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3170" windowHeight="4950"/>
  </bookViews>
  <sheets>
    <sheet name="№ 17-4487, № 3-1004 и № 10-4677" sheetId="2" r:id="rId1"/>
  </sheets>
  <externalReferences>
    <externalReference r:id="rId2"/>
    <externalReference r:id="rId3"/>
    <externalReference r:id="rId4"/>
  </externalReferences>
  <definedNames>
    <definedName name="Form">[1]Списки!$A$1:$A$5</definedName>
    <definedName name="оп">[2]Лист2!$A$1:$A$7</definedName>
    <definedName name="ОПФ">[3]Лист2!$A$1:$A$6</definedName>
  </definedNames>
  <calcPr calcId="145621"/>
</workbook>
</file>

<file path=xl/calcChain.xml><?xml version="1.0" encoding="utf-8"?>
<calcChain xmlns="http://schemas.openxmlformats.org/spreadsheetml/2006/main">
  <c r="I705" i="2" l="1"/>
  <c r="J705" i="2"/>
  <c r="O705" i="2"/>
  <c r="P705" i="2"/>
  <c r="Q705" i="2"/>
  <c r="R705" i="2"/>
  <c r="T705" i="2"/>
  <c r="U705" i="2"/>
  <c r="V705" i="2"/>
  <c r="W705" i="2"/>
  <c r="Z705" i="2"/>
  <c r="AA705" i="2"/>
  <c r="AB705" i="2"/>
  <c r="AC705" i="2"/>
  <c r="AD705" i="2"/>
  <c r="AE705" i="2"/>
  <c r="AF705" i="2"/>
  <c r="AG705" i="2"/>
  <c r="AH705" i="2"/>
  <c r="AI705" i="2"/>
  <c r="AJ705" i="2"/>
  <c r="AK705" i="2"/>
  <c r="AL705" i="2"/>
  <c r="AM705" i="2"/>
  <c r="AN705" i="2"/>
  <c r="AO705" i="2"/>
  <c r="AP705" i="2"/>
  <c r="AQ705" i="2"/>
  <c r="AR705" i="2"/>
  <c r="AS705" i="2"/>
  <c r="AT705" i="2"/>
  <c r="AU705" i="2"/>
  <c r="AV705" i="2"/>
  <c r="AW705" i="2"/>
  <c r="AX705" i="2"/>
  <c r="AY705" i="2"/>
  <c r="AZ705" i="2"/>
  <c r="BA705" i="2"/>
  <c r="BB705" i="2"/>
  <c r="BC705" i="2"/>
  <c r="BD705" i="2"/>
  <c r="BE705" i="2"/>
  <c r="BF705" i="2"/>
  <c r="BG705" i="2"/>
  <c r="BH705" i="2"/>
  <c r="BI705" i="2"/>
  <c r="BJ705" i="2"/>
  <c r="BK705" i="2"/>
  <c r="BL705" i="2"/>
  <c r="BM705" i="2"/>
  <c r="BN705" i="2"/>
  <c r="BO705" i="2"/>
  <c r="BP705" i="2"/>
  <c r="BQ705" i="2"/>
  <c r="BR705" i="2"/>
  <c r="BS705" i="2"/>
  <c r="BT705" i="2"/>
  <c r="BU705" i="2"/>
  <c r="BV705" i="2"/>
  <c r="BW705" i="2"/>
  <c r="BX705" i="2"/>
  <c r="BY705" i="2"/>
  <c r="BZ705" i="2"/>
  <c r="CA705" i="2"/>
  <c r="CB705" i="2"/>
  <c r="CC705" i="2"/>
  <c r="CD705" i="2"/>
  <c r="CE705" i="2"/>
  <c r="CF705" i="2"/>
  <c r="CG705" i="2"/>
  <c r="I616" i="2"/>
  <c r="J616" i="2"/>
  <c r="K616" i="2"/>
  <c r="L616" i="2"/>
  <c r="M616" i="2"/>
  <c r="N616" i="2"/>
  <c r="O616" i="2"/>
  <c r="P616" i="2"/>
  <c r="Q616" i="2"/>
  <c r="R616" i="2"/>
  <c r="S616" i="2"/>
  <c r="T616" i="2"/>
  <c r="U616" i="2"/>
  <c r="V616" i="2"/>
  <c r="W616" i="2"/>
  <c r="X616" i="2"/>
  <c r="Y616" i="2"/>
  <c r="Z616" i="2"/>
  <c r="AA616" i="2"/>
  <c r="AB616" i="2"/>
  <c r="AC616" i="2"/>
  <c r="AD616" i="2"/>
  <c r="AE616" i="2"/>
  <c r="AF616" i="2"/>
  <c r="AG616" i="2"/>
  <c r="AH616" i="2"/>
  <c r="AI616" i="2"/>
  <c r="AJ616" i="2"/>
  <c r="AK616" i="2"/>
  <c r="AL616" i="2"/>
  <c r="AM616" i="2"/>
  <c r="AN616" i="2"/>
  <c r="AO616" i="2"/>
  <c r="AP616" i="2"/>
  <c r="AQ616" i="2"/>
  <c r="AR616" i="2"/>
  <c r="AS616" i="2"/>
  <c r="AT616" i="2"/>
  <c r="AU616" i="2"/>
  <c r="AV616" i="2"/>
  <c r="AW616" i="2"/>
  <c r="AX616" i="2"/>
  <c r="AY616" i="2"/>
  <c r="AZ616" i="2"/>
  <c r="BA616" i="2"/>
  <c r="BB616" i="2"/>
  <c r="BC616" i="2"/>
  <c r="BD616" i="2"/>
  <c r="BE616" i="2"/>
  <c r="BF616" i="2"/>
  <c r="BG616" i="2"/>
  <c r="BH616" i="2"/>
  <c r="BJ616" i="2"/>
  <c r="BK616" i="2"/>
  <c r="BL616" i="2"/>
  <c r="BM616" i="2"/>
  <c r="BN616" i="2"/>
  <c r="BO616" i="2"/>
  <c r="BP616" i="2"/>
  <c r="BQ616" i="2"/>
  <c r="BR616" i="2"/>
  <c r="BS616" i="2"/>
  <c r="BT616" i="2"/>
  <c r="BU616" i="2"/>
  <c r="BV616" i="2"/>
  <c r="BW616" i="2"/>
  <c r="BX616" i="2"/>
  <c r="BY616" i="2"/>
  <c r="BZ616" i="2"/>
  <c r="CA616" i="2"/>
  <c r="CB616" i="2"/>
  <c r="CC616" i="2"/>
  <c r="CD616" i="2"/>
  <c r="CE616" i="2"/>
  <c r="CF616" i="2"/>
  <c r="CG616" i="2"/>
  <c r="I595" i="2"/>
  <c r="J595" i="2"/>
  <c r="O595" i="2"/>
  <c r="P595" i="2"/>
  <c r="Q595" i="2"/>
  <c r="R595" i="2"/>
  <c r="T595" i="2"/>
  <c r="U595" i="2"/>
  <c r="V595" i="2"/>
  <c r="W595" i="2"/>
  <c r="Z595" i="2"/>
  <c r="AA595" i="2"/>
  <c r="AB595" i="2"/>
  <c r="AC595" i="2"/>
  <c r="AD595" i="2"/>
  <c r="AE595" i="2"/>
  <c r="AF595" i="2"/>
  <c r="AG595" i="2"/>
  <c r="AH595" i="2"/>
  <c r="AI595" i="2"/>
  <c r="AJ595" i="2"/>
  <c r="AK595" i="2"/>
  <c r="AL595" i="2"/>
  <c r="AM595" i="2"/>
  <c r="AN595" i="2"/>
  <c r="AO595" i="2"/>
  <c r="AP595" i="2"/>
  <c r="AQ595" i="2"/>
  <c r="AR595" i="2"/>
  <c r="AS595" i="2"/>
  <c r="AT595" i="2"/>
  <c r="AU595" i="2"/>
  <c r="AV595" i="2"/>
  <c r="AW595" i="2"/>
  <c r="AX595" i="2"/>
  <c r="AY595" i="2"/>
  <c r="AZ595" i="2"/>
  <c r="BA595" i="2"/>
  <c r="BB595" i="2"/>
  <c r="BC595" i="2"/>
  <c r="BD595" i="2"/>
  <c r="BE595" i="2"/>
  <c r="BF595" i="2"/>
  <c r="BG595" i="2"/>
  <c r="BH595" i="2"/>
  <c r="BJ595" i="2"/>
  <c r="BK595" i="2"/>
  <c r="BL595" i="2"/>
  <c r="BM595" i="2"/>
  <c r="BN595" i="2"/>
  <c r="BO595" i="2"/>
  <c r="BP595" i="2"/>
  <c r="BQ595" i="2"/>
  <c r="BR595" i="2"/>
  <c r="BS595" i="2"/>
  <c r="BT595" i="2"/>
  <c r="BU595" i="2"/>
  <c r="BV595" i="2"/>
  <c r="BW595" i="2"/>
  <c r="BX595" i="2"/>
  <c r="BY595" i="2"/>
  <c r="BZ595" i="2"/>
  <c r="CA595" i="2"/>
  <c r="CB595" i="2"/>
  <c r="CC595" i="2"/>
  <c r="CD595" i="2"/>
  <c r="CE595" i="2"/>
  <c r="CF595" i="2"/>
  <c r="CG595" i="2"/>
  <c r="I521" i="2"/>
  <c r="J521" i="2"/>
  <c r="K521" i="2"/>
  <c r="L521" i="2"/>
  <c r="M521" i="2"/>
  <c r="N521" i="2"/>
  <c r="O521" i="2"/>
  <c r="P521" i="2"/>
  <c r="Q521" i="2"/>
  <c r="R521" i="2"/>
  <c r="T521" i="2"/>
  <c r="U521" i="2"/>
  <c r="V521" i="2"/>
  <c r="W521" i="2"/>
  <c r="X521" i="2"/>
  <c r="Y521" i="2"/>
  <c r="Z521" i="2"/>
  <c r="AA521" i="2"/>
  <c r="AB521" i="2"/>
  <c r="AC521" i="2"/>
  <c r="AD521" i="2"/>
  <c r="AE521" i="2"/>
  <c r="AF521" i="2"/>
  <c r="AG521" i="2"/>
  <c r="AH521" i="2"/>
  <c r="AI521" i="2"/>
  <c r="AJ521" i="2"/>
  <c r="AK521" i="2"/>
  <c r="AL521" i="2"/>
  <c r="AM521" i="2"/>
  <c r="AN521" i="2"/>
  <c r="AO521" i="2"/>
  <c r="AP521" i="2"/>
  <c r="AQ521" i="2"/>
  <c r="AR521" i="2"/>
  <c r="AS521" i="2"/>
  <c r="AT521" i="2"/>
  <c r="AU521" i="2"/>
  <c r="AV521" i="2"/>
  <c r="AW521" i="2"/>
  <c r="AX521" i="2"/>
  <c r="AY521" i="2"/>
  <c r="AZ521" i="2"/>
  <c r="BA521" i="2"/>
  <c r="BB521" i="2"/>
  <c r="BC521" i="2"/>
  <c r="BD521" i="2"/>
  <c r="BE521" i="2"/>
  <c r="BF521" i="2"/>
  <c r="BG521" i="2"/>
  <c r="BH521" i="2"/>
  <c r="BJ521" i="2"/>
  <c r="BK521" i="2"/>
  <c r="BL521" i="2"/>
  <c r="BM521" i="2"/>
  <c r="BN521" i="2"/>
  <c r="BO521" i="2"/>
  <c r="BP521" i="2"/>
  <c r="BQ521" i="2"/>
  <c r="BR521" i="2"/>
  <c r="BS521" i="2"/>
  <c r="BT521" i="2"/>
  <c r="BU521" i="2"/>
  <c r="BV521" i="2"/>
  <c r="BW521" i="2"/>
  <c r="BX521" i="2"/>
  <c r="BY521" i="2"/>
  <c r="BZ521" i="2"/>
  <c r="CA521" i="2"/>
  <c r="CB521" i="2"/>
  <c r="CC521" i="2"/>
  <c r="CD521" i="2"/>
  <c r="CE521" i="2"/>
  <c r="CF521" i="2"/>
  <c r="CG521" i="2"/>
  <c r="I386" i="2"/>
  <c r="J386" i="2"/>
  <c r="O386" i="2"/>
  <c r="P386" i="2"/>
  <c r="Q386" i="2"/>
  <c r="R386" i="2"/>
  <c r="T386" i="2"/>
  <c r="U386" i="2"/>
  <c r="V386" i="2"/>
  <c r="W386" i="2"/>
  <c r="X386" i="2"/>
  <c r="Y386" i="2"/>
  <c r="Z386" i="2"/>
  <c r="AA386" i="2"/>
  <c r="AB386" i="2"/>
  <c r="AC386" i="2"/>
  <c r="AD386" i="2"/>
  <c r="AE386" i="2"/>
  <c r="AF386" i="2"/>
  <c r="AG386" i="2"/>
  <c r="AH386" i="2"/>
  <c r="AI386" i="2"/>
  <c r="AJ386" i="2"/>
  <c r="AK386" i="2"/>
  <c r="AL386" i="2"/>
  <c r="AM386" i="2"/>
  <c r="AN386" i="2"/>
  <c r="AO386" i="2"/>
  <c r="AP386" i="2"/>
  <c r="AQ386" i="2"/>
  <c r="AR386" i="2"/>
  <c r="AS386" i="2"/>
  <c r="AT386" i="2"/>
  <c r="AU386" i="2"/>
  <c r="AV386" i="2"/>
  <c r="AW386" i="2"/>
  <c r="AX386" i="2"/>
  <c r="AY386" i="2"/>
  <c r="AZ386" i="2"/>
  <c r="BA386" i="2"/>
  <c r="BB386" i="2"/>
  <c r="BC386" i="2"/>
  <c r="BD386" i="2"/>
  <c r="BE386" i="2"/>
  <c r="BF386" i="2"/>
  <c r="BG386" i="2"/>
  <c r="BH386" i="2"/>
  <c r="BJ386" i="2"/>
  <c r="BK386" i="2"/>
  <c r="BL386" i="2"/>
  <c r="BM386" i="2"/>
  <c r="BN386" i="2"/>
  <c r="BO386" i="2"/>
  <c r="BP386" i="2"/>
  <c r="BQ386" i="2"/>
  <c r="BR386" i="2"/>
  <c r="BS386" i="2"/>
  <c r="BT386" i="2"/>
  <c r="BU386" i="2"/>
  <c r="BV386" i="2"/>
  <c r="BW386" i="2"/>
  <c r="BX386" i="2"/>
  <c r="BY386" i="2"/>
  <c r="BZ386" i="2"/>
  <c r="CA386" i="2"/>
  <c r="CB386" i="2"/>
  <c r="CC386" i="2"/>
  <c r="CD386" i="2"/>
  <c r="CE386" i="2"/>
  <c r="CF386" i="2"/>
  <c r="CG386" i="2"/>
  <c r="I298" i="2"/>
  <c r="J298" i="2"/>
  <c r="M298" i="2"/>
  <c r="N298" i="2"/>
  <c r="O298" i="2"/>
  <c r="P298" i="2"/>
  <c r="Q298" i="2"/>
  <c r="R298" i="2"/>
  <c r="S298" i="2"/>
  <c r="T298" i="2"/>
  <c r="U298" i="2"/>
  <c r="V298" i="2"/>
  <c r="W298" i="2"/>
  <c r="X298" i="2"/>
  <c r="Y298" i="2"/>
  <c r="Z298" i="2"/>
  <c r="AA298" i="2"/>
  <c r="AB298" i="2"/>
  <c r="AC298" i="2"/>
  <c r="AD298" i="2"/>
  <c r="AE298" i="2"/>
  <c r="AF298" i="2"/>
  <c r="AG298" i="2"/>
  <c r="AH298" i="2"/>
  <c r="AI298" i="2"/>
  <c r="AJ298" i="2"/>
  <c r="AK298" i="2"/>
  <c r="AL298" i="2"/>
  <c r="AM298" i="2"/>
  <c r="AN298" i="2"/>
  <c r="AO298" i="2"/>
  <c r="AP298" i="2"/>
  <c r="AQ298" i="2"/>
  <c r="AR298" i="2"/>
  <c r="AS298" i="2"/>
  <c r="AT298" i="2"/>
  <c r="AU298" i="2"/>
  <c r="AV298" i="2"/>
  <c r="AW298" i="2"/>
  <c r="AX298" i="2"/>
  <c r="AY298" i="2"/>
  <c r="AZ298" i="2"/>
  <c r="BA298" i="2"/>
  <c r="BB298" i="2"/>
  <c r="BC298" i="2"/>
  <c r="BD298" i="2"/>
  <c r="BE298" i="2"/>
  <c r="BF298" i="2"/>
  <c r="BG298" i="2"/>
  <c r="BH298" i="2"/>
  <c r="BI298" i="2"/>
  <c r="BJ298" i="2"/>
  <c r="BK298" i="2"/>
  <c r="BL298" i="2"/>
  <c r="BM298" i="2"/>
  <c r="BN298" i="2"/>
  <c r="BO298" i="2"/>
  <c r="BP298" i="2"/>
  <c r="BQ298" i="2"/>
  <c r="BR298" i="2"/>
  <c r="BS298" i="2"/>
  <c r="BT298" i="2"/>
  <c r="BU298" i="2"/>
  <c r="BV298" i="2"/>
  <c r="BW298" i="2"/>
  <c r="BX298" i="2"/>
  <c r="BY298" i="2"/>
  <c r="BZ298" i="2"/>
  <c r="CA298" i="2"/>
  <c r="CB298" i="2"/>
  <c r="CC298" i="2"/>
  <c r="CD298" i="2"/>
  <c r="CE298" i="2"/>
  <c r="CF298" i="2"/>
  <c r="CG298" i="2"/>
  <c r="I333" i="2"/>
  <c r="J333" i="2"/>
  <c r="K333" i="2"/>
  <c r="L333" i="2"/>
  <c r="M333" i="2"/>
  <c r="N333" i="2"/>
  <c r="O333" i="2"/>
  <c r="P333" i="2"/>
  <c r="Q333" i="2"/>
  <c r="R333" i="2"/>
  <c r="S333" i="2"/>
  <c r="T333" i="2"/>
  <c r="U333" i="2"/>
  <c r="V333" i="2"/>
  <c r="W333" i="2"/>
  <c r="X333" i="2"/>
  <c r="Y333" i="2"/>
  <c r="Z333" i="2"/>
  <c r="AA333" i="2"/>
  <c r="AB333" i="2"/>
  <c r="AC333" i="2"/>
  <c r="AD333" i="2"/>
  <c r="AE333" i="2"/>
  <c r="AF333" i="2"/>
  <c r="AG333" i="2"/>
  <c r="AH333" i="2"/>
  <c r="AI333" i="2"/>
  <c r="AJ333" i="2"/>
  <c r="AK333" i="2"/>
  <c r="AL333" i="2"/>
  <c r="AM333" i="2"/>
  <c r="AN333" i="2"/>
  <c r="AO333" i="2"/>
  <c r="AP333" i="2"/>
  <c r="AQ333" i="2"/>
  <c r="AR333" i="2"/>
  <c r="AS333" i="2"/>
  <c r="AT333" i="2"/>
  <c r="AU333" i="2"/>
  <c r="AV333" i="2"/>
  <c r="AW333" i="2"/>
  <c r="AX333" i="2"/>
  <c r="AY333" i="2"/>
  <c r="AZ333" i="2"/>
  <c r="BA333" i="2"/>
  <c r="BB333" i="2"/>
  <c r="BC333" i="2"/>
  <c r="BD333" i="2"/>
  <c r="BE333" i="2"/>
  <c r="BF333" i="2"/>
  <c r="BG333" i="2"/>
  <c r="BH333" i="2"/>
  <c r="BI333" i="2"/>
  <c r="BJ333" i="2"/>
  <c r="BK333" i="2"/>
  <c r="BL333" i="2"/>
  <c r="BM333" i="2"/>
  <c r="BN333" i="2"/>
  <c r="BO333" i="2"/>
  <c r="BP333" i="2"/>
  <c r="BQ333" i="2"/>
  <c r="BR333" i="2"/>
  <c r="BS333" i="2"/>
  <c r="BT333" i="2"/>
  <c r="BU333" i="2"/>
  <c r="BV333" i="2"/>
  <c r="BW333" i="2"/>
  <c r="BX333" i="2"/>
  <c r="BY333" i="2"/>
  <c r="BZ333" i="2"/>
  <c r="CA333" i="2"/>
  <c r="CB333" i="2"/>
  <c r="CC333" i="2"/>
  <c r="CD333" i="2"/>
  <c r="CE333" i="2"/>
  <c r="CF333" i="2"/>
  <c r="CG333" i="2"/>
  <c r="I330" i="2"/>
  <c r="J330" i="2"/>
  <c r="K330" i="2"/>
  <c r="L330" i="2"/>
  <c r="M330" i="2"/>
  <c r="N330" i="2"/>
  <c r="O330" i="2"/>
  <c r="P330" i="2"/>
  <c r="Q330" i="2"/>
  <c r="R330" i="2"/>
  <c r="S330" i="2"/>
  <c r="T330" i="2"/>
  <c r="U330" i="2"/>
  <c r="V330" i="2"/>
  <c r="W330" i="2"/>
  <c r="X330" i="2"/>
  <c r="Y330" i="2"/>
  <c r="Z330" i="2"/>
  <c r="AA330" i="2"/>
  <c r="AB330" i="2"/>
  <c r="AC330" i="2"/>
  <c r="AD330" i="2"/>
  <c r="AE330" i="2"/>
  <c r="AF330" i="2"/>
  <c r="AG330" i="2"/>
  <c r="AH330" i="2"/>
  <c r="AI330" i="2"/>
  <c r="AJ330" i="2"/>
  <c r="AK330" i="2"/>
  <c r="AL330" i="2"/>
  <c r="AM330" i="2"/>
  <c r="AN330" i="2"/>
  <c r="AO330" i="2"/>
  <c r="AP330" i="2"/>
  <c r="AQ330" i="2"/>
  <c r="AR330" i="2"/>
  <c r="AS330" i="2"/>
  <c r="AT330" i="2"/>
  <c r="AU330" i="2"/>
  <c r="AV330" i="2"/>
  <c r="AW330" i="2"/>
  <c r="AX330" i="2"/>
  <c r="AY330" i="2"/>
  <c r="AZ330" i="2"/>
  <c r="BA330" i="2"/>
  <c r="BB330" i="2"/>
  <c r="BC330" i="2"/>
  <c r="BD330" i="2"/>
  <c r="BE330" i="2"/>
  <c r="BF330" i="2"/>
  <c r="BG330" i="2"/>
  <c r="BH330" i="2"/>
  <c r="BI330" i="2"/>
  <c r="BJ330" i="2"/>
  <c r="BK330" i="2"/>
  <c r="BL330" i="2"/>
  <c r="BM330" i="2"/>
  <c r="BN330" i="2"/>
  <c r="BO330" i="2"/>
  <c r="BP330" i="2"/>
  <c r="BQ330" i="2"/>
  <c r="BR330" i="2"/>
  <c r="BS330" i="2"/>
  <c r="BT330" i="2"/>
  <c r="BU330" i="2"/>
  <c r="BV330" i="2"/>
  <c r="BW330" i="2"/>
  <c r="BX330" i="2"/>
  <c r="BY330" i="2"/>
  <c r="BZ330" i="2"/>
  <c r="CA330" i="2"/>
  <c r="CB330" i="2"/>
  <c r="CC330" i="2"/>
  <c r="CD330" i="2"/>
  <c r="CE330" i="2"/>
  <c r="CF330" i="2"/>
  <c r="CG330" i="2"/>
  <c r="I262" i="2"/>
  <c r="J262" i="2"/>
  <c r="O262" i="2"/>
  <c r="P262" i="2"/>
  <c r="Q262" i="2"/>
  <c r="R262" i="2"/>
  <c r="S262" i="2"/>
  <c r="T262" i="2"/>
  <c r="U262" i="2"/>
  <c r="V262" i="2"/>
  <c r="W262" i="2"/>
  <c r="X262" i="2"/>
  <c r="Y262" i="2"/>
  <c r="Z262" i="2"/>
  <c r="AA262" i="2"/>
  <c r="AB262" i="2"/>
  <c r="AC262" i="2"/>
  <c r="AD262" i="2"/>
  <c r="AE262" i="2"/>
  <c r="AF262" i="2"/>
  <c r="AG262" i="2"/>
  <c r="AH262" i="2"/>
  <c r="AI262" i="2"/>
  <c r="AJ262" i="2"/>
  <c r="AK262" i="2"/>
  <c r="AL262" i="2"/>
  <c r="AM262" i="2"/>
  <c r="AN262" i="2"/>
  <c r="AO262" i="2"/>
  <c r="AP262" i="2"/>
  <c r="AQ262" i="2"/>
  <c r="AR262" i="2"/>
  <c r="AS262" i="2"/>
  <c r="AT262" i="2"/>
  <c r="AU262" i="2"/>
  <c r="AV262" i="2"/>
  <c r="AW262" i="2"/>
  <c r="AX262" i="2"/>
  <c r="AY262" i="2"/>
  <c r="AZ262" i="2"/>
  <c r="BA262" i="2"/>
  <c r="BB262" i="2"/>
  <c r="BC262" i="2"/>
  <c r="BD262" i="2"/>
  <c r="BE262" i="2"/>
  <c r="BF262" i="2"/>
  <c r="BG262" i="2"/>
  <c r="BH262" i="2"/>
  <c r="BJ262" i="2"/>
  <c r="BK262" i="2"/>
  <c r="BL262" i="2"/>
  <c r="BM262" i="2"/>
  <c r="BN262" i="2"/>
  <c r="BO262" i="2"/>
  <c r="BP262" i="2"/>
  <c r="BQ262" i="2"/>
  <c r="BR262" i="2"/>
  <c r="BS262" i="2"/>
  <c r="BT262" i="2"/>
  <c r="BU262" i="2"/>
  <c r="BV262" i="2"/>
  <c r="BW262" i="2"/>
  <c r="BX262" i="2"/>
  <c r="BY262" i="2"/>
  <c r="BZ262" i="2"/>
  <c r="CA262" i="2"/>
  <c r="CB262" i="2"/>
  <c r="CC262" i="2"/>
  <c r="CD262" i="2"/>
  <c r="CE262" i="2"/>
  <c r="CF262" i="2"/>
  <c r="CG262" i="2"/>
  <c r="CG238" i="2"/>
  <c r="CF238" i="2"/>
  <c r="CE238" i="2"/>
  <c r="CD238" i="2"/>
  <c r="CC238" i="2"/>
  <c r="CB238" i="2"/>
  <c r="CA238" i="2"/>
  <c r="BZ238" i="2"/>
  <c r="BY238" i="2"/>
  <c r="BX238" i="2"/>
  <c r="BW238" i="2"/>
  <c r="BV238" i="2"/>
  <c r="BU238" i="2"/>
  <c r="BT238" i="2"/>
  <c r="BS238" i="2"/>
  <c r="BR238" i="2"/>
  <c r="BQ238" i="2"/>
  <c r="BP238" i="2"/>
  <c r="BO238" i="2"/>
  <c r="BN238" i="2"/>
  <c r="BM238" i="2"/>
  <c r="BL238" i="2"/>
  <c r="BK238" i="2"/>
  <c r="BJ238" i="2"/>
  <c r="BI238" i="2"/>
  <c r="BH238" i="2"/>
  <c r="BG238" i="2"/>
  <c r="BF238" i="2"/>
  <c r="BE238" i="2"/>
  <c r="BD238" i="2"/>
  <c r="BC238" i="2"/>
  <c r="BB238" i="2"/>
  <c r="BA238" i="2"/>
  <c r="AZ238" i="2"/>
  <c r="AY238" i="2"/>
  <c r="AX238" i="2"/>
  <c r="AW238" i="2"/>
  <c r="AV238" i="2"/>
  <c r="AU238" i="2"/>
  <c r="AT238" i="2"/>
  <c r="AS238" i="2"/>
  <c r="AR238" i="2"/>
  <c r="AQ238" i="2"/>
  <c r="AP238" i="2"/>
  <c r="AO238" i="2"/>
  <c r="AN238" i="2"/>
  <c r="AM238" i="2"/>
  <c r="AL238" i="2"/>
  <c r="AK238" i="2"/>
  <c r="AJ238" i="2"/>
  <c r="AI238" i="2"/>
  <c r="AH238" i="2"/>
  <c r="AG238" i="2"/>
  <c r="AF238" i="2"/>
  <c r="AE238" i="2"/>
  <c r="AD238" i="2"/>
  <c r="AC238" i="2"/>
  <c r="AB238" i="2"/>
  <c r="AA238" i="2"/>
  <c r="Z238" i="2"/>
  <c r="Y238" i="2"/>
  <c r="X238" i="2"/>
  <c r="W238" i="2"/>
  <c r="V238" i="2"/>
  <c r="U238" i="2"/>
  <c r="T238" i="2"/>
  <c r="S238" i="2"/>
  <c r="R238" i="2"/>
  <c r="Q238" i="2"/>
  <c r="P238" i="2"/>
  <c r="O238" i="2"/>
  <c r="N238" i="2"/>
  <c r="M238" i="2"/>
  <c r="L238" i="2"/>
  <c r="K238" i="2"/>
  <c r="J238" i="2"/>
  <c r="I238" i="2"/>
  <c r="I85" i="2"/>
  <c r="J85" i="2"/>
  <c r="M85" i="2"/>
  <c r="N85" i="2"/>
  <c r="O85" i="2"/>
  <c r="P85" i="2"/>
  <c r="Q85" i="2"/>
  <c r="R85" i="2"/>
  <c r="T85" i="2"/>
  <c r="U85" i="2"/>
  <c r="V85" i="2"/>
  <c r="W85" i="2"/>
  <c r="X85" i="2"/>
  <c r="Y85" i="2"/>
  <c r="Z85" i="2"/>
  <c r="AA85" i="2"/>
  <c r="AB85" i="2"/>
  <c r="AC85" i="2"/>
  <c r="AD85" i="2"/>
  <c r="AE85" i="2"/>
  <c r="AF85" i="2"/>
  <c r="AG85" i="2"/>
  <c r="AH85" i="2"/>
  <c r="AI85" i="2"/>
  <c r="AJ85" i="2"/>
  <c r="AK85" i="2"/>
  <c r="AL85" i="2"/>
  <c r="AM85" i="2"/>
  <c r="AN85" i="2"/>
  <c r="AO85" i="2"/>
  <c r="AP85" i="2"/>
  <c r="AQ85" i="2"/>
  <c r="AR85" i="2"/>
  <c r="AS85" i="2"/>
  <c r="AT85" i="2"/>
  <c r="AU85" i="2"/>
  <c r="AV85" i="2"/>
  <c r="AW85" i="2"/>
  <c r="AX85" i="2"/>
  <c r="AY85" i="2"/>
  <c r="AZ85" i="2"/>
  <c r="BA85" i="2"/>
  <c r="BB85" i="2"/>
  <c r="BC85" i="2"/>
  <c r="BD85" i="2"/>
  <c r="BE85" i="2"/>
  <c r="BF85" i="2"/>
  <c r="BG85" i="2"/>
  <c r="BH85" i="2"/>
  <c r="BJ85" i="2"/>
  <c r="BK85" i="2"/>
  <c r="BL85" i="2"/>
  <c r="BM85" i="2"/>
  <c r="BN85" i="2"/>
  <c r="BO85" i="2"/>
  <c r="BP85" i="2"/>
  <c r="BQ85" i="2"/>
  <c r="BR85" i="2"/>
  <c r="BS85" i="2"/>
  <c r="BT85" i="2"/>
  <c r="BU85" i="2"/>
  <c r="BV85" i="2"/>
  <c r="BW85" i="2"/>
  <c r="BX85" i="2"/>
  <c r="BY85" i="2"/>
  <c r="BZ85" i="2"/>
  <c r="CA85" i="2"/>
  <c r="CB85" i="2"/>
  <c r="CC85" i="2"/>
  <c r="CD85" i="2"/>
  <c r="CE85" i="2"/>
  <c r="CF85" i="2"/>
  <c r="CG85" i="2"/>
  <c r="I719" i="2" l="1"/>
  <c r="BF719" i="2" l="1"/>
  <c r="BF441" i="2"/>
  <c r="BF371" i="2"/>
  <c r="BF220" i="2"/>
  <c r="J719" i="2" l="1"/>
  <c r="K719" i="2"/>
  <c r="L719" i="2"/>
  <c r="M719" i="2"/>
  <c r="N719" i="2"/>
  <c r="O719" i="2"/>
  <c r="P719" i="2"/>
  <c r="Q719" i="2"/>
  <c r="R719" i="2"/>
  <c r="S719" i="2"/>
  <c r="T719" i="2"/>
  <c r="U719" i="2"/>
  <c r="V719" i="2"/>
  <c r="W719" i="2"/>
  <c r="X719" i="2"/>
  <c r="Y719" i="2"/>
  <c r="Z719" i="2"/>
  <c r="AA719" i="2"/>
  <c r="AB719" i="2"/>
  <c r="AC719" i="2"/>
  <c r="AD719" i="2"/>
  <c r="AE719" i="2"/>
  <c r="AF719" i="2"/>
  <c r="AG719" i="2"/>
  <c r="AH719" i="2"/>
  <c r="AI719" i="2"/>
  <c r="AJ719" i="2"/>
  <c r="AK719" i="2"/>
  <c r="AL719" i="2"/>
  <c r="AM719" i="2"/>
  <c r="AN719" i="2"/>
  <c r="AO719" i="2"/>
  <c r="AP719" i="2"/>
  <c r="AQ719" i="2"/>
  <c r="AR719" i="2"/>
  <c r="AS719" i="2"/>
  <c r="AT719" i="2"/>
  <c r="AU719" i="2"/>
  <c r="AV719" i="2"/>
  <c r="AW719" i="2"/>
  <c r="AX719" i="2"/>
  <c r="AY719" i="2"/>
  <c r="AZ719" i="2"/>
  <c r="BA719" i="2"/>
  <c r="BB719" i="2"/>
  <c r="BC719" i="2"/>
  <c r="BD719" i="2"/>
  <c r="BE719" i="2"/>
  <c r="BG719" i="2"/>
  <c r="BH719" i="2"/>
  <c r="BI719" i="2"/>
  <c r="BJ719" i="2"/>
  <c r="BK719" i="2"/>
  <c r="BL719" i="2"/>
  <c r="BM719" i="2"/>
  <c r="BN719" i="2"/>
  <c r="BO719" i="2"/>
  <c r="BP719" i="2"/>
  <c r="BQ719" i="2"/>
  <c r="BR719" i="2"/>
  <c r="BS719" i="2"/>
  <c r="BT719" i="2"/>
  <c r="BU719" i="2"/>
  <c r="BV719" i="2"/>
  <c r="BW719" i="2"/>
  <c r="BX719" i="2"/>
  <c r="BY719" i="2"/>
  <c r="BZ719" i="2"/>
  <c r="CA719" i="2"/>
  <c r="CB719" i="2"/>
  <c r="CC719" i="2"/>
  <c r="CD719" i="2"/>
  <c r="CE719" i="2"/>
  <c r="CF719" i="2"/>
  <c r="I677" i="2"/>
  <c r="J677" i="2"/>
  <c r="M677" i="2"/>
  <c r="N677" i="2"/>
  <c r="O677" i="2"/>
  <c r="P677" i="2"/>
  <c r="Q677" i="2"/>
  <c r="R677" i="2"/>
  <c r="T677" i="2"/>
  <c r="U677" i="2"/>
  <c r="V677" i="2"/>
  <c r="W677" i="2"/>
  <c r="X677" i="2"/>
  <c r="Y677" i="2"/>
  <c r="Z677" i="2"/>
  <c r="AA677" i="2"/>
  <c r="AB677" i="2"/>
  <c r="AC677" i="2"/>
  <c r="AD677" i="2"/>
  <c r="AE677" i="2"/>
  <c r="AF677" i="2"/>
  <c r="AG677" i="2"/>
  <c r="AH677" i="2"/>
  <c r="AI677" i="2"/>
  <c r="AJ677" i="2"/>
  <c r="AK677" i="2"/>
  <c r="AL677" i="2"/>
  <c r="AM677" i="2"/>
  <c r="AN677" i="2"/>
  <c r="AO677" i="2"/>
  <c r="AP677" i="2"/>
  <c r="AQ677" i="2"/>
  <c r="AR677" i="2"/>
  <c r="AS677" i="2"/>
  <c r="AT677" i="2"/>
  <c r="AU677" i="2"/>
  <c r="AV677" i="2"/>
  <c r="AW677" i="2"/>
  <c r="AX677" i="2"/>
  <c r="AY677" i="2"/>
  <c r="AZ677" i="2"/>
  <c r="BA677" i="2"/>
  <c r="BB677" i="2"/>
  <c r="BC677" i="2"/>
  <c r="BD677" i="2"/>
  <c r="BE677" i="2"/>
  <c r="BF677" i="2"/>
  <c r="BG677" i="2"/>
  <c r="BH677" i="2"/>
  <c r="BI677" i="2"/>
  <c r="BJ677" i="2"/>
  <c r="BK677" i="2"/>
  <c r="BL677" i="2"/>
  <c r="BM677" i="2"/>
  <c r="BN677" i="2"/>
  <c r="BO677" i="2"/>
  <c r="BP677" i="2"/>
  <c r="BQ677" i="2"/>
  <c r="BR677" i="2"/>
  <c r="BS677" i="2"/>
  <c r="BT677" i="2"/>
  <c r="BU677" i="2"/>
  <c r="BV677" i="2"/>
  <c r="BW677" i="2"/>
  <c r="BX677" i="2"/>
  <c r="BY677" i="2"/>
  <c r="BZ677" i="2"/>
  <c r="CA677" i="2"/>
  <c r="CB677" i="2"/>
  <c r="CC677" i="2"/>
  <c r="CD677" i="2"/>
  <c r="CE677" i="2"/>
  <c r="CF677" i="2"/>
  <c r="CG677" i="2"/>
  <c r="I663" i="2"/>
  <c r="J663" i="2"/>
  <c r="M663" i="2"/>
  <c r="N663" i="2"/>
  <c r="O663" i="2"/>
  <c r="P663" i="2"/>
  <c r="Q663" i="2"/>
  <c r="R663" i="2"/>
  <c r="S663" i="2"/>
  <c r="T663" i="2"/>
  <c r="U663" i="2"/>
  <c r="V663" i="2"/>
  <c r="W663" i="2"/>
  <c r="X663" i="2"/>
  <c r="Y663" i="2"/>
  <c r="Z663" i="2"/>
  <c r="AA663" i="2"/>
  <c r="AB663" i="2"/>
  <c r="AC663" i="2"/>
  <c r="AD663" i="2"/>
  <c r="AE663" i="2"/>
  <c r="AF663" i="2"/>
  <c r="AG663" i="2"/>
  <c r="AH663" i="2"/>
  <c r="AI663" i="2"/>
  <c r="AJ663" i="2"/>
  <c r="AK663" i="2"/>
  <c r="AL663" i="2"/>
  <c r="AM663" i="2"/>
  <c r="AN663" i="2"/>
  <c r="AO663" i="2"/>
  <c r="AP663" i="2"/>
  <c r="AQ663" i="2"/>
  <c r="AR663" i="2"/>
  <c r="AS663" i="2"/>
  <c r="AT663" i="2"/>
  <c r="AU663" i="2"/>
  <c r="AV663" i="2"/>
  <c r="AW663" i="2"/>
  <c r="AX663" i="2"/>
  <c r="AY663" i="2"/>
  <c r="AZ663" i="2"/>
  <c r="BA663" i="2"/>
  <c r="BB663" i="2"/>
  <c r="BC663" i="2"/>
  <c r="BD663" i="2"/>
  <c r="BE663" i="2"/>
  <c r="BF663" i="2"/>
  <c r="BG663" i="2"/>
  <c r="BH663" i="2"/>
  <c r="BJ663" i="2"/>
  <c r="BK663" i="2"/>
  <c r="BL663" i="2"/>
  <c r="BM663" i="2"/>
  <c r="BN663" i="2"/>
  <c r="BO663" i="2"/>
  <c r="BP663" i="2"/>
  <c r="BQ663" i="2"/>
  <c r="BR663" i="2"/>
  <c r="BS663" i="2"/>
  <c r="BT663" i="2"/>
  <c r="BU663" i="2"/>
  <c r="BV663" i="2"/>
  <c r="BW663" i="2"/>
  <c r="BX663" i="2"/>
  <c r="BY663" i="2"/>
  <c r="BZ663" i="2"/>
  <c r="CA663" i="2"/>
  <c r="CB663" i="2"/>
  <c r="CC663" i="2"/>
  <c r="CD663" i="2"/>
  <c r="CE663" i="2"/>
  <c r="CF663" i="2"/>
  <c r="CG663" i="2"/>
  <c r="I638" i="2"/>
  <c r="J638" i="2"/>
  <c r="M638" i="2"/>
  <c r="N638" i="2"/>
  <c r="O638" i="2"/>
  <c r="P638" i="2"/>
  <c r="Q638" i="2"/>
  <c r="R638" i="2"/>
  <c r="T638" i="2"/>
  <c r="U638" i="2"/>
  <c r="V638" i="2"/>
  <c r="W638" i="2"/>
  <c r="X638" i="2"/>
  <c r="Y638" i="2"/>
  <c r="Z638" i="2"/>
  <c r="AA638" i="2"/>
  <c r="AB638" i="2"/>
  <c r="AC638" i="2"/>
  <c r="AD638" i="2"/>
  <c r="AE638" i="2"/>
  <c r="AF638" i="2"/>
  <c r="AG638" i="2"/>
  <c r="AH638" i="2"/>
  <c r="AI638" i="2"/>
  <c r="AJ638" i="2"/>
  <c r="AK638" i="2"/>
  <c r="AL638" i="2"/>
  <c r="AM638" i="2"/>
  <c r="AN638" i="2"/>
  <c r="AO638" i="2"/>
  <c r="AP638" i="2"/>
  <c r="AQ638" i="2"/>
  <c r="AR638" i="2"/>
  <c r="AS638" i="2"/>
  <c r="AT638" i="2"/>
  <c r="AU638" i="2"/>
  <c r="AV638" i="2"/>
  <c r="AW638" i="2"/>
  <c r="AX638" i="2"/>
  <c r="AY638" i="2"/>
  <c r="AZ638" i="2"/>
  <c r="BA638" i="2"/>
  <c r="BB638" i="2"/>
  <c r="BC638" i="2"/>
  <c r="BD638" i="2"/>
  <c r="BE638" i="2"/>
  <c r="BF638" i="2"/>
  <c r="BG638" i="2"/>
  <c r="BH638" i="2"/>
  <c r="BJ638" i="2"/>
  <c r="BK638" i="2"/>
  <c r="BL638" i="2"/>
  <c r="BM638" i="2"/>
  <c r="BN638" i="2"/>
  <c r="BO638" i="2"/>
  <c r="BP638" i="2"/>
  <c r="BQ638" i="2"/>
  <c r="BR638" i="2"/>
  <c r="BS638" i="2"/>
  <c r="BT638" i="2"/>
  <c r="BU638" i="2"/>
  <c r="BV638" i="2"/>
  <c r="BW638" i="2"/>
  <c r="BX638" i="2"/>
  <c r="BY638" i="2"/>
  <c r="BZ638" i="2"/>
  <c r="CA638" i="2"/>
  <c r="CB638" i="2"/>
  <c r="CC638" i="2"/>
  <c r="CD638" i="2"/>
  <c r="CE638" i="2"/>
  <c r="CF638" i="2"/>
  <c r="CG638" i="2"/>
  <c r="I607" i="2"/>
  <c r="J607" i="2"/>
  <c r="M607" i="2"/>
  <c r="N607" i="2"/>
  <c r="O607" i="2"/>
  <c r="P607" i="2"/>
  <c r="Q607" i="2"/>
  <c r="R607" i="2"/>
  <c r="S607" i="2"/>
  <c r="T607" i="2"/>
  <c r="U607" i="2"/>
  <c r="V607" i="2"/>
  <c r="W607" i="2"/>
  <c r="X607" i="2"/>
  <c r="Y607" i="2"/>
  <c r="Z607" i="2"/>
  <c r="AA607" i="2"/>
  <c r="AB607" i="2"/>
  <c r="AC607" i="2"/>
  <c r="AD607" i="2"/>
  <c r="AE607" i="2"/>
  <c r="AF607" i="2"/>
  <c r="AG607" i="2"/>
  <c r="AH607" i="2"/>
  <c r="AI607" i="2"/>
  <c r="AJ607" i="2"/>
  <c r="AK607" i="2"/>
  <c r="AL607" i="2"/>
  <c r="AM607" i="2"/>
  <c r="AN607" i="2"/>
  <c r="AO607" i="2"/>
  <c r="AP607" i="2"/>
  <c r="AQ607" i="2"/>
  <c r="AR607" i="2"/>
  <c r="AS607" i="2"/>
  <c r="AT607" i="2"/>
  <c r="AU607" i="2"/>
  <c r="AV607" i="2"/>
  <c r="AW607" i="2"/>
  <c r="AX607" i="2"/>
  <c r="AY607" i="2"/>
  <c r="AZ607" i="2"/>
  <c r="BA607" i="2"/>
  <c r="BB607" i="2"/>
  <c r="BC607" i="2"/>
  <c r="BD607" i="2"/>
  <c r="BE607" i="2"/>
  <c r="BF607" i="2"/>
  <c r="BG607" i="2"/>
  <c r="BH607" i="2"/>
  <c r="BJ607" i="2"/>
  <c r="BK607" i="2"/>
  <c r="BL607" i="2"/>
  <c r="BM607" i="2"/>
  <c r="BN607" i="2"/>
  <c r="BO607" i="2"/>
  <c r="BP607" i="2"/>
  <c r="BQ607" i="2"/>
  <c r="BR607" i="2"/>
  <c r="BS607" i="2"/>
  <c r="BT607" i="2"/>
  <c r="BU607" i="2"/>
  <c r="BV607" i="2"/>
  <c r="BW607" i="2"/>
  <c r="BX607" i="2"/>
  <c r="BY607" i="2"/>
  <c r="BZ607" i="2"/>
  <c r="CA607" i="2"/>
  <c r="CB607" i="2"/>
  <c r="CC607" i="2"/>
  <c r="CD607" i="2"/>
  <c r="CE607" i="2"/>
  <c r="CF607" i="2"/>
  <c r="CG607" i="2"/>
  <c r="I571" i="2"/>
  <c r="J571" i="2"/>
  <c r="M571" i="2"/>
  <c r="N571" i="2"/>
  <c r="O571" i="2"/>
  <c r="P571" i="2"/>
  <c r="Q571" i="2"/>
  <c r="R571" i="2"/>
  <c r="S571" i="2"/>
  <c r="T571" i="2"/>
  <c r="U571" i="2"/>
  <c r="V571" i="2"/>
  <c r="W571" i="2"/>
  <c r="X571" i="2"/>
  <c r="Y571" i="2"/>
  <c r="Z571" i="2"/>
  <c r="AA571" i="2"/>
  <c r="AB571" i="2"/>
  <c r="AC571" i="2"/>
  <c r="AD571" i="2"/>
  <c r="AE571" i="2"/>
  <c r="AF571" i="2"/>
  <c r="AG571" i="2"/>
  <c r="AH571" i="2"/>
  <c r="AI571" i="2"/>
  <c r="AJ571" i="2"/>
  <c r="AK571" i="2"/>
  <c r="AL571" i="2"/>
  <c r="AM571" i="2"/>
  <c r="AN571" i="2"/>
  <c r="AO571" i="2"/>
  <c r="AP571" i="2"/>
  <c r="AQ571" i="2"/>
  <c r="AR571" i="2"/>
  <c r="AS571" i="2"/>
  <c r="AT571" i="2"/>
  <c r="AU571" i="2"/>
  <c r="AV571" i="2"/>
  <c r="AW571" i="2"/>
  <c r="AX571" i="2"/>
  <c r="AY571" i="2"/>
  <c r="AZ571" i="2"/>
  <c r="BA571" i="2"/>
  <c r="BB571" i="2"/>
  <c r="BC571" i="2"/>
  <c r="BD571" i="2"/>
  <c r="BE571" i="2"/>
  <c r="BF571" i="2"/>
  <c r="BG571" i="2"/>
  <c r="BH571" i="2"/>
  <c r="BJ571" i="2"/>
  <c r="BK571" i="2"/>
  <c r="BL571" i="2"/>
  <c r="BM571" i="2"/>
  <c r="BN571" i="2"/>
  <c r="BO571" i="2"/>
  <c r="BP571" i="2"/>
  <c r="BQ571" i="2"/>
  <c r="BR571" i="2"/>
  <c r="BS571" i="2"/>
  <c r="BT571" i="2"/>
  <c r="BU571" i="2"/>
  <c r="BV571" i="2"/>
  <c r="BW571" i="2"/>
  <c r="BX571" i="2"/>
  <c r="BY571" i="2"/>
  <c r="BZ571" i="2"/>
  <c r="CA571" i="2"/>
  <c r="CB571" i="2"/>
  <c r="CC571" i="2"/>
  <c r="CD571" i="2"/>
  <c r="CE571" i="2"/>
  <c r="CF571" i="2"/>
  <c r="CG571" i="2"/>
  <c r="I551" i="2"/>
  <c r="J551" i="2"/>
  <c r="M551" i="2"/>
  <c r="N551" i="2"/>
  <c r="O551" i="2"/>
  <c r="P551" i="2"/>
  <c r="Q551" i="2"/>
  <c r="R551" i="2"/>
  <c r="T551" i="2"/>
  <c r="U551" i="2"/>
  <c r="V551" i="2"/>
  <c r="W551" i="2"/>
  <c r="X551" i="2"/>
  <c r="Y551" i="2"/>
  <c r="Z551" i="2"/>
  <c r="AA551" i="2"/>
  <c r="AB551" i="2"/>
  <c r="AC551" i="2"/>
  <c r="AD551" i="2"/>
  <c r="AE551" i="2"/>
  <c r="AF551" i="2"/>
  <c r="AG551" i="2"/>
  <c r="AH551" i="2"/>
  <c r="AI551" i="2"/>
  <c r="AJ551" i="2"/>
  <c r="AK551" i="2"/>
  <c r="AL551" i="2"/>
  <c r="AM551" i="2"/>
  <c r="AN551" i="2"/>
  <c r="AO551" i="2"/>
  <c r="AP551" i="2"/>
  <c r="AQ551" i="2"/>
  <c r="AR551" i="2"/>
  <c r="AS551" i="2"/>
  <c r="AT551" i="2"/>
  <c r="AU551" i="2"/>
  <c r="AV551" i="2"/>
  <c r="AW551" i="2"/>
  <c r="AX551" i="2"/>
  <c r="AY551" i="2"/>
  <c r="AZ551" i="2"/>
  <c r="BA551" i="2"/>
  <c r="BB551" i="2"/>
  <c r="BC551" i="2"/>
  <c r="BD551" i="2"/>
  <c r="BE551" i="2"/>
  <c r="BF551" i="2"/>
  <c r="BG551" i="2"/>
  <c r="BH551" i="2"/>
  <c r="BI551" i="2"/>
  <c r="BJ551" i="2"/>
  <c r="BK551" i="2"/>
  <c r="BL551" i="2"/>
  <c r="BM551" i="2"/>
  <c r="BN551" i="2"/>
  <c r="BO551" i="2"/>
  <c r="BP551" i="2"/>
  <c r="BQ551" i="2"/>
  <c r="BR551" i="2"/>
  <c r="BS551" i="2"/>
  <c r="BT551" i="2"/>
  <c r="BU551" i="2"/>
  <c r="BV551" i="2"/>
  <c r="BW551" i="2"/>
  <c r="BX551" i="2"/>
  <c r="BY551" i="2"/>
  <c r="BZ551" i="2"/>
  <c r="CA551" i="2"/>
  <c r="CB551" i="2"/>
  <c r="CC551" i="2"/>
  <c r="CD551" i="2"/>
  <c r="CE551" i="2"/>
  <c r="CF551" i="2"/>
  <c r="CG551" i="2"/>
  <c r="I534" i="2"/>
  <c r="J534" i="2"/>
  <c r="M534" i="2"/>
  <c r="N534" i="2"/>
  <c r="O534" i="2"/>
  <c r="P534" i="2"/>
  <c r="Q534" i="2"/>
  <c r="R534" i="2"/>
  <c r="S534" i="2"/>
  <c r="T534" i="2"/>
  <c r="U534" i="2"/>
  <c r="V534" i="2"/>
  <c r="W534" i="2"/>
  <c r="X534" i="2"/>
  <c r="Y534" i="2"/>
  <c r="Z534" i="2"/>
  <c r="AA534" i="2"/>
  <c r="AB534" i="2"/>
  <c r="AC534" i="2"/>
  <c r="AD534" i="2"/>
  <c r="AE534" i="2"/>
  <c r="AF534" i="2"/>
  <c r="AG534" i="2"/>
  <c r="AH534" i="2"/>
  <c r="AI534" i="2"/>
  <c r="AJ534" i="2"/>
  <c r="AK534" i="2"/>
  <c r="AL534" i="2"/>
  <c r="AM534" i="2"/>
  <c r="AN534" i="2"/>
  <c r="AO534" i="2"/>
  <c r="AP534" i="2"/>
  <c r="AQ534" i="2"/>
  <c r="AR534" i="2"/>
  <c r="AS534" i="2"/>
  <c r="AT534" i="2"/>
  <c r="AU534" i="2"/>
  <c r="AV534" i="2"/>
  <c r="AW534" i="2"/>
  <c r="AX534" i="2"/>
  <c r="AY534" i="2"/>
  <c r="AZ534" i="2"/>
  <c r="BA534" i="2"/>
  <c r="BB534" i="2"/>
  <c r="BC534" i="2"/>
  <c r="BD534" i="2"/>
  <c r="BE534" i="2"/>
  <c r="BF534" i="2"/>
  <c r="BG534" i="2"/>
  <c r="BH534" i="2"/>
  <c r="BJ534" i="2"/>
  <c r="BK534" i="2"/>
  <c r="BL534" i="2"/>
  <c r="BM534" i="2"/>
  <c r="BN534" i="2"/>
  <c r="BO534" i="2"/>
  <c r="BP534" i="2"/>
  <c r="BQ534" i="2"/>
  <c r="BR534" i="2"/>
  <c r="BS534" i="2"/>
  <c r="BT534" i="2"/>
  <c r="BU534" i="2"/>
  <c r="BV534" i="2"/>
  <c r="BW534" i="2"/>
  <c r="BX534" i="2"/>
  <c r="BY534" i="2"/>
  <c r="BZ534" i="2"/>
  <c r="CA534" i="2"/>
  <c r="CB534" i="2"/>
  <c r="CC534" i="2"/>
  <c r="CD534" i="2"/>
  <c r="CE534" i="2"/>
  <c r="CF534" i="2"/>
  <c r="CG534" i="2"/>
  <c r="I528" i="2"/>
  <c r="J528" i="2"/>
  <c r="K528" i="2"/>
  <c r="L528" i="2"/>
  <c r="M528" i="2"/>
  <c r="N528" i="2"/>
  <c r="O528" i="2"/>
  <c r="P528" i="2"/>
  <c r="Q528" i="2"/>
  <c r="R528" i="2"/>
  <c r="S528" i="2"/>
  <c r="T528" i="2"/>
  <c r="U528" i="2"/>
  <c r="V528" i="2"/>
  <c r="W528" i="2"/>
  <c r="X528" i="2"/>
  <c r="Y528" i="2"/>
  <c r="Z528" i="2"/>
  <c r="AA528" i="2"/>
  <c r="AB528" i="2"/>
  <c r="AC528" i="2"/>
  <c r="AD528" i="2"/>
  <c r="AE528" i="2"/>
  <c r="AF528" i="2"/>
  <c r="AG528" i="2"/>
  <c r="AH528" i="2"/>
  <c r="AI528" i="2"/>
  <c r="AJ528" i="2"/>
  <c r="AK528" i="2"/>
  <c r="AL528" i="2"/>
  <c r="AM528" i="2"/>
  <c r="AN528" i="2"/>
  <c r="AO528" i="2"/>
  <c r="AP528" i="2"/>
  <c r="AQ528" i="2"/>
  <c r="AR528" i="2"/>
  <c r="AS528" i="2"/>
  <c r="AT528" i="2"/>
  <c r="AU528" i="2"/>
  <c r="AV528" i="2"/>
  <c r="AW528" i="2"/>
  <c r="AX528" i="2"/>
  <c r="AY528" i="2"/>
  <c r="AZ528" i="2"/>
  <c r="BA528" i="2"/>
  <c r="BB528" i="2"/>
  <c r="BC528" i="2"/>
  <c r="BD528" i="2"/>
  <c r="BE528" i="2"/>
  <c r="BF528" i="2"/>
  <c r="BG528" i="2"/>
  <c r="BH528" i="2"/>
  <c r="BJ528" i="2"/>
  <c r="BK528" i="2"/>
  <c r="BL528" i="2"/>
  <c r="BM528" i="2"/>
  <c r="BN528" i="2"/>
  <c r="BO528" i="2"/>
  <c r="BP528" i="2"/>
  <c r="BQ528" i="2"/>
  <c r="BR528" i="2"/>
  <c r="BS528" i="2"/>
  <c r="BT528" i="2"/>
  <c r="BU528" i="2"/>
  <c r="BV528" i="2"/>
  <c r="BW528" i="2"/>
  <c r="BX528" i="2"/>
  <c r="BY528" i="2"/>
  <c r="BZ528" i="2"/>
  <c r="CA528" i="2"/>
  <c r="CB528" i="2"/>
  <c r="CC528" i="2"/>
  <c r="CD528" i="2"/>
  <c r="CE528" i="2"/>
  <c r="CF528" i="2"/>
  <c r="CG528" i="2"/>
  <c r="I459" i="2"/>
  <c r="J459" i="2"/>
  <c r="M459" i="2"/>
  <c r="N459" i="2"/>
  <c r="O459" i="2"/>
  <c r="P459" i="2"/>
  <c r="Q459" i="2"/>
  <c r="R459" i="2"/>
  <c r="S459" i="2"/>
  <c r="T459" i="2"/>
  <c r="U459" i="2"/>
  <c r="V459" i="2"/>
  <c r="W459" i="2"/>
  <c r="X459" i="2"/>
  <c r="Y459" i="2"/>
  <c r="Z459" i="2"/>
  <c r="AA459" i="2"/>
  <c r="AB459" i="2"/>
  <c r="AC459" i="2"/>
  <c r="AD459" i="2"/>
  <c r="AE459" i="2"/>
  <c r="AF459" i="2"/>
  <c r="AG459" i="2"/>
  <c r="AH459" i="2"/>
  <c r="AI459" i="2"/>
  <c r="AJ459" i="2"/>
  <c r="AK459" i="2"/>
  <c r="AL459" i="2"/>
  <c r="AM459" i="2"/>
  <c r="AN459" i="2"/>
  <c r="AO459" i="2"/>
  <c r="AP459" i="2"/>
  <c r="AQ459" i="2"/>
  <c r="AR459" i="2"/>
  <c r="AS459" i="2"/>
  <c r="AT459" i="2"/>
  <c r="AU459" i="2"/>
  <c r="AV459" i="2"/>
  <c r="AW459" i="2"/>
  <c r="AX459" i="2"/>
  <c r="AY459" i="2"/>
  <c r="AZ459" i="2"/>
  <c r="BA459" i="2"/>
  <c r="BB459" i="2"/>
  <c r="BC459" i="2"/>
  <c r="BD459" i="2"/>
  <c r="BE459" i="2"/>
  <c r="BF459" i="2"/>
  <c r="BG459" i="2"/>
  <c r="BH459" i="2"/>
  <c r="BI459" i="2"/>
  <c r="BJ459" i="2"/>
  <c r="BK459" i="2"/>
  <c r="BL459" i="2"/>
  <c r="BM459" i="2"/>
  <c r="BN459" i="2"/>
  <c r="BO459" i="2"/>
  <c r="BP459" i="2"/>
  <c r="BQ459" i="2"/>
  <c r="BR459" i="2"/>
  <c r="BS459" i="2"/>
  <c r="BT459" i="2"/>
  <c r="BU459" i="2"/>
  <c r="BV459" i="2"/>
  <c r="BW459" i="2"/>
  <c r="BX459" i="2"/>
  <c r="BY459" i="2"/>
  <c r="BZ459" i="2"/>
  <c r="CA459" i="2"/>
  <c r="CB459" i="2"/>
  <c r="CC459" i="2"/>
  <c r="CD459" i="2"/>
  <c r="CE459" i="2"/>
  <c r="CF459" i="2"/>
  <c r="CG459" i="2"/>
  <c r="I451" i="2"/>
  <c r="J451" i="2"/>
  <c r="K451" i="2"/>
  <c r="L451" i="2"/>
  <c r="M451" i="2"/>
  <c r="N451" i="2"/>
  <c r="O451" i="2"/>
  <c r="P451" i="2"/>
  <c r="Q451" i="2"/>
  <c r="R451" i="2"/>
  <c r="T451" i="2"/>
  <c r="U451" i="2"/>
  <c r="V451" i="2"/>
  <c r="W451" i="2"/>
  <c r="X451" i="2"/>
  <c r="Y451" i="2"/>
  <c r="Z451" i="2"/>
  <c r="AA451" i="2"/>
  <c r="AB451" i="2"/>
  <c r="AC451" i="2"/>
  <c r="AD451" i="2"/>
  <c r="AE451" i="2"/>
  <c r="AF451" i="2"/>
  <c r="AG451" i="2"/>
  <c r="AH451" i="2"/>
  <c r="AI451" i="2"/>
  <c r="AJ451" i="2"/>
  <c r="AK451" i="2"/>
  <c r="AL451" i="2"/>
  <c r="AM451" i="2"/>
  <c r="AN451" i="2"/>
  <c r="AO451" i="2"/>
  <c r="AP451" i="2"/>
  <c r="AQ451" i="2"/>
  <c r="AR451" i="2"/>
  <c r="AS451" i="2"/>
  <c r="AT451" i="2"/>
  <c r="AU451" i="2"/>
  <c r="AV451" i="2"/>
  <c r="AW451" i="2"/>
  <c r="AX451" i="2"/>
  <c r="AY451" i="2"/>
  <c r="AZ451" i="2"/>
  <c r="BA451" i="2"/>
  <c r="BB451" i="2"/>
  <c r="BC451" i="2"/>
  <c r="BD451" i="2"/>
  <c r="BE451" i="2"/>
  <c r="BF451" i="2"/>
  <c r="BG451" i="2"/>
  <c r="BH451" i="2"/>
  <c r="BI451" i="2"/>
  <c r="BJ451" i="2"/>
  <c r="BK451" i="2"/>
  <c r="BL451" i="2"/>
  <c r="BM451" i="2"/>
  <c r="BN451" i="2"/>
  <c r="BO451" i="2"/>
  <c r="BP451" i="2"/>
  <c r="BQ451" i="2"/>
  <c r="BR451" i="2"/>
  <c r="BS451" i="2"/>
  <c r="BT451" i="2"/>
  <c r="BU451" i="2"/>
  <c r="BV451" i="2"/>
  <c r="BW451" i="2"/>
  <c r="BX451" i="2"/>
  <c r="BY451" i="2"/>
  <c r="BZ451" i="2"/>
  <c r="CA451" i="2"/>
  <c r="CB451" i="2"/>
  <c r="CC451" i="2"/>
  <c r="CD451" i="2"/>
  <c r="CE451" i="2"/>
  <c r="CF451" i="2"/>
  <c r="CG451" i="2"/>
  <c r="I441" i="2"/>
  <c r="J441" i="2"/>
  <c r="M441" i="2"/>
  <c r="N441" i="2"/>
  <c r="O441" i="2"/>
  <c r="P441" i="2"/>
  <c r="Q441" i="2"/>
  <c r="R441" i="2"/>
  <c r="T441" i="2"/>
  <c r="U441" i="2"/>
  <c r="V441" i="2"/>
  <c r="W441" i="2"/>
  <c r="X441" i="2"/>
  <c r="Y441" i="2"/>
  <c r="Z441" i="2"/>
  <c r="AA441" i="2"/>
  <c r="AB441" i="2"/>
  <c r="AC441" i="2"/>
  <c r="AD441" i="2"/>
  <c r="AE441" i="2"/>
  <c r="AF441" i="2"/>
  <c r="AG441" i="2"/>
  <c r="AH441" i="2"/>
  <c r="AI441" i="2"/>
  <c r="AJ441" i="2"/>
  <c r="AK441" i="2"/>
  <c r="AL441" i="2"/>
  <c r="AM441" i="2"/>
  <c r="AN441" i="2"/>
  <c r="AO441" i="2"/>
  <c r="AP441" i="2"/>
  <c r="AQ441" i="2"/>
  <c r="AR441" i="2"/>
  <c r="AS441" i="2"/>
  <c r="AT441" i="2"/>
  <c r="AU441" i="2"/>
  <c r="AV441" i="2"/>
  <c r="AW441" i="2"/>
  <c r="AX441" i="2"/>
  <c r="AY441" i="2"/>
  <c r="AZ441" i="2"/>
  <c r="BA441" i="2"/>
  <c r="BB441" i="2"/>
  <c r="BC441" i="2"/>
  <c r="BD441" i="2"/>
  <c r="BE441" i="2"/>
  <c r="BG441" i="2"/>
  <c r="BH441" i="2"/>
  <c r="BJ441" i="2"/>
  <c r="BK441" i="2"/>
  <c r="BL441" i="2"/>
  <c r="BM441" i="2"/>
  <c r="BN441" i="2"/>
  <c r="BO441" i="2"/>
  <c r="BP441" i="2"/>
  <c r="BQ441" i="2"/>
  <c r="BR441" i="2"/>
  <c r="BS441" i="2"/>
  <c r="BT441" i="2"/>
  <c r="BU441" i="2"/>
  <c r="BV441" i="2"/>
  <c r="BW441" i="2"/>
  <c r="BX441" i="2"/>
  <c r="BY441" i="2"/>
  <c r="BZ441" i="2"/>
  <c r="CA441" i="2"/>
  <c r="CB441" i="2"/>
  <c r="CC441" i="2"/>
  <c r="CD441" i="2"/>
  <c r="CE441" i="2"/>
  <c r="CF441" i="2"/>
  <c r="CG441" i="2"/>
  <c r="I394" i="2"/>
  <c r="J394" i="2"/>
  <c r="K394" i="2"/>
  <c r="L394" i="2"/>
  <c r="M394" i="2"/>
  <c r="N394" i="2"/>
  <c r="O394" i="2"/>
  <c r="P394" i="2"/>
  <c r="Q394" i="2"/>
  <c r="R394" i="2"/>
  <c r="S394" i="2"/>
  <c r="T394" i="2"/>
  <c r="U394" i="2"/>
  <c r="V394" i="2"/>
  <c r="W394" i="2"/>
  <c r="X394" i="2"/>
  <c r="Y394" i="2"/>
  <c r="Z394" i="2"/>
  <c r="AA394" i="2"/>
  <c r="AB394" i="2"/>
  <c r="AC394" i="2"/>
  <c r="AD394" i="2"/>
  <c r="AE394" i="2"/>
  <c r="AF394" i="2"/>
  <c r="AG394" i="2"/>
  <c r="AH394" i="2"/>
  <c r="AI394" i="2"/>
  <c r="AJ394" i="2"/>
  <c r="AK394" i="2"/>
  <c r="AL394" i="2"/>
  <c r="AM394" i="2"/>
  <c r="AN394" i="2"/>
  <c r="AO394" i="2"/>
  <c r="AP394" i="2"/>
  <c r="AQ394" i="2"/>
  <c r="AR394" i="2"/>
  <c r="AS394" i="2"/>
  <c r="AT394" i="2"/>
  <c r="AU394" i="2"/>
  <c r="AV394" i="2"/>
  <c r="AW394" i="2"/>
  <c r="AX394" i="2"/>
  <c r="AY394" i="2"/>
  <c r="AZ394" i="2"/>
  <c r="BA394" i="2"/>
  <c r="BB394" i="2"/>
  <c r="BC394" i="2"/>
  <c r="BD394" i="2"/>
  <c r="BE394" i="2"/>
  <c r="BF394" i="2"/>
  <c r="BG394" i="2"/>
  <c r="BH394" i="2"/>
  <c r="BJ394" i="2"/>
  <c r="BK394" i="2"/>
  <c r="BL394" i="2"/>
  <c r="BM394" i="2"/>
  <c r="BN394" i="2"/>
  <c r="BO394" i="2"/>
  <c r="BP394" i="2"/>
  <c r="BQ394" i="2"/>
  <c r="BR394" i="2"/>
  <c r="BS394" i="2"/>
  <c r="BT394" i="2"/>
  <c r="BU394" i="2"/>
  <c r="BV394" i="2"/>
  <c r="BW394" i="2"/>
  <c r="BX394" i="2"/>
  <c r="BY394" i="2"/>
  <c r="BZ394" i="2"/>
  <c r="CA394" i="2"/>
  <c r="CB394" i="2"/>
  <c r="CC394" i="2"/>
  <c r="CD394" i="2"/>
  <c r="CE394" i="2"/>
  <c r="CF394" i="2"/>
  <c r="CG394" i="2"/>
  <c r="I371" i="2"/>
  <c r="J371" i="2"/>
  <c r="O371" i="2"/>
  <c r="P371" i="2"/>
  <c r="Q371" i="2"/>
  <c r="R371" i="2"/>
  <c r="T371" i="2"/>
  <c r="U371" i="2"/>
  <c r="V371" i="2"/>
  <c r="W371" i="2"/>
  <c r="X371" i="2"/>
  <c r="Y371" i="2"/>
  <c r="Z371" i="2"/>
  <c r="AA371" i="2"/>
  <c r="AD371" i="2"/>
  <c r="AE371" i="2"/>
  <c r="AF371" i="2"/>
  <c r="AG371" i="2"/>
  <c r="AH371" i="2"/>
  <c r="AI371" i="2"/>
  <c r="AJ371" i="2"/>
  <c r="AK371" i="2"/>
  <c r="AL371" i="2"/>
  <c r="AM371" i="2"/>
  <c r="AN371" i="2"/>
  <c r="AO371" i="2"/>
  <c r="AP371" i="2"/>
  <c r="AQ371" i="2"/>
  <c r="AR371" i="2"/>
  <c r="AS371" i="2"/>
  <c r="AT371" i="2"/>
  <c r="AU371" i="2"/>
  <c r="AV371" i="2"/>
  <c r="AW371" i="2"/>
  <c r="AX371" i="2"/>
  <c r="AY371" i="2"/>
  <c r="AZ371" i="2"/>
  <c r="BA371" i="2"/>
  <c r="BB371" i="2"/>
  <c r="BC371" i="2"/>
  <c r="BD371" i="2"/>
  <c r="BE371" i="2"/>
  <c r="BG371" i="2"/>
  <c r="BH371" i="2"/>
  <c r="BI371" i="2"/>
  <c r="BJ371" i="2"/>
  <c r="BK371" i="2"/>
  <c r="BL371" i="2"/>
  <c r="BM371" i="2"/>
  <c r="BN371" i="2"/>
  <c r="BO371" i="2"/>
  <c r="BP371" i="2"/>
  <c r="BQ371" i="2"/>
  <c r="BR371" i="2"/>
  <c r="BS371" i="2"/>
  <c r="BT371" i="2"/>
  <c r="BU371" i="2"/>
  <c r="BV371" i="2"/>
  <c r="BW371" i="2"/>
  <c r="BX371" i="2"/>
  <c r="BY371" i="2"/>
  <c r="BZ371" i="2"/>
  <c r="CA371" i="2"/>
  <c r="CB371" i="2"/>
  <c r="CC371" i="2"/>
  <c r="CD371" i="2"/>
  <c r="CE371" i="2"/>
  <c r="CF371" i="2"/>
  <c r="CG371" i="2"/>
  <c r="I335" i="2"/>
  <c r="J335" i="2"/>
  <c r="K335" i="2"/>
  <c r="L335" i="2"/>
  <c r="M335" i="2"/>
  <c r="N335" i="2"/>
  <c r="O335" i="2"/>
  <c r="P335" i="2"/>
  <c r="Q335" i="2"/>
  <c r="R335" i="2"/>
  <c r="S335" i="2"/>
  <c r="T335" i="2"/>
  <c r="U335" i="2"/>
  <c r="V335" i="2"/>
  <c r="W335" i="2"/>
  <c r="X335" i="2"/>
  <c r="Y335" i="2"/>
  <c r="Z335" i="2"/>
  <c r="AA335" i="2"/>
  <c r="AB335" i="2"/>
  <c r="AC335" i="2"/>
  <c r="AD335" i="2"/>
  <c r="AE335" i="2"/>
  <c r="AF335" i="2"/>
  <c r="AG335" i="2"/>
  <c r="AH335" i="2"/>
  <c r="AI335" i="2"/>
  <c r="AJ335" i="2"/>
  <c r="AK335" i="2"/>
  <c r="AL335" i="2"/>
  <c r="AM335" i="2"/>
  <c r="AN335" i="2"/>
  <c r="AO335" i="2"/>
  <c r="AP335" i="2"/>
  <c r="AQ335" i="2"/>
  <c r="AR335" i="2"/>
  <c r="AS335" i="2"/>
  <c r="AT335" i="2"/>
  <c r="AU335" i="2"/>
  <c r="AV335" i="2"/>
  <c r="AW335" i="2"/>
  <c r="AX335" i="2"/>
  <c r="AY335" i="2"/>
  <c r="AZ335" i="2"/>
  <c r="BA335" i="2"/>
  <c r="BB335" i="2"/>
  <c r="BC335" i="2"/>
  <c r="BD335" i="2"/>
  <c r="BE335" i="2"/>
  <c r="BF335" i="2"/>
  <c r="BG335" i="2"/>
  <c r="BH335" i="2"/>
  <c r="BI335" i="2"/>
  <c r="BJ335" i="2"/>
  <c r="BK335" i="2"/>
  <c r="BL335" i="2"/>
  <c r="BM335" i="2"/>
  <c r="BN335" i="2"/>
  <c r="BO335" i="2"/>
  <c r="BP335" i="2"/>
  <c r="BQ335" i="2"/>
  <c r="BR335" i="2"/>
  <c r="BS335" i="2"/>
  <c r="BT335" i="2"/>
  <c r="BU335" i="2"/>
  <c r="BV335" i="2"/>
  <c r="BW335" i="2"/>
  <c r="BX335" i="2"/>
  <c r="BY335" i="2"/>
  <c r="BZ335" i="2"/>
  <c r="CA335" i="2"/>
  <c r="CB335" i="2"/>
  <c r="CC335" i="2"/>
  <c r="CD335" i="2"/>
  <c r="CE335" i="2"/>
  <c r="CF335" i="2"/>
  <c r="CG335" i="2"/>
  <c r="I313" i="2"/>
  <c r="J313" i="2"/>
  <c r="K313" i="2"/>
  <c r="L313" i="2"/>
  <c r="M313" i="2"/>
  <c r="N313" i="2"/>
  <c r="O313" i="2"/>
  <c r="P313" i="2"/>
  <c r="Q313" i="2"/>
  <c r="R313" i="2"/>
  <c r="T313" i="2"/>
  <c r="U313" i="2"/>
  <c r="V313" i="2"/>
  <c r="W313" i="2"/>
  <c r="X313" i="2"/>
  <c r="Y313" i="2"/>
  <c r="Z313" i="2"/>
  <c r="AA313" i="2"/>
  <c r="AB313" i="2"/>
  <c r="AC313" i="2"/>
  <c r="AD313" i="2"/>
  <c r="AE313" i="2"/>
  <c r="AF313" i="2"/>
  <c r="AG313" i="2"/>
  <c r="AH313" i="2"/>
  <c r="AI313" i="2"/>
  <c r="AJ313" i="2"/>
  <c r="AK313" i="2"/>
  <c r="AL313" i="2"/>
  <c r="AM313" i="2"/>
  <c r="AN313" i="2"/>
  <c r="AO313" i="2"/>
  <c r="AP313" i="2"/>
  <c r="AQ313" i="2"/>
  <c r="AR313" i="2"/>
  <c r="AS313" i="2"/>
  <c r="AT313" i="2"/>
  <c r="AU313" i="2"/>
  <c r="AV313" i="2"/>
  <c r="AW313" i="2"/>
  <c r="AX313" i="2"/>
  <c r="AY313" i="2"/>
  <c r="AZ313" i="2"/>
  <c r="BA313" i="2"/>
  <c r="BB313" i="2"/>
  <c r="BC313" i="2"/>
  <c r="BD313" i="2"/>
  <c r="BE313" i="2"/>
  <c r="BF313" i="2"/>
  <c r="BG313" i="2"/>
  <c r="BH313" i="2"/>
  <c r="BJ313" i="2"/>
  <c r="BK313" i="2"/>
  <c r="BL313" i="2"/>
  <c r="BM313" i="2"/>
  <c r="BN313" i="2"/>
  <c r="BO313" i="2"/>
  <c r="BP313" i="2"/>
  <c r="BQ313" i="2"/>
  <c r="BR313" i="2"/>
  <c r="BS313" i="2"/>
  <c r="BT313" i="2"/>
  <c r="BU313" i="2"/>
  <c r="BV313" i="2"/>
  <c r="BW313" i="2"/>
  <c r="BX313" i="2"/>
  <c r="BY313" i="2"/>
  <c r="BZ313" i="2"/>
  <c r="CA313" i="2"/>
  <c r="CB313" i="2"/>
  <c r="CC313" i="2"/>
  <c r="CD313" i="2"/>
  <c r="CE313" i="2"/>
  <c r="CF313" i="2"/>
  <c r="CG313" i="2"/>
  <c r="I295" i="2"/>
  <c r="J295" i="2"/>
  <c r="K295" i="2"/>
  <c r="L295" i="2"/>
  <c r="M295" i="2"/>
  <c r="N295" i="2"/>
  <c r="O295" i="2"/>
  <c r="P295" i="2"/>
  <c r="Q295" i="2"/>
  <c r="R295" i="2"/>
  <c r="S295" i="2"/>
  <c r="T295" i="2"/>
  <c r="U295" i="2"/>
  <c r="V295" i="2"/>
  <c r="W295" i="2"/>
  <c r="X295" i="2"/>
  <c r="Y295" i="2"/>
  <c r="Z295" i="2"/>
  <c r="AA295" i="2"/>
  <c r="AB295" i="2"/>
  <c r="AC295" i="2"/>
  <c r="AD295" i="2"/>
  <c r="AE295" i="2"/>
  <c r="AF295" i="2"/>
  <c r="AG295" i="2"/>
  <c r="AH295" i="2"/>
  <c r="AI295" i="2"/>
  <c r="AJ295" i="2"/>
  <c r="AK295" i="2"/>
  <c r="AL295" i="2"/>
  <c r="AM295" i="2"/>
  <c r="AN295" i="2"/>
  <c r="AO295" i="2"/>
  <c r="AP295" i="2"/>
  <c r="AQ295" i="2"/>
  <c r="AR295" i="2"/>
  <c r="AS295" i="2"/>
  <c r="AT295" i="2"/>
  <c r="AU295" i="2"/>
  <c r="AV295" i="2"/>
  <c r="AW295" i="2"/>
  <c r="AX295" i="2"/>
  <c r="AY295" i="2"/>
  <c r="AZ295" i="2"/>
  <c r="BA295" i="2"/>
  <c r="BB295" i="2"/>
  <c r="BC295" i="2"/>
  <c r="BD295" i="2"/>
  <c r="BE295" i="2"/>
  <c r="BF295" i="2"/>
  <c r="BG295" i="2"/>
  <c r="BH295" i="2"/>
  <c r="BJ295" i="2"/>
  <c r="BK295" i="2"/>
  <c r="BL295" i="2"/>
  <c r="BM295" i="2"/>
  <c r="BN295" i="2"/>
  <c r="BO295" i="2"/>
  <c r="BP295" i="2"/>
  <c r="BQ295" i="2"/>
  <c r="BR295" i="2"/>
  <c r="BS295" i="2"/>
  <c r="BT295" i="2"/>
  <c r="BU295" i="2"/>
  <c r="BV295" i="2"/>
  <c r="BW295" i="2"/>
  <c r="BX295" i="2"/>
  <c r="BY295" i="2"/>
  <c r="BZ295" i="2"/>
  <c r="CA295" i="2"/>
  <c r="CB295" i="2"/>
  <c r="CC295" i="2"/>
  <c r="CD295" i="2"/>
  <c r="CE295" i="2"/>
  <c r="CF295" i="2"/>
  <c r="CG295" i="2"/>
  <c r="I273" i="2"/>
  <c r="J273" i="2"/>
  <c r="K273" i="2"/>
  <c r="L273" i="2"/>
  <c r="M273" i="2"/>
  <c r="N273" i="2"/>
  <c r="O273" i="2"/>
  <c r="P273" i="2"/>
  <c r="Q273" i="2"/>
  <c r="R273" i="2"/>
  <c r="S273" i="2"/>
  <c r="T273" i="2"/>
  <c r="U273" i="2"/>
  <c r="V273" i="2"/>
  <c r="W273" i="2"/>
  <c r="X273" i="2"/>
  <c r="Y273" i="2"/>
  <c r="Z273" i="2"/>
  <c r="AA273" i="2"/>
  <c r="AB273" i="2"/>
  <c r="AC273" i="2"/>
  <c r="AD273" i="2"/>
  <c r="AE273" i="2"/>
  <c r="AF273" i="2"/>
  <c r="AG273" i="2"/>
  <c r="AH273" i="2"/>
  <c r="AI273" i="2"/>
  <c r="AJ273" i="2"/>
  <c r="AK273" i="2"/>
  <c r="AL273" i="2"/>
  <c r="AM273" i="2"/>
  <c r="AN273" i="2"/>
  <c r="AO273" i="2"/>
  <c r="AP273" i="2"/>
  <c r="AQ273" i="2"/>
  <c r="AR273" i="2"/>
  <c r="AS273" i="2"/>
  <c r="AT273" i="2"/>
  <c r="AU273" i="2"/>
  <c r="AV273" i="2"/>
  <c r="AW273" i="2"/>
  <c r="AX273" i="2"/>
  <c r="AY273" i="2"/>
  <c r="AZ273" i="2"/>
  <c r="BA273" i="2"/>
  <c r="BB273" i="2"/>
  <c r="BC273" i="2"/>
  <c r="BD273" i="2"/>
  <c r="BE273" i="2"/>
  <c r="BF273" i="2"/>
  <c r="BG273" i="2"/>
  <c r="BH273" i="2"/>
  <c r="BJ273" i="2"/>
  <c r="BK273" i="2"/>
  <c r="BL273" i="2"/>
  <c r="BM273" i="2"/>
  <c r="BN273" i="2"/>
  <c r="BO273" i="2"/>
  <c r="BP273" i="2"/>
  <c r="BQ273" i="2"/>
  <c r="BR273" i="2"/>
  <c r="BS273" i="2"/>
  <c r="BT273" i="2"/>
  <c r="BU273" i="2"/>
  <c r="BV273" i="2"/>
  <c r="BW273" i="2"/>
  <c r="BX273" i="2"/>
  <c r="BY273" i="2"/>
  <c r="BZ273" i="2"/>
  <c r="CA273" i="2"/>
  <c r="CB273" i="2"/>
  <c r="CC273" i="2"/>
  <c r="CD273" i="2"/>
  <c r="CE273" i="2"/>
  <c r="CF273" i="2"/>
  <c r="CG273" i="2"/>
  <c r="I225" i="2"/>
  <c r="J225" i="2"/>
  <c r="K225" i="2"/>
  <c r="L225" i="2"/>
  <c r="M225" i="2"/>
  <c r="N225" i="2"/>
  <c r="O225" i="2"/>
  <c r="P225" i="2"/>
  <c r="Q225" i="2"/>
  <c r="R225" i="2"/>
  <c r="S225" i="2"/>
  <c r="T225" i="2"/>
  <c r="U225" i="2"/>
  <c r="V225" i="2"/>
  <c r="W225" i="2"/>
  <c r="Z225" i="2"/>
  <c r="AA225" i="2"/>
  <c r="AB225" i="2"/>
  <c r="AC225" i="2"/>
  <c r="AD225" i="2"/>
  <c r="AE225" i="2"/>
  <c r="AF225" i="2"/>
  <c r="AG225" i="2"/>
  <c r="AH225" i="2"/>
  <c r="AI225" i="2"/>
  <c r="AJ225" i="2"/>
  <c r="AK225" i="2"/>
  <c r="AL225" i="2"/>
  <c r="AM225" i="2"/>
  <c r="AN225" i="2"/>
  <c r="AO225" i="2"/>
  <c r="AP225" i="2"/>
  <c r="AQ225" i="2"/>
  <c r="AR225" i="2"/>
  <c r="AS225" i="2"/>
  <c r="AT225" i="2"/>
  <c r="AU225" i="2"/>
  <c r="AV225" i="2"/>
  <c r="AW225" i="2"/>
  <c r="AX225" i="2"/>
  <c r="AY225" i="2"/>
  <c r="AZ225" i="2"/>
  <c r="BA225" i="2"/>
  <c r="BB225" i="2"/>
  <c r="BC225" i="2"/>
  <c r="BD225" i="2"/>
  <c r="BE225" i="2"/>
  <c r="BF225" i="2"/>
  <c r="BG225" i="2"/>
  <c r="BH225" i="2"/>
  <c r="BI225" i="2"/>
  <c r="BJ225" i="2"/>
  <c r="BK225" i="2"/>
  <c r="BL225" i="2"/>
  <c r="BM225" i="2"/>
  <c r="BN225" i="2"/>
  <c r="BO225" i="2"/>
  <c r="BP225" i="2"/>
  <c r="BQ225" i="2"/>
  <c r="BR225" i="2"/>
  <c r="BS225" i="2"/>
  <c r="BT225" i="2"/>
  <c r="BU225" i="2"/>
  <c r="BV225" i="2"/>
  <c r="BW225" i="2"/>
  <c r="BX225" i="2"/>
  <c r="BY225" i="2"/>
  <c r="BZ225" i="2"/>
  <c r="CA225" i="2"/>
  <c r="CB225" i="2"/>
  <c r="CC225" i="2"/>
  <c r="CD225" i="2"/>
  <c r="CE225" i="2"/>
  <c r="CF225" i="2"/>
  <c r="CG225" i="2"/>
  <c r="I220" i="2"/>
  <c r="J220" i="2"/>
  <c r="M220" i="2"/>
  <c r="N220" i="2"/>
  <c r="O220" i="2"/>
  <c r="P220" i="2"/>
  <c r="Q220" i="2"/>
  <c r="R220" i="2"/>
  <c r="T220" i="2"/>
  <c r="U220" i="2"/>
  <c r="V220" i="2"/>
  <c r="W220" i="2"/>
  <c r="X220" i="2"/>
  <c r="Y220" i="2"/>
  <c r="Z220" i="2"/>
  <c r="AA220" i="2"/>
  <c r="AD220" i="2"/>
  <c r="AE220" i="2"/>
  <c r="AF220" i="2"/>
  <c r="AG220" i="2"/>
  <c r="AH220" i="2"/>
  <c r="AI220" i="2"/>
  <c r="AJ220" i="2"/>
  <c r="AK220" i="2"/>
  <c r="AL220" i="2"/>
  <c r="AM220" i="2"/>
  <c r="AN220" i="2"/>
  <c r="AO220" i="2"/>
  <c r="AP220" i="2"/>
  <c r="AQ220" i="2"/>
  <c r="AR220" i="2"/>
  <c r="AS220" i="2"/>
  <c r="AT220" i="2"/>
  <c r="AU220" i="2"/>
  <c r="AV220" i="2"/>
  <c r="AW220" i="2"/>
  <c r="AX220" i="2"/>
  <c r="AY220" i="2"/>
  <c r="AZ220" i="2"/>
  <c r="BA220" i="2"/>
  <c r="BB220" i="2"/>
  <c r="BC220" i="2"/>
  <c r="BD220" i="2"/>
  <c r="BE220" i="2"/>
  <c r="BG220" i="2"/>
  <c r="BH220" i="2"/>
  <c r="BJ220" i="2"/>
  <c r="BK220" i="2"/>
  <c r="BL220" i="2"/>
  <c r="BM220" i="2"/>
  <c r="BN220" i="2"/>
  <c r="BO220" i="2"/>
  <c r="BP220" i="2"/>
  <c r="BQ220" i="2"/>
  <c r="BR220" i="2"/>
  <c r="BS220" i="2"/>
  <c r="BT220" i="2"/>
  <c r="BU220" i="2"/>
  <c r="BV220" i="2"/>
  <c r="BW220" i="2"/>
  <c r="BX220" i="2"/>
  <c r="BY220" i="2"/>
  <c r="BZ220" i="2"/>
  <c r="CA220" i="2"/>
  <c r="CB220" i="2"/>
  <c r="CC220" i="2"/>
  <c r="CD220" i="2"/>
  <c r="CE220" i="2"/>
  <c r="CF220" i="2"/>
  <c r="CG220" i="2"/>
  <c r="I193" i="2"/>
  <c r="J193" i="2"/>
  <c r="M193" i="2"/>
  <c r="N193" i="2"/>
  <c r="O193" i="2"/>
  <c r="P193" i="2"/>
  <c r="Q193" i="2"/>
  <c r="R193" i="2"/>
  <c r="T193" i="2"/>
  <c r="U193" i="2"/>
  <c r="V193" i="2"/>
  <c r="W193" i="2"/>
  <c r="X193" i="2"/>
  <c r="Y193" i="2"/>
  <c r="Z193" i="2"/>
  <c r="AA193" i="2"/>
  <c r="AB193" i="2"/>
  <c r="AC193" i="2"/>
  <c r="AD193" i="2"/>
  <c r="AE193" i="2"/>
  <c r="AF193" i="2"/>
  <c r="AG193" i="2"/>
  <c r="AH193" i="2"/>
  <c r="AI193" i="2"/>
  <c r="AJ193" i="2"/>
  <c r="AK193" i="2"/>
  <c r="AL193" i="2"/>
  <c r="AM193" i="2"/>
  <c r="AN193" i="2"/>
  <c r="AO193" i="2"/>
  <c r="AP193" i="2"/>
  <c r="AQ193" i="2"/>
  <c r="AR193" i="2"/>
  <c r="AS193" i="2"/>
  <c r="AT193" i="2"/>
  <c r="AU193" i="2"/>
  <c r="AV193" i="2"/>
  <c r="AW193" i="2"/>
  <c r="AX193" i="2"/>
  <c r="AY193" i="2"/>
  <c r="AZ193" i="2"/>
  <c r="BA193" i="2"/>
  <c r="BB193" i="2"/>
  <c r="BC193" i="2"/>
  <c r="BD193" i="2"/>
  <c r="BE193" i="2"/>
  <c r="BF193" i="2"/>
  <c r="BG193" i="2"/>
  <c r="BH193" i="2"/>
  <c r="BJ193" i="2"/>
  <c r="BK193" i="2"/>
  <c r="BL193" i="2"/>
  <c r="BM193" i="2"/>
  <c r="BN193" i="2"/>
  <c r="BO193" i="2"/>
  <c r="BP193" i="2"/>
  <c r="BQ193" i="2"/>
  <c r="BR193" i="2"/>
  <c r="BS193" i="2"/>
  <c r="BT193" i="2"/>
  <c r="BU193" i="2"/>
  <c r="BV193" i="2"/>
  <c r="BW193" i="2"/>
  <c r="BX193" i="2"/>
  <c r="BY193" i="2"/>
  <c r="BZ193" i="2"/>
  <c r="CA193" i="2"/>
  <c r="CB193" i="2"/>
  <c r="CC193" i="2"/>
  <c r="CD193" i="2"/>
  <c r="CE193" i="2"/>
  <c r="CF193" i="2"/>
  <c r="CG193" i="2"/>
  <c r="I171" i="2"/>
  <c r="J171" i="2"/>
  <c r="K171" i="2"/>
  <c r="L171" i="2"/>
  <c r="M171" i="2"/>
  <c r="N171" i="2"/>
  <c r="O171" i="2"/>
  <c r="P171" i="2"/>
  <c r="Q171" i="2"/>
  <c r="R171" i="2"/>
  <c r="S171" i="2"/>
  <c r="T171" i="2"/>
  <c r="U171" i="2"/>
  <c r="V171" i="2"/>
  <c r="W171" i="2"/>
  <c r="X171" i="2"/>
  <c r="Y171" i="2"/>
  <c r="Z171" i="2"/>
  <c r="AA171" i="2"/>
  <c r="AB171" i="2"/>
  <c r="AC171" i="2"/>
  <c r="AD171" i="2"/>
  <c r="AE171" i="2"/>
  <c r="AF171" i="2"/>
  <c r="AG171" i="2"/>
  <c r="AH171" i="2"/>
  <c r="AI171" i="2"/>
  <c r="AJ171" i="2"/>
  <c r="AK171" i="2"/>
  <c r="AL171" i="2"/>
  <c r="AM171" i="2"/>
  <c r="AN171" i="2"/>
  <c r="AO171" i="2"/>
  <c r="AP171" i="2"/>
  <c r="AQ171" i="2"/>
  <c r="AR171" i="2"/>
  <c r="AS171" i="2"/>
  <c r="AT171" i="2"/>
  <c r="AU171" i="2"/>
  <c r="AV171" i="2"/>
  <c r="AW171" i="2"/>
  <c r="AX171" i="2"/>
  <c r="AY171" i="2"/>
  <c r="AZ171" i="2"/>
  <c r="BA171" i="2"/>
  <c r="BB171" i="2"/>
  <c r="BC171" i="2"/>
  <c r="BD171" i="2"/>
  <c r="BE171" i="2"/>
  <c r="BF171" i="2"/>
  <c r="BG171" i="2"/>
  <c r="BH171" i="2"/>
  <c r="BI171" i="2"/>
  <c r="BJ171" i="2"/>
  <c r="BK171" i="2"/>
  <c r="BL171" i="2"/>
  <c r="BM171" i="2"/>
  <c r="BN171" i="2"/>
  <c r="BO171" i="2"/>
  <c r="BP171" i="2"/>
  <c r="BQ171" i="2"/>
  <c r="BR171" i="2"/>
  <c r="BS171" i="2"/>
  <c r="BT171" i="2"/>
  <c r="BU171" i="2"/>
  <c r="BV171" i="2"/>
  <c r="BW171" i="2"/>
  <c r="BX171" i="2"/>
  <c r="BY171" i="2"/>
  <c r="BZ171" i="2"/>
  <c r="CA171" i="2"/>
  <c r="CB171" i="2"/>
  <c r="CC171" i="2"/>
  <c r="CD171" i="2"/>
  <c r="CE171" i="2"/>
  <c r="CF171" i="2"/>
  <c r="CG171" i="2"/>
  <c r="I164" i="2"/>
  <c r="J164" i="2"/>
  <c r="M164" i="2"/>
  <c r="N164" i="2"/>
  <c r="O164" i="2"/>
  <c r="P164" i="2"/>
  <c r="Q164" i="2"/>
  <c r="R164" i="2"/>
  <c r="S164" i="2"/>
  <c r="T164" i="2"/>
  <c r="U164" i="2"/>
  <c r="V164" i="2"/>
  <c r="W164" i="2"/>
  <c r="X164" i="2"/>
  <c r="Y164" i="2"/>
  <c r="Z164" i="2"/>
  <c r="AA164" i="2"/>
  <c r="AB164" i="2"/>
  <c r="AC164" i="2"/>
  <c r="AD164" i="2"/>
  <c r="AG164" i="2"/>
  <c r="AH164" i="2"/>
  <c r="AI164" i="2"/>
  <c r="AJ164" i="2"/>
  <c r="AK164" i="2"/>
  <c r="AL164" i="2"/>
  <c r="AM164" i="2"/>
  <c r="AN164" i="2"/>
  <c r="AO164" i="2"/>
  <c r="AP164" i="2"/>
  <c r="AQ164" i="2"/>
  <c r="AR164" i="2"/>
  <c r="AS164" i="2"/>
  <c r="AT164" i="2"/>
  <c r="AU164" i="2"/>
  <c r="AV164" i="2"/>
  <c r="AW164" i="2"/>
  <c r="AX164" i="2"/>
  <c r="AY164" i="2"/>
  <c r="AZ164" i="2"/>
  <c r="BA164" i="2"/>
  <c r="BB164" i="2"/>
  <c r="BC164" i="2"/>
  <c r="BD164" i="2"/>
  <c r="BE164" i="2"/>
  <c r="BF164" i="2"/>
  <c r="BG164" i="2"/>
  <c r="BH164" i="2"/>
  <c r="BI164" i="2"/>
  <c r="BJ164" i="2"/>
  <c r="BK164" i="2"/>
  <c r="BL164" i="2"/>
  <c r="BM164" i="2"/>
  <c r="BN164" i="2"/>
  <c r="BO164" i="2"/>
  <c r="BP164" i="2"/>
  <c r="BQ164" i="2"/>
  <c r="BR164" i="2"/>
  <c r="BS164" i="2"/>
  <c r="BT164" i="2"/>
  <c r="BU164" i="2"/>
  <c r="BV164" i="2"/>
  <c r="BW164" i="2"/>
  <c r="BX164" i="2"/>
  <c r="BY164" i="2"/>
  <c r="BZ164" i="2"/>
  <c r="CA164" i="2"/>
  <c r="CB164" i="2"/>
  <c r="CC164" i="2"/>
  <c r="CD164" i="2"/>
  <c r="CE164" i="2"/>
  <c r="CF164" i="2"/>
  <c r="CG164" i="2"/>
  <c r="I149" i="2"/>
  <c r="J149" i="2"/>
  <c r="K149" i="2"/>
  <c r="L149" i="2"/>
  <c r="M149" i="2"/>
  <c r="N149" i="2"/>
  <c r="O149" i="2"/>
  <c r="P149" i="2"/>
  <c r="Q149" i="2"/>
  <c r="R149" i="2"/>
  <c r="S149" i="2"/>
  <c r="T149" i="2"/>
  <c r="U149" i="2"/>
  <c r="V149" i="2"/>
  <c r="W149" i="2"/>
  <c r="X149" i="2"/>
  <c r="Y149" i="2"/>
  <c r="Z149" i="2"/>
  <c r="AA149" i="2"/>
  <c r="AB149" i="2"/>
  <c r="AC149" i="2"/>
  <c r="AD149" i="2"/>
  <c r="AE149" i="2"/>
  <c r="AF149" i="2"/>
  <c r="AG149" i="2"/>
  <c r="AH149" i="2"/>
  <c r="AI149" i="2"/>
  <c r="AJ149" i="2"/>
  <c r="AK149" i="2"/>
  <c r="AL149" i="2"/>
  <c r="AM149" i="2"/>
  <c r="AN149" i="2"/>
  <c r="AO149" i="2"/>
  <c r="AP149" i="2"/>
  <c r="AQ149" i="2"/>
  <c r="AR149" i="2"/>
  <c r="AS149" i="2"/>
  <c r="AT149" i="2"/>
  <c r="AU149" i="2"/>
  <c r="AV149" i="2"/>
  <c r="AW149" i="2"/>
  <c r="AX149" i="2"/>
  <c r="AY149" i="2"/>
  <c r="AZ149" i="2"/>
  <c r="BA149" i="2"/>
  <c r="BB149" i="2"/>
  <c r="BC149" i="2"/>
  <c r="BD149" i="2"/>
  <c r="BE149" i="2"/>
  <c r="BF149" i="2"/>
  <c r="BG149" i="2"/>
  <c r="BH149" i="2"/>
  <c r="BI149" i="2"/>
  <c r="BJ149" i="2"/>
  <c r="BK149" i="2"/>
  <c r="BL149" i="2"/>
  <c r="BM149" i="2"/>
  <c r="BN149" i="2"/>
  <c r="BO149" i="2"/>
  <c r="BP149" i="2"/>
  <c r="BQ149" i="2"/>
  <c r="BR149" i="2"/>
  <c r="BS149" i="2"/>
  <c r="BT149" i="2"/>
  <c r="BU149" i="2"/>
  <c r="BV149" i="2"/>
  <c r="BW149" i="2"/>
  <c r="BX149" i="2"/>
  <c r="BY149" i="2"/>
  <c r="BZ149" i="2"/>
  <c r="CA149" i="2"/>
  <c r="CB149" i="2"/>
  <c r="CC149" i="2"/>
  <c r="CD149" i="2"/>
  <c r="CE149" i="2"/>
  <c r="CF149" i="2"/>
  <c r="CG149" i="2"/>
  <c r="I147" i="2"/>
  <c r="J147" i="2"/>
  <c r="M147" i="2"/>
  <c r="N147" i="2"/>
  <c r="O147" i="2"/>
  <c r="P147" i="2"/>
  <c r="Q147" i="2"/>
  <c r="R147" i="2"/>
  <c r="S147" i="2"/>
  <c r="T147" i="2"/>
  <c r="U147" i="2"/>
  <c r="V147" i="2"/>
  <c r="W147" i="2"/>
  <c r="X147" i="2"/>
  <c r="Y147" i="2"/>
  <c r="Z147" i="2"/>
  <c r="AA147" i="2"/>
  <c r="AB147" i="2"/>
  <c r="AC147" i="2"/>
  <c r="AD147" i="2"/>
  <c r="AE147" i="2"/>
  <c r="AF147" i="2"/>
  <c r="AG147" i="2"/>
  <c r="AH147" i="2"/>
  <c r="AI147" i="2"/>
  <c r="AJ147" i="2"/>
  <c r="AK147" i="2"/>
  <c r="AL147" i="2"/>
  <c r="AM147" i="2"/>
  <c r="AN147" i="2"/>
  <c r="AO147" i="2"/>
  <c r="AP147" i="2"/>
  <c r="AQ147" i="2"/>
  <c r="AR147" i="2"/>
  <c r="AS147" i="2"/>
  <c r="AT147" i="2"/>
  <c r="AU147" i="2"/>
  <c r="AV147" i="2"/>
  <c r="AW147" i="2"/>
  <c r="AX147" i="2"/>
  <c r="AY147" i="2"/>
  <c r="AZ147" i="2"/>
  <c r="BA147" i="2"/>
  <c r="BB147" i="2"/>
  <c r="BC147" i="2"/>
  <c r="BD147" i="2"/>
  <c r="BE147" i="2"/>
  <c r="BF147" i="2"/>
  <c r="BG147" i="2"/>
  <c r="BH147" i="2"/>
  <c r="BJ147" i="2"/>
  <c r="BK147" i="2"/>
  <c r="BL147" i="2"/>
  <c r="BM147" i="2"/>
  <c r="BN147" i="2"/>
  <c r="BO147" i="2"/>
  <c r="BP147" i="2"/>
  <c r="BQ147" i="2"/>
  <c r="BR147" i="2"/>
  <c r="BS147" i="2"/>
  <c r="BT147" i="2"/>
  <c r="BU147" i="2"/>
  <c r="BV147" i="2"/>
  <c r="BW147" i="2"/>
  <c r="BX147" i="2"/>
  <c r="BY147" i="2"/>
  <c r="BZ147" i="2"/>
  <c r="CA147" i="2"/>
  <c r="CB147" i="2"/>
  <c r="CC147" i="2"/>
  <c r="CD147" i="2"/>
  <c r="CE147" i="2"/>
  <c r="CF147" i="2"/>
  <c r="CG147" i="2"/>
  <c r="I135" i="2"/>
  <c r="J135" i="2"/>
  <c r="K135" i="2"/>
  <c r="L135" i="2"/>
  <c r="M135" i="2"/>
  <c r="N135" i="2"/>
  <c r="O135" i="2"/>
  <c r="P135" i="2"/>
  <c r="Q135" i="2"/>
  <c r="R135" i="2"/>
  <c r="S135" i="2"/>
  <c r="T135" i="2"/>
  <c r="U135" i="2"/>
  <c r="V135" i="2"/>
  <c r="W135" i="2"/>
  <c r="X135" i="2"/>
  <c r="Y135" i="2"/>
  <c r="Z135" i="2"/>
  <c r="AA135" i="2"/>
  <c r="AB135" i="2"/>
  <c r="AC135" i="2"/>
  <c r="AD135" i="2"/>
  <c r="AE135" i="2"/>
  <c r="AF135" i="2"/>
  <c r="AG135" i="2"/>
  <c r="AH135" i="2"/>
  <c r="AI135" i="2"/>
  <c r="AJ135" i="2"/>
  <c r="AK135" i="2"/>
  <c r="AL135" i="2"/>
  <c r="AM135" i="2"/>
  <c r="AN135" i="2"/>
  <c r="AO135" i="2"/>
  <c r="AP135" i="2"/>
  <c r="AQ135" i="2"/>
  <c r="AR135" i="2"/>
  <c r="AS135" i="2"/>
  <c r="AT135" i="2"/>
  <c r="AU135" i="2"/>
  <c r="AV135" i="2"/>
  <c r="AW135" i="2"/>
  <c r="AX135" i="2"/>
  <c r="AY135" i="2"/>
  <c r="AZ135" i="2"/>
  <c r="BA135" i="2"/>
  <c r="BB135" i="2"/>
  <c r="BC135" i="2"/>
  <c r="BD135" i="2"/>
  <c r="BE135" i="2"/>
  <c r="BF135" i="2"/>
  <c r="BG135" i="2"/>
  <c r="BH135" i="2"/>
  <c r="BI135" i="2"/>
  <c r="BJ135" i="2"/>
  <c r="BK135" i="2"/>
  <c r="BL135" i="2"/>
  <c r="BM135" i="2"/>
  <c r="BN135" i="2"/>
  <c r="BO135" i="2"/>
  <c r="BP135" i="2"/>
  <c r="BQ135" i="2"/>
  <c r="BR135" i="2"/>
  <c r="BS135" i="2"/>
  <c r="BT135" i="2"/>
  <c r="BU135" i="2"/>
  <c r="BV135" i="2"/>
  <c r="BW135" i="2"/>
  <c r="BX135" i="2"/>
  <c r="BY135" i="2"/>
  <c r="BZ135" i="2"/>
  <c r="CA135" i="2"/>
  <c r="CB135" i="2"/>
  <c r="CC135" i="2"/>
  <c r="CD135" i="2"/>
  <c r="CE135" i="2"/>
  <c r="CF135" i="2"/>
  <c r="CG135" i="2"/>
  <c r="I124" i="2"/>
  <c r="J124" i="2"/>
  <c r="K124" i="2"/>
  <c r="L124" i="2"/>
  <c r="M124" i="2"/>
  <c r="N124" i="2"/>
  <c r="O124" i="2"/>
  <c r="P124" i="2"/>
  <c r="Q124" i="2"/>
  <c r="R124" i="2"/>
  <c r="S124" i="2"/>
  <c r="T124" i="2"/>
  <c r="U124" i="2"/>
  <c r="V124" i="2"/>
  <c r="W124" i="2"/>
  <c r="Z124" i="2"/>
  <c r="AA124" i="2"/>
  <c r="AB124" i="2"/>
  <c r="AC124" i="2"/>
  <c r="AD124" i="2"/>
  <c r="AE124" i="2"/>
  <c r="AF124" i="2"/>
  <c r="AG124" i="2"/>
  <c r="AH124" i="2"/>
  <c r="AI124" i="2"/>
  <c r="AJ124" i="2"/>
  <c r="AK124" i="2"/>
  <c r="AL124" i="2"/>
  <c r="AM124" i="2"/>
  <c r="AN124" i="2"/>
  <c r="AO124" i="2"/>
  <c r="AP124" i="2"/>
  <c r="AQ124" i="2"/>
  <c r="AR124" i="2"/>
  <c r="AS124" i="2"/>
  <c r="AT124" i="2"/>
  <c r="AU124" i="2"/>
  <c r="AV124" i="2"/>
  <c r="AW124" i="2"/>
  <c r="AX124" i="2"/>
  <c r="AY124" i="2"/>
  <c r="AZ124" i="2"/>
  <c r="BA124" i="2"/>
  <c r="BB124" i="2"/>
  <c r="BC124" i="2"/>
  <c r="BD124" i="2"/>
  <c r="BE124" i="2"/>
  <c r="BF124" i="2"/>
  <c r="BG124" i="2"/>
  <c r="BH124" i="2"/>
  <c r="BI124" i="2"/>
  <c r="BJ124" i="2"/>
  <c r="BK124" i="2"/>
  <c r="BL124" i="2"/>
  <c r="BM124" i="2"/>
  <c r="BN124" i="2"/>
  <c r="BO124" i="2"/>
  <c r="BP124" i="2"/>
  <c r="BQ124" i="2"/>
  <c r="BR124" i="2"/>
  <c r="BS124" i="2"/>
  <c r="BT124" i="2"/>
  <c r="BU124" i="2"/>
  <c r="BV124" i="2"/>
  <c r="BW124" i="2"/>
  <c r="BX124" i="2"/>
  <c r="BY124" i="2"/>
  <c r="BZ124" i="2"/>
  <c r="CA124" i="2"/>
  <c r="CB124" i="2"/>
  <c r="CC124" i="2"/>
  <c r="CD124" i="2"/>
  <c r="CE124" i="2"/>
  <c r="CF124" i="2"/>
  <c r="CG124" i="2"/>
  <c r="I55" i="2"/>
  <c r="J55" i="2"/>
  <c r="K55" i="2"/>
  <c r="L55" i="2"/>
  <c r="M55" i="2"/>
  <c r="N55" i="2"/>
  <c r="O55" i="2"/>
  <c r="P55" i="2"/>
  <c r="Q55" i="2"/>
  <c r="R55" i="2"/>
  <c r="T55" i="2"/>
  <c r="U55" i="2"/>
  <c r="V55" i="2"/>
  <c r="W55" i="2"/>
  <c r="X55" i="2"/>
  <c r="Y55" i="2"/>
  <c r="Z55" i="2"/>
  <c r="AA55" i="2"/>
  <c r="AB55" i="2"/>
  <c r="AC55" i="2"/>
  <c r="AD55" i="2"/>
  <c r="AE55" i="2"/>
  <c r="AF55" i="2"/>
  <c r="AG55" i="2"/>
  <c r="AH55" i="2"/>
  <c r="AI55" i="2"/>
  <c r="AJ55" i="2"/>
  <c r="AK55" i="2"/>
  <c r="AL55" i="2"/>
  <c r="AM55" i="2"/>
  <c r="AN55" i="2"/>
  <c r="AO55" i="2"/>
  <c r="AP55" i="2"/>
  <c r="AQ55" i="2"/>
  <c r="AR55" i="2"/>
  <c r="AS55" i="2"/>
  <c r="AT55" i="2"/>
  <c r="AU55" i="2"/>
  <c r="AV55" i="2"/>
  <c r="AW55" i="2"/>
  <c r="AX55" i="2"/>
  <c r="AY55" i="2"/>
  <c r="AZ55" i="2"/>
  <c r="BA55" i="2"/>
  <c r="BB55" i="2"/>
  <c r="BC55" i="2"/>
  <c r="BD55" i="2"/>
  <c r="BE55" i="2"/>
  <c r="BF55" i="2"/>
  <c r="BG55" i="2"/>
  <c r="BH55" i="2"/>
  <c r="BJ55" i="2"/>
  <c r="BK55" i="2"/>
  <c r="BL55" i="2"/>
  <c r="BM55" i="2"/>
  <c r="BN55" i="2"/>
  <c r="BO55" i="2"/>
  <c r="BP55" i="2"/>
  <c r="BQ55" i="2"/>
  <c r="BR55" i="2"/>
  <c r="BS55" i="2"/>
  <c r="BT55" i="2"/>
  <c r="BU55" i="2"/>
  <c r="BV55" i="2"/>
  <c r="BW55" i="2"/>
  <c r="BX55" i="2"/>
  <c r="BY55" i="2"/>
  <c r="BZ55" i="2"/>
  <c r="CA55" i="2"/>
  <c r="CB55" i="2"/>
  <c r="CC55" i="2"/>
  <c r="CD55" i="2"/>
  <c r="CE55" i="2"/>
  <c r="CF55" i="2"/>
  <c r="CG55" i="2"/>
  <c r="I43" i="2"/>
  <c r="J43" i="2"/>
  <c r="M43" i="2"/>
  <c r="N43" i="2"/>
  <c r="O43" i="2"/>
  <c r="P43" i="2"/>
  <c r="Q43" i="2"/>
  <c r="R43" i="2"/>
  <c r="T43" i="2"/>
  <c r="U43" i="2"/>
  <c r="V43" i="2"/>
  <c r="W43" i="2"/>
  <c r="X43" i="2"/>
  <c r="Y43" i="2"/>
  <c r="Z43" i="2"/>
  <c r="AA43" i="2"/>
  <c r="AB43" i="2"/>
  <c r="AC43" i="2"/>
  <c r="AD43" i="2"/>
  <c r="AE43" i="2"/>
  <c r="AF43" i="2"/>
  <c r="AG43" i="2"/>
  <c r="AH43" i="2"/>
  <c r="AI43" i="2"/>
  <c r="AJ43" i="2"/>
  <c r="AK43" i="2"/>
  <c r="AL43" i="2"/>
  <c r="AM43" i="2"/>
  <c r="AN43" i="2"/>
  <c r="AO43" i="2"/>
  <c r="AP43" i="2"/>
  <c r="AQ43" i="2"/>
  <c r="AR43" i="2"/>
  <c r="AS43" i="2"/>
  <c r="AT43" i="2"/>
  <c r="AU43" i="2"/>
  <c r="AV43" i="2"/>
  <c r="AW43" i="2"/>
  <c r="AX43" i="2"/>
  <c r="AY43" i="2"/>
  <c r="AZ43" i="2"/>
  <c r="BA43" i="2"/>
  <c r="BB43" i="2"/>
  <c r="BC43" i="2"/>
  <c r="BD43" i="2"/>
  <c r="BE43" i="2"/>
  <c r="BF43" i="2"/>
  <c r="BG43" i="2"/>
  <c r="BH43" i="2"/>
  <c r="BJ43" i="2"/>
  <c r="BK43" i="2"/>
  <c r="BL43" i="2"/>
  <c r="BM43" i="2"/>
  <c r="BN43" i="2"/>
  <c r="BO43" i="2"/>
  <c r="BP43" i="2"/>
  <c r="BQ43" i="2"/>
  <c r="BR43" i="2"/>
  <c r="BS43" i="2"/>
  <c r="BT43" i="2"/>
  <c r="BU43" i="2"/>
  <c r="BV43" i="2"/>
  <c r="BW43" i="2"/>
  <c r="BX43" i="2"/>
  <c r="BY43" i="2"/>
  <c r="BZ43" i="2"/>
  <c r="CA43" i="2"/>
  <c r="CB43" i="2"/>
  <c r="CC43" i="2"/>
  <c r="CD43" i="2"/>
  <c r="CE43" i="2"/>
  <c r="CF43" i="2"/>
  <c r="CG43" i="2"/>
  <c r="G7" i="2"/>
  <c r="H7" i="2"/>
  <c r="G8" i="2"/>
  <c r="H8" i="2"/>
  <c r="G9" i="2"/>
  <c r="H9" i="2"/>
  <c r="G10" i="2"/>
  <c r="H10" i="2"/>
  <c r="G11" i="2"/>
  <c r="H11" i="2"/>
  <c r="G12" i="2"/>
  <c r="H12" i="2"/>
  <c r="G13" i="2"/>
  <c r="H13" i="2"/>
  <c r="G14" i="2"/>
  <c r="H14" i="2"/>
  <c r="G15" i="2"/>
  <c r="H15" i="2"/>
  <c r="G16" i="2"/>
  <c r="H16" i="2"/>
  <c r="G17" i="2"/>
  <c r="H17" i="2"/>
  <c r="G18" i="2"/>
  <c r="H18" i="2"/>
  <c r="G19" i="2"/>
  <c r="H19" i="2"/>
  <c r="G20" i="2"/>
  <c r="H20" i="2"/>
  <c r="G21" i="2"/>
  <c r="H21" i="2"/>
  <c r="G22" i="2"/>
  <c r="H22" i="2"/>
  <c r="G24" i="2"/>
  <c r="H24" i="2"/>
  <c r="G25" i="2"/>
  <c r="H25" i="2"/>
  <c r="G26" i="2"/>
  <c r="H26" i="2"/>
  <c r="G27" i="2"/>
  <c r="H27" i="2"/>
  <c r="G28" i="2"/>
  <c r="H28" i="2"/>
  <c r="G29" i="2"/>
  <c r="H29" i="2"/>
  <c r="G30" i="2"/>
  <c r="H30" i="2"/>
  <c r="G31" i="2"/>
  <c r="H31" i="2"/>
  <c r="G32" i="2"/>
  <c r="H32" i="2"/>
  <c r="G33" i="2"/>
  <c r="H33" i="2"/>
  <c r="G34" i="2"/>
  <c r="H34" i="2"/>
  <c r="G35" i="2"/>
  <c r="H35" i="2"/>
  <c r="G36" i="2"/>
  <c r="H36" i="2"/>
  <c r="G37" i="2"/>
  <c r="H37" i="2"/>
  <c r="G38" i="2"/>
  <c r="G39" i="2"/>
  <c r="H39" i="2"/>
  <c r="G40" i="2"/>
  <c r="H40" i="2"/>
  <c r="G42" i="2"/>
  <c r="H42" i="2"/>
  <c r="G44" i="2"/>
  <c r="H44" i="2"/>
  <c r="G45" i="2"/>
  <c r="H45" i="2"/>
  <c r="G46" i="2"/>
  <c r="H46" i="2"/>
  <c r="G47" i="2"/>
  <c r="H47" i="2"/>
  <c r="G48" i="2"/>
  <c r="H48" i="2"/>
  <c r="G49" i="2"/>
  <c r="H49" i="2"/>
  <c r="G50" i="2"/>
  <c r="H50" i="2"/>
  <c r="G51" i="2"/>
  <c r="H51" i="2"/>
  <c r="G52" i="2"/>
  <c r="G53" i="2"/>
  <c r="H53" i="2"/>
  <c r="G54" i="2"/>
  <c r="H54" i="2"/>
  <c r="G58" i="2"/>
  <c r="H58" i="2"/>
  <c r="G57" i="2"/>
  <c r="H57" i="2"/>
  <c r="G59" i="2"/>
  <c r="H59" i="2"/>
  <c r="G60" i="2"/>
  <c r="H60" i="2"/>
  <c r="G62" i="2"/>
  <c r="H62" i="2"/>
  <c r="G63" i="2"/>
  <c r="H63" i="2"/>
  <c r="G56" i="2"/>
  <c r="H56" i="2"/>
  <c r="G64" i="2"/>
  <c r="H64" i="2"/>
  <c r="G65" i="2"/>
  <c r="H65" i="2"/>
  <c r="G66" i="2"/>
  <c r="H66" i="2"/>
  <c r="G70" i="2"/>
  <c r="H70" i="2"/>
  <c r="G71" i="2"/>
  <c r="G72" i="2"/>
  <c r="H72" i="2"/>
  <c r="G73" i="2"/>
  <c r="H73" i="2"/>
  <c r="G74" i="2"/>
  <c r="G76" i="2"/>
  <c r="H76" i="2"/>
  <c r="G77" i="2"/>
  <c r="H77" i="2"/>
  <c r="G78" i="2"/>
  <c r="H78" i="2"/>
  <c r="G79" i="2"/>
  <c r="H79" i="2"/>
  <c r="G80" i="2"/>
  <c r="H80" i="2"/>
  <c r="G81" i="2"/>
  <c r="H81" i="2"/>
  <c r="G82" i="2"/>
  <c r="H82" i="2"/>
  <c r="G83" i="2"/>
  <c r="H83" i="2"/>
  <c r="G84" i="2"/>
  <c r="H84" i="2"/>
  <c r="G89" i="2"/>
  <c r="H89" i="2"/>
  <c r="G88" i="2"/>
  <c r="H88" i="2"/>
  <c r="G90" i="2"/>
  <c r="H90" i="2"/>
  <c r="G91" i="2"/>
  <c r="H91" i="2"/>
  <c r="G92" i="2"/>
  <c r="H92" i="2"/>
  <c r="G93" i="2"/>
  <c r="H93" i="2"/>
  <c r="G95" i="2"/>
  <c r="H95" i="2"/>
  <c r="G96" i="2"/>
  <c r="H96" i="2"/>
  <c r="G97" i="2"/>
  <c r="H97" i="2"/>
  <c r="G102" i="2"/>
  <c r="H102" i="2"/>
  <c r="G103" i="2"/>
  <c r="H103" i="2"/>
  <c r="G106" i="2"/>
  <c r="H106" i="2"/>
  <c r="G107" i="2"/>
  <c r="H107" i="2"/>
  <c r="G108" i="2"/>
  <c r="H108" i="2"/>
  <c r="G109" i="2"/>
  <c r="H109" i="2"/>
  <c r="G110" i="2"/>
  <c r="H110" i="2"/>
  <c r="G111" i="2"/>
  <c r="H111" i="2"/>
  <c r="G112" i="2"/>
  <c r="H112" i="2"/>
  <c r="G116" i="2"/>
  <c r="H116" i="2"/>
  <c r="G113" i="2"/>
  <c r="H113" i="2"/>
  <c r="G114" i="2"/>
  <c r="H114" i="2"/>
  <c r="G115" i="2"/>
  <c r="H115" i="2"/>
  <c r="G118" i="2"/>
  <c r="H118" i="2"/>
  <c r="G119" i="2"/>
  <c r="H119" i="2"/>
  <c r="G120" i="2"/>
  <c r="H120" i="2"/>
  <c r="G121" i="2"/>
  <c r="H121" i="2"/>
  <c r="G123" i="2"/>
  <c r="H123" i="2"/>
  <c r="G125" i="2"/>
  <c r="H125" i="2"/>
  <c r="G126" i="2"/>
  <c r="H126" i="2"/>
  <c r="G127" i="2"/>
  <c r="H127" i="2"/>
  <c r="G128" i="2"/>
  <c r="H128" i="2"/>
  <c r="G129" i="2"/>
  <c r="H129" i="2"/>
  <c r="G130" i="2"/>
  <c r="H130" i="2"/>
  <c r="G131" i="2"/>
  <c r="H131" i="2"/>
  <c r="G132" i="2"/>
  <c r="H132" i="2"/>
  <c r="G133" i="2"/>
  <c r="H133" i="2"/>
  <c r="G134" i="2"/>
  <c r="H134" i="2"/>
  <c r="G136" i="2"/>
  <c r="H136" i="2"/>
  <c r="G137" i="2"/>
  <c r="H137" i="2"/>
  <c r="G138" i="2"/>
  <c r="H138" i="2"/>
  <c r="G139" i="2"/>
  <c r="H139" i="2"/>
  <c r="G140" i="2"/>
  <c r="H140" i="2"/>
  <c r="G141" i="2"/>
  <c r="G142" i="2"/>
  <c r="H142" i="2"/>
  <c r="G143" i="2"/>
  <c r="H143" i="2"/>
  <c r="G145" i="2"/>
  <c r="H145" i="2"/>
  <c r="G146" i="2"/>
  <c r="H146" i="2"/>
  <c r="G148" i="2"/>
  <c r="G149" i="2" s="1"/>
  <c r="H148" i="2"/>
  <c r="H149" i="2" s="1"/>
  <c r="G150" i="2"/>
  <c r="H150" i="2"/>
  <c r="G151" i="2"/>
  <c r="H151" i="2"/>
  <c r="G152" i="2"/>
  <c r="H152" i="2"/>
  <c r="G153" i="2"/>
  <c r="H153" i="2"/>
  <c r="G155" i="2"/>
  <c r="H155" i="2"/>
  <c r="G156" i="2"/>
  <c r="H156" i="2"/>
  <c r="G157" i="2"/>
  <c r="H157" i="2"/>
  <c r="G159" i="2"/>
  <c r="H159" i="2"/>
  <c r="G160" i="2"/>
  <c r="H160" i="2"/>
  <c r="G162" i="2"/>
  <c r="H162" i="2"/>
  <c r="G163" i="2"/>
  <c r="H163" i="2"/>
  <c r="G165" i="2"/>
  <c r="H165" i="2"/>
  <c r="G166" i="2"/>
  <c r="H166" i="2"/>
  <c r="G167" i="2"/>
  <c r="H167" i="2"/>
  <c r="G168" i="2"/>
  <c r="H168" i="2"/>
  <c r="G169" i="2"/>
  <c r="H169" i="2"/>
  <c r="G170" i="2"/>
  <c r="H170" i="2"/>
  <c r="G172" i="2"/>
  <c r="H172" i="2"/>
  <c r="G173" i="2"/>
  <c r="H173" i="2"/>
  <c r="G174" i="2"/>
  <c r="H174" i="2"/>
  <c r="G176" i="2"/>
  <c r="H176" i="2"/>
  <c r="G177" i="2"/>
  <c r="H177" i="2"/>
  <c r="G178" i="2"/>
  <c r="H178" i="2"/>
  <c r="G179" i="2"/>
  <c r="H179" i="2"/>
  <c r="G180" i="2"/>
  <c r="H180" i="2"/>
  <c r="G181" i="2"/>
  <c r="H181" i="2"/>
  <c r="G182" i="2"/>
  <c r="H182" i="2"/>
  <c r="G175" i="2"/>
  <c r="H175" i="2"/>
  <c r="G183" i="2"/>
  <c r="H183" i="2"/>
  <c r="G184" i="2"/>
  <c r="H184" i="2"/>
  <c r="G186" i="2"/>
  <c r="H186" i="2"/>
  <c r="G188" i="2"/>
  <c r="G190" i="2"/>
  <c r="G191" i="2"/>
  <c r="H191" i="2"/>
  <c r="G192" i="2"/>
  <c r="H192" i="2"/>
  <c r="G194" i="2"/>
  <c r="H194" i="2"/>
  <c r="G199" i="2"/>
  <c r="H199" i="2"/>
  <c r="G200" i="2"/>
  <c r="H200" i="2"/>
  <c r="G201" i="2"/>
  <c r="H201" i="2"/>
  <c r="G202" i="2"/>
  <c r="H202" i="2"/>
  <c r="G203" i="2"/>
  <c r="H203" i="2"/>
  <c r="G204" i="2"/>
  <c r="H204" i="2"/>
  <c r="G205" i="2"/>
  <c r="H205" i="2"/>
  <c r="G206" i="2"/>
  <c r="H206" i="2"/>
  <c r="G207" i="2"/>
  <c r="H207" i="2"/>
  <c r="G208" i="2"/>
  <c r="H208" i="2"/>
  <c r="G209" i="2"/>
  <c r="H209" i="2"/>
  <c r="G195" i="2"/>
  <c r="H195" i="2"/>
  <c r="G196" i="2"/>
  <c r="H196" i="2"/>
  <c r="G197" i="2"/>
  <c r="H197" i="2"/>
  <c r="G198" i="2"/>
  <c r="H198" i="2"/>
  <c r="G212" i="2"/>
  <c r="H212" i="2"/>
  <c r="G214" i="2"/>
  <c r="G215" i="2"/>
  <c r="H215" i="2"/>
  <c r="G216" i="2"/>
  <c r="H216" i="2"/>
  <c r="G210" i="2"/>
  <c r="H210" i="2"/>
  <c r="G222" i="2"/>
  <c r="H222" i="2"/>
  <c r="G223" i="2"/>
  <c r="H223" i="2"/>
  <c r="G224" i="2"/>
  <c r="H224" i="2"/>
  <c r="G228" i="2"/>
  <c r="H228" i="2"/>
  <c r="G229" i="2"/>
  <c r="H229" i="2"/>
  <c r="G230" i="2"/>
  <c r="H230" i="2"/>
  <c r="G226" i="2"/>
  <c r="H226" i="2"/>
  <c r="G227" i="2"/>
  <c r="H227" i="2"/>
  <c r="G231" i="2"/>
  <c r="H231" i="2"/>
  <c r="G232" i="2"/>
  <c r="H232" i="2"/>
  <c r="G233" i="2"/>
  <c r="H233" i="2"/>
  <c r="G234" i="2"/>
  <c r="H234" i="2"/>
  <c r="G235" i="2"/>
  <c r="H235" i="2"/>
  <c r="G236" i="2"/>
  <c r="H236" i="2"/>
  <c r="G237" i="2"/>
  <c r="H237" i="2"/>
  <c r="G241" i="2"/>
  <c r="H241" i="2"/>
  <c r="G242" i="2"/>
  <c r="H242" i="2"/>
  <c r="G243" i="2"/>
  <c r="H243" i="2"/>
  <c r="G244" i="2"/>
  <c r="H244" i="2"/>
  <c r="G245" i="2"/>
  <c r="H245" i="2"/>
  <c r="G246" i="2"/>
  <c r="H246" i="2"/>
  <c r="G247" i="2"/>
  <c r="H247" i="2"/>
  <c r="G248" i="2"/>
  <c r="H248" i="2"/>
  <c r="G249" i="2"/>
  <c r="H249" i="2"/>
  <c r="G250" i="2"/>
  <c r="H250" i="2"/>
  <c r="G251" i="2"/>
  <c r="H251" i="2"/>
  <c r="G252" i="2"/>
  <c r="H252" i="2"/>
  <c r="G239" i="2"/>
  <c r="H239" i="2"/>
  <c r="G240" i="2"/>
  <c r="H240" i="2"/>
  <c r="G253" i="2"/>
  <c r="H253" i="2"/>
  <c r="G254" i="2"/>
  <c r="H254" i="2"/>
  <c r="G255" i="2"/>
  <c r="H255" i="2"/>
  <c r="G256" i="2"/>
  <c r="H256" i="2"/>
  <c r="G260" i="2"/>
  <c r="H260" i="2"/>
  <c r="G261" i="2"/>
  <c r="H261" i="2"/>
  <c r="G263" i="2"/>
  <c r="H263" i="2"/>
  <c r="G264" i="2"/>
  <c r="H264" i="2"/>
  <c r="G265" i="2"/>
  <c r="G266" i="2"/>
  <c r="H266" i="2"/>
  <c r="G267" i="2"/>
  <c r="H267" i="2"/>
  <c r="G268" i="2"/>
  <c r="H268" i="2"/>
  <c r="G269" i="2"/>
  <c r="H269" i="2"/>
  <c r="G270" i="2"/>
  <c r="H270" i="2"/>
  <c r="G271" i="2"/>
  <c r="H271" i="2"/>
  <c r="G272" i="2"/>
  <c r="H272" i="2"/>
  <c r="G274" i="2"/>
  <c r="H274" i="2"/>
  <c r="G275" i="2"/>
  <c r="H275" i="2"/>
  <c r="G276" i="2"/>
  <c r="H276" i="2"/>
  <c r="G277" i="2"/>
  <c r="H277" i="2"/>
  <c r="G278" i="2"/>
  <c r="H278" i="2"/>
  <c r="G279" i="2"/>
  <c r="H279" i="2"/>
  <c r="G280" i="2"/>
  <c r="H280" i="2"/>
  <c r="G281" i="2"/>
  <c r="H281" i="2"/>
  <c r="G282" i="2"/>
  <c r="H282" i="2"/>
  <c r="G283" i="2"/>
  <c r="H283" i="2"/>
  <c r="G284" i="2"/>
  <c r="H284" i="2"/>
  <c r="G285" i="2"/>
  <c r="H285" i="2"/>
  <c r="G286" i="2"/>
  <c r="G287" i="2"/>
  <c r="H287" i="2"/>
  <c r="G288" i="2"/>
  <c r="H288" i="2"/>
  <c r="G289" i="2"/>
  <c r="H289" i="2"/>
  <c r="G290" i="2"/>
  <c r="H290" i="2"/>
  <c r="G291" i="2"/>
  <c r="H291" i="2"/>
  <c r="G292" i="2"/>
  <c r="H292" i="2"/>
  <c r="G293" i="2"/>
  <c r="H293" i="2"/>
  <c r="G294" i="2"/>
  <c r="H294" i="2"/>
  <c r="G296" i="2"/>
  <c r="H296" i="2"/>
  <c r="G299" i="2"/>
  <c r="H299" i="2"/>
  <c r="G300" i="2"/>
  <c r="H300" i="2"/>
  <c r="G301" i="2"/>
  <c r="H301" i="2"/>
  <c r="G302" i="2"/>
  <c r="H302" i="2"/>
  <c r="G303" i="2"/>
  <c r="H303" i="2"/>
  <c r="G304" i="2"/>
  <c r="H304" i="2"/>
  <c r="G305" i="2"/>
  <c r="G306" i="2"/>
  <c r="G307" i="2"/>
  <c r="G308" i="2"/>
  <c r="H308" i="2"/>
  <c r="G309" i="2"/>
  <c r="H309" i="2"/>
  <c r="G310" i="2"/>
  <c r="G311" i="2"/>
  <c r="H311" i="2"/>
  <c r="G312" i="2"/>
  <c r="H312" i="2"/>
  <c r="G315" i="2"/>
  <c r="H315" i="2"/>
  <c r="G316" i="2"/>
  <c r="H316" i="2"/>
  <c r="G317" i="2"/>
  <c r="H317" i="2"/>
  <c r="G318" i="2"/>
  <c r="H318" i="2"/>
  <c r="G319" i="2"/>
  <c r="H319" i="2"/>
  <c r="G314" i="2"/>
  <c r="H314" i="2"/>
  <c r="G320" i="2"/>
  <c r="H320" i="2"/>
  <c r="G321" i="2"/>
  <c r="H321" i="2"/>
  <c r="G322" i="2"/>
  <c r="H322" i="2"/>
  <c r="G323" i="2"/>
  <c r="H323" i="2"/>
  <c r="G324" i="2"/>
  <c r="H324" i="2"/>
  <c r="G325" i="2"/>
  <c r="H325" i="2"/>
  <c r="G326" i="2"/>
  <c r="H326" i="2"/>
  <c r="G327" i="2"/>
  <c r="H327" i="2"/>
  <c r="G328" i="2"/>
  <c r="H328" i="2"/>
  <c r="G329" i="2"/>
  <c r="H329" i="2"/>
  <c r="G332" i="2"/>
  <c r="H332" i="2"/>
  <c r="G331" i="2"/>
  <c r="H331" i="2"/>
  <c r="G334" i="2"/>
  <c r="G335" i="2" s="1"/>
  <c r="H334" i="2"/>
  <c r="H335" i="2" s="1"/>
  <c r="G336" i="2"/>
  <c r="H336" i="2"/>
  <c r="G337" i="2"/>
  <c r="H337" i="2"/>
  <c r="G338" i="2"/>
  <c r="H338" i="2"/>
  <c r="G339" i="2"/>
  <c r="H339" i="2"/>
  <c r="G340" i="2"/>
  <c r="H340" i="2"/>
  <c r="G341" i="2"/>
  <c r="H341" i="2"/>
  <c r="G342" i="2"/>
  <c r="H342" i="2"/>
  <c r="G343" i="2"/>
  <c r="H343" i="2"/>
  <c r="G344" i="2"/>
  <c r="H344" i="2"/>
  <c r="G345" i="2"/>
  <c r="H345" i="2"/>
  <c r="G346" i="2"/>
  <c r="H346" i="2"/>
  <c r="G347" i="2"/>
  <c r="H347" i="2"/>
  <c r="G348" i="2"/>
  <c r="H348" i="2"/>
  <c r="G349" i="2"/>
  <c r="H349" i="2"/>
  <c r="G350" i="2"/>
  <c r="H350" i="2"/>
  <c r="G351" i="2"/>
  <c r="H351" i="2"/>
  <c r="G352" i="2"/>
  <c r="H352" i="2"/>
  <c r="G353" i="2"/>
  <c r="H353" i="2"/>
  <c r="G354" i="2"/>
  <c r="H354" i="2"/>
  <c r="G355" i="2"/>
  <c r="H355" i="2"/>
  <c r="G356" i="2"/>
  <c r="H356" i="2"/>
  <c r="G357" i="2"/>
  <c r="H357" i="2"/>
  <c r="G358" i="2"/>
  <c r="H358" i="2"/>
  <c r="G359" i="2"/>
  <c r="H359" i="2"/>
  <c r="G360" i="2"/>
  <c r="H360" i="2"/>
  <c r="G362" i="2"/>
  <c r="G364" i="2"/>
  <c r="H364" i="2"/>
  <c r="G366" i="2"/>
  <c r="H366" i="2"/>
  <c r="G367" i="2"/>
  <c r="H367" i="2"/>
  <c r="G368" i="2"/>
  <c r="H368" i="2"/>
  <c r="G369" i="2"/>
  <c r="H369" i="2"/>
  <c r="G361" i="2"/>
  <c r="H361" i="2"/>
  <c r="G370" i="2"/>
  <c r="H370" i="2"/>
  <c r="G374" i="2"/>
  <c r="H374" i="2"/>
  <c r="G373" i="2"/>
  <c r="H373" i="2"/>
  <c r="G375" i="2"/>
  <c r="H375" i="2"/>
  <c r="G372" i="2"/>
  <c r="H372" i="2"/>
  <c r="G376" i="2"/>
  <c r="H376" i="2"/>
  <c r="G377" i="2"/>
  <c r="H377" i="2"/>
  <c r="G378" i="2"/>
  <c r="H378" i="2"/>
  <c r="G380" i="2"/>
  <c r="G382" i="2"/>
  <c r="H382" i="2"/>
  <c r="G384" i="2"/>
  <c r="H384" i="2"/>
  <c r="G385" i="2"/>
  <c r="G387" i="2"/>
  <c r="H387" i="2"/>
  <c r="G388" i="2"/>
  <c r="H388" i="2"/>
  <c r="G389" i="2"/>
  <c r="H389" i="2"/>
  <c r="G390" i="2"/>
  <c r="H390" i="2"/>
  <c r="G391" i="2"/>
  <c r="H391" i="2"/>
  <c r="G392" i="2"/>
  <c r="H392" i="2"/>
  <c r="G393" i="2"/>
  <c r="G395" i="2"/>
  <c r="H395" i="2"/>
  <c r="G396" i="2"/>
  <c r="H396" i="2"/>
  <c r="G397" i="2"/>
  <c r="H397" i="2"/>
  <c r="G398" i="2"/>
  <c r="H398" i="2"/>
  <c r="G403" i="2"/>
  <c r="H403" i="2"/>
  <c r="G404" i="2"/>
  <c r="H404" i="2"/>
  <c r="G405" i="2"/>
  <c r="H405" i="2"/>
  <c r="G399" i="2"/>
  <c r="H399" i="2"/>
  <c r="G400" i="2"/>
  <c r="H400" i="2"/>
  <c r="G401" i="2"/>
  <c r="H401" i="2"/>
  <c r="G406" i="2"/>
  <c r="H406" i="2"/>
  <c r="G408" i="2"/>
  <c r="H408" i="2"/>
  <c r="G409" i="2"/>
  <c r="H409" i="2"/>
  <c r="G410" i="2"/>
  <c r="H410" i="2"/>
  <c r="G411" i="2"/>
  <c r="H411" i="2"/>
  <c r="G413" i="2"/>
  <c r="H413" i="2"/>
  <c r="G414" i="2"/>
  <c r="H414" i="2"/>
  <c r="G415" i="2"/>
  <c r="H415" i="2"/>
  <c r="G416" i="2"/>
  <c r="H416" i="2"/>
  <c r="G417" i="2"/>
  <c r="H417" i="2"/>
  <c r="G418" i="2"/>
  <c r="H418" i="2"/>
  <c r="G419" i="2"/>
  <c r="H419" i="2"/>
  <c r="G420" i="2"/>
  <c r="H420" i="2"/>
  <c r="G421" i="2"/>
  <c r="H421" i="2"/>
  <c r="G424" i="2"/>
  <c r="H424" i="2"/>
  <c r="G425" i="2"/>
  <c r="H425" i="2"/>
  <c r="G426" i="2"/>
  <c r="H426" i="2"/>
  <c r="G427" i="2"/>
  <c r="H427" i="2"/>
  <c r="G428" i="2"/>
  <c r="H428" i="2"/>
  <c r="G429" i="2"/>
  <c r="G432" i="2"/>
  <c r="H432" i="2"/>
  <c r="G434" i="2"/>
  <c r="H434" i="2"/>
  <c r="G436" i="2"/>
  <c r="G437" i="2"/>
  <c r="H437" i="2"/>
  <c r="G438" i="2"/>
  <c r="H438" i="2"/>
  <c r="G439" i="2"/>
  <c r="H439" i="2"/>
  <c r="G440" i="2"/>
  <c r="H440" i="2"/>
  <c r="G422" i="2"/>
  <c r="H422" i="2"/>
  <c r="G423" i="2"/>
  <c r="H423" i="2"/>
  <c r="G402" i="2"/>
  <c r="H402" i="2"/>
  <c r="G442" i="2"/>
  <c r="H442" i="2"/>
  <c r="G443" i="2"/>
  <c r="H443" i="2"/>
  <c r="G444" i="2"/>
  <c r="H444" i="2"/>
  <c r="G445" i="2"/>
  <c r="H445" i="2"/>
  <c r="G447" i="2"/>
  <c r="H447" i="2"/>
  <c r="G448" i="2"/>
  <c r="G449" i="2"/>
  <c r="H449" i="2"/>
  <c r="G450" i="2"/>
  <c r="H450" i="2"/>
  <c r="G446" i="2"/>
  <c r="H446" i="2"/>
  <c r="G452" i="2"/>
  <c r="H452" i="2"/>
  <c r="G453" i="2"/>
  <c r="H453" i="2"/>
  <c r="G462" i="2"/>
  <c r="H462" i="2"/>
  <c r="G502" i="2"/>
  <c r="H502" i="2"/>
  <c r="G463" i="2"/>
  <c r="H463" i="2"/>
  <c r="G464" i="2"/>
  <c r="H464" i="2"/>
  <c r="G465" i="2"/>
  <c r="H465" i="2"/>
  <c r="G461" i="2"/>
  <c r="H461" i="2"/>
  <c r="G466" i="2"/>
  <c r="H466" i="2"/>
  <c r="G467" i="2"/>
  <c r="H467" i="2"/>
  <c r="G468" i="2"/>
  <c r="H468" i="2"/>
  <c r="G469" i="2"/>
  <c r="H469" i="2"/>
  <c r="G470" i="2"/>
  <c r="H470" i="2"/>
  <c r="G471" i="2"/>
  <c r="H471" i="2"/>
  <c r="G472" i="2"/>
  <c r="H472" i="2"/>
  <c r="G473" i="2"/>
  <c r="H473" i="2"/>
  <c r="G474" i="2"/>
  <c r="H474" i="2"/>
  <c r="G475" i="2"/>
  <c r="H475" i="2"/>
  <c r="G476" i="2"/>
  <c r="H476" i="2"/>
  <c r="G477" i="2"/>
  <c r="H477" i="2"/>
  <c r="G478" i="2"/>
  <c r="H478" i="2"/>
  <c r="G479" i="2"/>
  <c r="H479" i="2"/>
  <c r="G480" i="2"/>
  <c r="H480" i="2"/>
  <c r="G481" i="2"/>
  <c r="H481" i="2"/>
  <c r="G482" i="2"/>
  <c r="H482" i="2"/>
  <c r="G483" i="2"/>
  <c r="H483" i="2"/>
  <c r="G484" i="2"/>
  <c r="H484" i="2"/>
  <c r="G485" i="2"/>
  <c r="H485" i="2"/>
  <c r="G486" i="2"/>
  <c r="H486" i="2"/>
  <c r="G487" i="2"/>
  <c r="H487" i="2"/>
  <c r="G488" i="2"/>
  <c r="H488" i="2"/>
  <c r="G489" i="2"/>
  <c r="H489" i="2"/>
  <c r="G490" i="2"/>
  <c r="H490" i="2"/>
  <c r="G491" i="2"/>
  <c r="H491" i="2"/>
  <c r="G492" i="2"/>
  <c r="H492" i="2"/>
  <c r="G493" i="2"/>
  <c r="H493" i="2"/>
  <c r="G494" i="2"/>
  <c r="H494" i="2"/>
  <c r="G495" i="2"/>
  <c r="H495" i="2"/>
  <c r="G496" i="2"/>
  <c r="H496" i="2"/>
  <c r="G497" i="2"/>
  <c r="H497" i="2"/>
  <c r="G498" i="2"/>
  <c r="H498" i="2"/>
  <c r="G499" i="2"/>
  <c r="H499" i="2"/>
  <c r="G500" i="2"/>
  <c r="H500" i="2"/>
  <c r="G501" i="2"/>
  <c r="H501" i="2"/>
  <c r="G503" i="2"/>
  <c r="H503" i="2"/>
  <c r="G504" i="2"/>
  <c r="H504" i="2"/>
  <c r="G505" i="2"/>
  <c r="H505" i="2"/>
  <c r="G506" i="2"/>
  <c r="H506" i="2"/>
  <c r="G507" i="2"/>
  <c r="H507" i="2"/>
  <c r="G508" i="2"/>
  <c r="H508" i="2"/>
  <c r="G509" i="2"/>
  <c r="H509" i="2"/>
  <c r="G510" i="2"/>
  <c r="H510" i="2"/>
  <c r="G511" i="2"/>
  <c r="H511" i="2"/>
  <c r="G512" i="2"/>
  <c r="H512" i="2"/>
  <c r="G460" i="2"/>
  <c r="H460" i="2"/>
  <c r="G513" i="2"/>
  <c r="H513" i="2"/>
  <c r="G514" i="2"/>
  <c r="G515" i="2"/>
  <c r="G516" i="2"/>
  <c r="H516" i="2"/>
  <c r="G517" i="2"/>
  <c r="H517" i="2"/>
  <c r="G518" i="2"/>
  <c r="H518" i="2"/>
  <c r="G519" i="2"/>
  <c r="H519" i="2"/>
  <c r="G520" i="2"/>
  <c r="G522" i="2"/>
  <c r="G523" i="2"/>
  <c r="H523" i="2"/>
  <c r="G524" i="2"/>
  <c r="H524" i="2"/>
  <c r="G525" i="2"/>
  <c r="H525" i="2"/>
  <c r="G526" i="2"/>
  <c r="H526" i="2"/>
  <c r="G527" i="2"/>
  <c r="H527" i="2"/>
  <c r="G529" i="2"/>
  <c r="H529" i="2"/>
  <c r="G530" i="2"/>
  <c r="H530" i="2"/>
  <c r="G531" i="2"/>
  <c r="H531" i="2"/>
  <c r="G533" i="2"/>
  <c r="H533" i="2"/>
  <c r="G535" i="2"/>
  <c r="H535" i="2"/>
  <c r="G536" i="2"/>
  <c r="H536" i="2"/>
  <c r="G537" i="2"/>
  <c r="H537" i="2"/>
  <c r="G538" i="2"/>
  <c r="H538" i="2"/>
  <c r="G539" i="2"/>
  <c r="H539" i="2"/>
  <c r="G540" i="2"/>
  <c r="H540" i="2"/>
  <c r="G541" i="2"/>
  <c r="H541" i="2"/>
  <c r="G542" i="2"/>
  <c r="H542" i="2"/>
  <c r="G543" i="2"/>
  <c r="H543" i="2"/>
  <c r="G545" i="2"/>
  <c r="G546" i="2"/>
  <c r="H546" i="2"/>
  <c r="G544" i="2"/>
  <c r="H544" i="2"/>
  <c r="G548" i="2"/>
  <c r="H548" i="2"/>
  <c r="G550" i="2"/>
  <c r="H550" i="2"/>
  <c r="G552" i="2"/>
  <c r="H552" i="2"/>
  <c r="G553" i="2"/>
  <c r="H553" i="2"/>
  <c r="G555" i="2"/>
  <c r="H555" i="2"/>
  <c r="G556" i="2"/>
  <c r="H556" i="2"/>
  <c r="G557" i="2"/>
  <c r="H557" i="2"/>
  <c r="G558" i="2"/>
  <c r="H558" i="2"/>
  <c r="G559" i="2"/>
  <c r="H559" i="2"/>
  <c r="G560" i="2"/>
  <c r="H560" i="2"/>
  <c r="G562" i="2"/>
  <c r="G563" i="2"/>
  <c r="H563" i="2"/>
  <c r="G564" i="2"/>
  <c r="H564" i="2"/>
  <c r="G565" i="2"/>
  <c r="H565" i="2"/>
  <c r="G566" i="2"/>
  <c r="H566" i="2"/>
  <c r="G570" i="2"/>
  <c r="H570" i="2"/>
  <c r="G573" i="2"/>
  <c r="H573" i="2"/>
  <c r="G574" i="2"/>
  <c r="H574" i="2"/>
  <c r="G575" i="2"/>
  <c r="H575" i="2"/>
  <c r="G576" i="2"/>
  <c r="H576" i="2"/>
  <c r="G572" i="2"/>
  <c r="H572" i="2"/>
  <c r="G577" i="2"/>
  <c r="H577" i="2"/>
  <c r="G578" i="2"/>
  <c r="H578" i="2"/>
  <c r="G579" i="2"/>
  <c r="H579" i="2"/>
  <c r="G580" i="2"/>
  <c r="H580" i="2"/>
  <c r="G581" i="2"/>
  <c r="G582" i="2"/>
  <c r="H582" i="2"/>
  <c r="G583" i="2"/>
  <c r="H583" i="2"/>
  <c r="G584" i="2"/>
  <c r="G585" i="2"/>
  <c r="H585" i="2"/>
  <c r="G586" i="2"/>
  <c r="H586" i="2"/>
  <c r="G587" i="2"/>
  <c r="H587" i="2"/>
  <c r="G588" i="2"/>
  <c r="H588" i="2"/>
  <c r="G592" i="2"/>
  <c r="H592" i="2"/>
  <c r="G593" i="2"/>
  <c r="H593" i="2"/>
  <c r="G594" i="2"/>
  <c r="G596" i="2"/>
  <c r="H596" i="2"/>
  <c r="G597" i="2"/>
  <c r="H597" i="2"/>
  <c r="G598" i="2"/>
  <c r="H598" i="2"/>
  <c r="G599" i="2"/>
  <c r="H599" i="2"/>
  <c r="G601" i="2"/>
  <c r="H601" i="2"/>
  <c r="G602" i="2"/>
  <c r="H602" i="2"/>
  <c r="G604" i="2"/>
  <c r="H604" i="2"/>
  <c r="G606" i="2"/>
  <c r="H606" i="2"/>
  <c r="G609" i="2"/>
  <c r="H609" i="2"/>
  <c r="G610" i="2"/>
  <c r="H610" i="2"/>
  <c r="G608" i="2"/>
  <c r="H608" i="2"/>
  <c r="G611" i="2"/>
  <c r="H611" i="2"/>
  <c r="G612" i="2"/>
  <c r="H612" i="2"/>
  <c r="G613" i="2"/>
  <c r="G614" i="2"/>
  <c r="H614" i="2"/>
  <c r="G615" i="2"/>
  <c r="H615" i="2"/>
  <c r="G617" i="2"/>
  <c r="H617" i="2"/>
  <c r="G618" i="2"/>
  <c r="H618" i="2"/>
  <c r="G620" i="2"/>
  <c r="G621" i="2"/>
  <c r="H621" i="2"/>
  <c r="G622" i="2"/>
  <c r="H622" i="2"/>
  <c r="G623" i="2"/>
  <c r="H623" i="2"/>
  <c r="G624" i="2"/>
  <c r="H624" i="2"/>
  <c r="G625" i="2"/>
  <c r="G626" i="2"/>
  <c r="H626" i="2"/>
  <c r="G627" i="2"/>
  <c r="H627" i="2"/>
  <c r="G628" i="2"/>
  <c r="H628" i="2"/>
  <c r="G629" i="2"/>
  <c r="G630" i="2"/>
  <c r="G631" i="2"/>
  <c r="G632" i="2"/>
  <c r="G633" i="2"/>
  <c r="G634" i="2"/>
  <c r="H634" i="2"/>
  <c r="G635" i="2"/>
  <c r="G636" i="2"/>
  <c r="H636" i="2"/>
  <c r="G637" i="2"/>
  <c r="H637" i="2"/>
  <c r="G639" i="2"/>
  <c r="H639" i="2"/>
  <c r="G643" i="2"/>
  <c r="H643" i="2"/>
  <c r="G644" i="2"/>
  <c r="H644" i="2"/>
  <c r="G645" i="2"/>
  <c r="H645" i="2"/>
  <c r="G646" i="2"/>
  <c r="H646" i="2"/>
  <c r="G647" i="2"/>
  <c r="H647" i="2"/>
  <c r="G648" i="2"/>
  <c r="H648" i="2"/>
  <c r="G649" i="2"/>
  <c r="H649" i="2"/>
  <c r="G650" i="2"/>
  <c r="H650" i="2"/>
  <c r="G640" i="2"/>
  <c r="H640" i="2"/>
  <c r="G651" i="2"/>
  <c r="H651" i="2"/>
  <c r="G652" i="2"/>
  <c r="H652" i="2"/>
  <c r="G654" i="2"/>
  <c r="H654" i="2"/>
  <c r="G657" i="2"/>
  <c r="H657" i="2"/>
  <c r="G658" i="2"/>
  <c r="H658" i="2"/>
  <c r="G660" i="2"/>
  <c r="H660" i="2"/>
  <c r="G661" i="2"/>
  <c r="H661" i="2"/>
  <c r="G662" i="2"/>
  <c r="H662" i="2"/>
  <c r="G664" i="2"/>
  <c r="H664" i="2"/>
  <c r="G665" i="2"/>
  <c r="H665" i="2"/>
  <c r="G666" i="2"/>
  <c r="H666" i="2"/>
  <c r="G668" i="2"/>
  <c r="H668" i="2"/>
  <c r="G669" i="2"/>
  <c r="H669" i="2"/>
  <c r="G671" i="2"/>
  <c r="H671" i="2"/>
  <c r="G672" i="2"/>
  <c r="G673" i="2"/>
  <c r="H673" i="2"/>
  <c r="G674" i="2"/>
  <c r="H674" i="2"/>
  <c r="G675" i="2"/>
  <c r="H675" i="2"/>
  <c r="G676" i="2"/>
  <c r="H676" i="2"/>
  <c r="G680" i="2"/>
  <c r="H680" i="2"/>
  <c r="G678" i="2"/>
  <c r="H678" i="2"/>
  <c r="G681" i="2"/>
  <c r="H681" i="2"/>
  <c r="G683" i="2"/>
  <c r="H683" i="2"/>
  <c r="G684" i="2"/>
  <c r="H684" i="2"/>
  <c r="G685" i="2"/>
  <c r="H685" i="2"/>
  <c r="G686" i="2"/>
  <c r="H686" i="2"/>
  <c r="G687" i="2"/>
  <c r="H687" i="2"/>
  <c r="G688" i="2"/>
  <c r="H688" i="2"/>
  <c r="G689" i="2"/>
  <c r="H689" i="2"/>
  <c r="G691" i="2"/>
  <c r="H691" i="2"/>
  <c r="G693" i="2"/>
  <c r="H693" i="2"/>
  <c r="G694" i="2"/>
  <c r="H694" i="2"/>
  <c r="G695" i="2"/>
  <c r="H695" i="2"/>
  <c r="G696" i="2"/>
  <c r="H696" i="2"/>
  <c r="G698" i="2"/>
  <c r="H698" i="2"/>
  <c r="G699" i="2"/>
  <c r="H699" i="2"/>
  <c r="G700" i="2"/>
  <c r="H700" i="2"/>
  <c r="G701" i="2"/>
  <c r="H701" i="2"/>
  <c r="G702" i="2"/>
  <c r="H702" i="2"/>
  <c r="G703" i="2"/>
  <c r="H703" i="2"/>
  <c r="G704" i="2"/>
  <c r="H704" i="2"/>
  <c r="G679" i="2"/>
  <c r="H679" i="2"/>
  <c r="G709" i="2"/>
  <c r="H709" i="2"/>
  <c r="G710" i="2"/>
  <c r="H710" i="2"/>
  <c r="G711" i="2"/>
  <c r="G717" i="2"/>
  <c r="H717" i="2"/>
  <c r="G712" i="2"/>
  <c r="H712" i="2"/>
  <c r="G713" i="2"/>
  <c r="H713" i="2"/>
  <c r="G718" i="2"/>
  <c r="H718" i="2"/>
  <c r="G714" i="2"/>
  <c r="H714" i="2"/>
  <c r="G706" i="2"/>
  <c r="H706" i="2"/>
  <c r="G707" i="2"/>
  <c r="H707" i="2"/>
  <c r="G708" i="2"/>
  <c r="H708" i="2"/>
  <c r="G715" i="2"/>
  <c r="H715" i="2"/>
  <c r="G716" i="2"/>
  <c r="H716" i="2"/>
  <c r="G616" i="2" l="1"/>
  <c r="G333" i="2"/>
  <c r="G521" i="2"/>
  <c r="J720" i="2"/>
  <c r="H333" i="2"/>
  <c r="H330" i="2"/>
  <c r="G330" i="2"/>
  <c r="H238" i="2"/>
  <c r="G238" i="2"/>
  <c r="I720" i="2"/>
  <c r="G719" i="2"/>
  <c r="F142" i="2"/>
  <c r="F707" i="2"/>
  <c r="F717" i="2"/>
  <c r="F654" i="2"/>
  <c r="F614" i="2"/>
  <c r="F580" i="2"/>
  <c r="F575" i="2"/>
  <c r="F540" i="2"/>
  <c r="F517" i="2"/>
  <c r="F450" i="2"/>
  <c r="F391" i="2"/>
  <c r="F375" i="2"/>
  <c r="F368" i="2"/>
  <c r="F284" i="2"/>
  <c r="F278" i="2"/>
  <c r="F271" i="2"/>
  <c r="F201" i="2"/>
  <c r="F181" i="2"/>
  <c r="F174" i="2"/>
  <c r="F167" i="2"/>
  <c r="F159" i="2"/>
  <c r="F151" i="2"/>
  <c r="F50" i="2"/>
  <c r="F48" i="2"/>
  <c r="F40" i="2"/>
  <c r="F376" i="2"/>
  <c r="F361" i="2"/>
  <c r="F309" i="2"/>
  <c r="F280" i="2"/>
  <c r="F267" i="2"/>
  <c r="F209" i="2"/>
  <c r="F203" i="2"/>
  <c r="F192" i="2"/>
  <c r="F175" i="2"/>
  <c r="F177" i="2"/>
  <c r="F169" i="2"/>
  <c r="F162" i="2"/>
  <c r="F153" i="2"/>
  <c r="F145" i="2"/>
  <c r="F714" i="2"/>
  <c r="F669" i="2"/>
  <c r="F389" i="2"/>
  <c r="F378" i="2"/>
  <c r="F366" i="2"/>
  <c r="F282" i="2"/>
  <c r="F276" i="2"/>
  <c r="F269" i="2"/>
  <c r="F196" i="2"/>
  <c r="F205" i="2"/>
  <c r="F199" i="2"/>
  <c r="F184" i="2"/>
  <c r="F179" i="2"/>
  <c r="F156" i="2"/>
  <c r="F46" i="2"/>
  <c r="F627" i="2"/>
  <c r="F578" i="2"/>
  <c r="F538" i="2"/>
  <c r="F715" i="2"/>
  <c r="F713" i="2"/>
  <c r="F658" i="2"/>
  <c r="F592" i="2"/>
  <c r="F572" i="2"/>
  <c r="F542" i="2"/>
  <c r="F536" i="2"/>
  <c r="F519" i="2"/>
  <c r="F198" i="2"/>
  <c r="F207" i="2"/>
  <c r="F72" i="2"/>
  <c r="F24" i="2"/>
  <c r="F8" i="2"/>
  <c r="F671" i="2"/>
  <c r="F665" i="2"/>
  <c r="F660" i="2"/>
  <c r="F652" i="2"/>
  <c r="F649" i="2"/>
  <c r="F645" i="2"/>
  <c r="F586" i="2"/>
  <c r="F565" i="2"/>
  <c r="F524" i="2"/>
  <c r="F513" i="2"/>
  <c r="F512" i="2"/>
  <c r="F510" i="2"/>
  <c r="F508" i="2"/>
  <c r="F506" i="2"/>
  <c r="F504" i="2"/>
  <c r="F501" i="2"/>
  <c r="F499" i="2"/>
  <c r="F497" i="2"/>
  <c r="F495" i="2"/>
  <c r="F493" i="2"/>
  <c r="F491" i="2"/>
  <c r="F489" i="2"/>
  <c r="F487" i="2"/>
  <c r="F485" i="2"/>
  <c r="F483" i="2"/>
  <c r="F481" i="2"/>
  <c r="F479" i="2"/>
  <c r="F477" i="2"/>
  <c r="F475" i="2"/>
  <c r="F473" i="2"/>
  <c r="F471" i="2"/>
  <c r="F469" i="2"/>
  <c r="F467" i="2"/>
  <c r="F461" i="2"/>
  <c r="F464" i="2"/>
  <c r="F502" i="2"/>
  <c r="F364" i="2"/>
  <c r="F308" i="2"/>
  <c r="F285" i="2"/>
  <c r="F283" i="2"/>
  <c r="F281" i="2"/>
  <c r="F279" i="2"/>
  <c r="F277" i="2"/>
  <c r="F275" i="2"/>
  <c r="F272" i="2"/>
  <c r="F270" i="2"/>
  <c r="F268" i="2"/>
  <c r="F266" i="2"/>
  <c r="F197" i="2"/>
  <c r="F195" i="2"/>
  <c r="F208" i="2"/>
  <c r="F206" i="2"/>
  <c r="F204" i="2"/>
  <c r="F202" i="2"/>
  <c r="F200" i="2"/>
  <c r="F191" i="2"/>
  <c r="F186" i="2"/>
  <c r="F183" i="2"/>
  <c r="F182" i="2"/>
  <c r="F180" i="2"/>
  <c r="F178" i="2"/>
  <c r="F176" i="2"/>
  <c r="F173" i="2"/>
  <c r="F170" i="2"/>
  <c r="F168" i="2"/>
  <c r="F166" i="2"/>
  <c r="F163" i="2"/>
  <c r="F160" i="2"/>
  <c r="F157" i="2"/>
  <c r="F155" i="2"/>
  <c r="F152" i="2"/>
  <c r="F146" i="2"/>
  <c r="F143" i="2"/>
  <c r="H135" i="2"/>
  <c r="F73" i="2"/>
  <c r="F51" i="2"/>
  <c r="F49" i="2"/>
  <c r="F47" i="2"/>
  <c r="F45" i="2"/>
  <c r="F42" i="2"/>
  <c r="F39" i="2"/>
  <c r="F662" i="2"/>
  <c r="F640" i="2"/>
  <c r="F647" i="2"/>
  <c r="F643" i="2"/>
  <c r="F637" i="2"/>
  <c r="F588" i="2"/>
  <c r="F563" i="2"/>
  <c r="F526" i="2"/>
  <c r="F291" i="2"/>
  <c r="F289" i="2"/>
  <c r="F287" i="2"/>
  <c r="F245" i="2"/>
  <c r="F243" i="2"/>
  <c r="F236" i="2"/>
  <c r="F234" i="2"/>
  <c r="F232" i="2"/>
  <c r="F227" i="2"/>
  <c r="F230" i="2"/>
  <c r="F210" i="2"/>
  <c r="F215" i="2"/>
  <c r="F80" i="2"/>
  <c r="F78" i="2"/>
  <c r="F76" i="2"/>
  <c r="F70" i="2"/>
  <c r="F65" i="2"/>
  <c r="F56" i="2"/>
  <c r="F62" i="2"/>
  <c r="F59" i="2"/>
  <c r="F53" i="2"/>
  <c r="F36" i="2"/>
  <c r="F32" i="2"/>
  <c r="F28" i="2"/>
  <c r="G55" i="2"/>
  <c r="F710" i="2"/>
  <c r="F679" i="2"/>
  <c r="F703" i="2"/>
  <c r="F701" i="2"/>
  <c r="F699" i="2"/>
  <c r="F691" i="2"/>
  <c r="F681" i="2"/>
  <c r="F675" i="2"/>
  <c r="F673" i="2"/>
  <c r="F623" i="2"/>
  <c r="F621" i="2"/>
  <c r="F612" i="2"/>
  <c r="F608" i="2"/>
  <c r="F601" i="2"/>
  <c r="F559" i="2"/>
  <c r="F557" i="2"/>
  <c r="F555" i="2"/>
  <c r="F548" i="2"/>
  <c r="F445" i="2"/>
  <c r="F443" i="2"/>
  <c r="F402" i="2"/>
  <c r="F422" i="2"/>
  <c r="F439" i="2"/>
  <c r="F437" i="2"/>
  <c r="F411" i="2"/>
  <c r="F409" i="2"/>
  <c r="F384" i="2"/>
  <c r="F359" i="2"/>
  <c r="F357" i="2"/>
  <c r="F355" i="2"/>
  <c r="F353" i="2"/>
  <c r="F351" i="2"/>
  <c r="F349" i="2"/>
  <c r="F347" i="2"/>
  <c r="F345" i="2"/>
  <c r="F695" i="2"/>
  <c r="F693" i="2"/>
  <c r="F689" i="2"/>
  <c r="F687" i="2"/>
  <c r="F685" i="2"/>
  <c r="F683" i="2"/>
  <c r="F599" i="2"/>
  <c r="F597" i="2"/>
  <c r="F582" i="2"/>
  <c r="F553" i="2"/>
  <c r="F550" i="2"/>
  <c r="F544" i="2"/>
  <c r="F427" i="2"/>
  <c r="F425" i="2"/>
  <c r="F421" i="2"/>
  <c r="F419" i="2"/>
  <c r="F417" i="2"/>
  <c r="F415" i="2"/>
  <c r="F413" i="2"/>
  <c r="F401" i="2"/>
  <c r="F399" i="2"/>
  <c r="F404" i="2"/>
  <c r="F398" i="2"/>
  <c r="F396" i="2"/>
  <c r="F382" i="2"/>
  <c r="F360" i="2"/>
  <c r="F358" i="2"/>
  <c r="F356" i="2"/>
  <c r="F354" i="2"/>
  <c r="F352" i="2"/>
  <c r="F20" i="2"/>
  <c r="F16" i="2"/>
  <c r="F12" i="2"/>
  <c r="F350" i="2"/>
  <c r="F348" i="2"/>
  <c r="F346" i="2"/>
  <c r="F344" i="2"/>
  <c r="F342" i="2"/>
  <c r="F340" i="2"/>
  <c r="F338" i="2"/>
  <c r="F331" i="2"/>
  <c r="F329" i="2"/>
  <c r="F327" i="2"/>
  <c r="F325" i="2"/>
  <c r="F324" i="2"/>
  <c r="F322" i="2"/>
  <c r="F320" i="2"/>
  <c r="F319" i="2"/>
  <c r="F317" i="2"/>
  <c r="F311" i="2"/>
  <c r="F303" i="2"/>
  <c r="F301" i="2"/>
  <c r="F294" i="2"/>
  <c r="F292" i="2"/>
  <c r="F290" i="2"/>
  <c r="F288" i="2"/>
  <c r="F264" i="2"/>
  <c r="F261" i="2"/>
  <c r="F256" i="2"/>
  <c r="F254" i="2"/>
  <c r="F240" i="2"/>
  <c r="F252" i="2"/>
  <c r="F250" i="2"/>
  <c r="F248" i="2"/>
  <c r="F246" i="2"/>
  <c r="F244" i="2"/>
  <c r="F242" i="2"/>
  <c r="F237" i="2"/>
  <c r="F235" i="2"/>
  <c r="F233" i="2"/>
  <c r="F231" i="2"/>
  <c r="F226" i="2"/>
  <c r="F229" i="2"/>
  <c r="F216" i="2"/>
  <c r="F139" i="2"/>
  <c r="F137" i="2"/>
  <c r="F134" i="2"/>
  <c r="F132" i="2"/>
  <c r="F130" i="2"/>
  <c r="F128" i="2"/>
  <c r="F126" i="2"/>
  <c r="F123" i="2"/>
  <c r="F120" i="2"/>
  <c r="F118" i="2"/>
  <c r="F114" i="2"/>
  <c r="F116" i="2"/>
  <c r="F111" i="2"/>
  <c r="F109" i="2"/>
  <c r="F107" i="2"/>
  <c r="F103" i="2"/>
  <c r="F97" i="2"/>
  <c r="F95" i="2"/>
  <c r="F92" i="2"/>
  <c r="F90" i="2"/>
  <c r="F89" i="2"/>
  <c r="F83" i="2"/>
  <c r="F81" i="2"/>
  <c r="F79" i="2"/>
  <c r="F77" i="2"/>
  <c r="F66" i="2"/>
  <c r="F64" i="2"/>
  <c r="F63" i="2"/>
  <c r="F60" i="2"/>
  <c r="F57" i="2"/>
  <c r="F54" i="2"/>
  <c r="F37" i="2"/>
  <c r="F35" i="2"/>
  <c r="F33" i="2"/>
  <c r="F31" i="2"/>
  <c r="F29" i="2"/>
  <c r="F27" i="2"/>
  <c r="F25" i="2"/>
  <c r="F22" i="2"/>
  <c r="F18" i="2"/>
  <c r="F14" i="2"/>
  <c r="F10" i="2"/>
  <c r="F212" i="2"/>
  <c r="F343" i="2"/>
  <c r="F341" i="2"/>
  <c r="F339" i="2"/>
  <c r="F337" i="2"/>
  <c r="F328" i="2"/>
  <c r="F326" i="2"/>
  <c r="F323" i="2"/>
  <c r="F321" i="2"/>
  <c r="F314" i="2"/>
  <c r="F318" i="2"/>
  <c r="F316" i="2"/>
  <c r="F312" i="2"/>
  <c r="F304" i="2"/>
  <c r="F302" i="2"/>
  <c r="F300" i="2"/>
  <c r="F296" i="2"/>
  <c r="F293" i="2"/>
  <c r="F260" i="2"/>
  <c r="F255" i="2"/>
  <c r="F253" i="2"/>
  <c r="F239" i="2"/>
  <c r="F251" i="2"/>
  <c r="F249" i="2"/>
  <c r="F247" i="2"/>
  <c r="F140" i="2"/>
  <c r="F138" i="2"/>
  <c r="F133" i="2"/>
  <c r="F131" i="2"/>
  <c r="F129" i="2"/>
  <c r="F127" i="2"/>
  <c r="F121" i="2"/>
  <c r="F119" i="2"/>
  <c r="F115" i="2"/>
  <c r="F113" i="2"/>
  <c r="F112" i="2"/>
  <c r="F110" i="2"/>
  <c r="F108" i="2"/>
  <c r="F106" i="2"/>
  <c r="F102" i="2"/>
  <c r="F96" i="2"/>
  <c r="F93" i="2"/>
  <c r="F91" i="2"/>
  <c r="F88" i="2"/>
  <c r="F84" i="2"/>
  <c r="F82" i="2"/>
  <c r="F34" i="2"/>
  <c r="F30" i="2"/>
  <c r="F26" i="2"/>
  <c r="F21" i="2"/>
  <c r="F19" i="2"/>
  <c r="F17" i="2"/>
  <c r="F15" i="2"/>
  <c r="F13" i="2"/>
  <c r="F11" i="2"/>
  <c r="F9" i="2"/>
  <c r="F7" i="2"/>
  <c r="F716" i="2"/>
  <c r="F708" i="2"/>
  <c r="F706" i="2"/>
  <c r="F718" i="2"/>
  <c r="F712" i="2"/>
  <c r="F704" i="2"/>
  <c r="F702" i="2"/>
  <c r="F700" i="2"/>
  <c r="F698" i="2"/>
  <c r="F696" i="2"/>
  <c r="F694" i="2"/>
  <c r="F688" i="2"/>
  <c r="F686" i="2"/>
  <c r="F684" i="2"/>
  <c r="F678" i="2"/>
  <c r="F676" i="2"/>
  <c r="F674" i="2"/>
  <c r="F668" i="2"/>
  <c r="F666" i="2"/>
  <c r="F661" i="2"/>
  <c r="F657" i="2"/>
  <c r="F651" i="2"/>
  <c r="F650" i="2"/>
  <c r="F648" i="2"/>
  <c r="F646" i="2"/>
  <c r="F644" i="2"/>
  <c r="F636" i="2"/>
  <c r="F634" i="2"/>
  <c r="F628" i="2"/>
  <c r="F626" i="2"/>
  <c r="F624" i="2"/>
  <c r="F622" i="2"/>
  <c r="F618" i="2"/>
  <c r="F615" i="2"/>
  <c r="F611" i="2"/>
  <c r="F610" i="2"/>
  <c r="F606" i="2"/>
  <c r="F604" i="2"/>
  <c r="F602" i="2"/>
  <c r="F598" i="2"/>
  <c r="F593" i="2"/>
  <c r="F587" i="2"/>
  <c r="F585" i="2"/>
  <c r="F583" i="2"/>
  <c r="F579" i="2"/>
  <c r="G528" i="2"/>
  <c r="G394" i="2"/>
  <c r="G295" i="2"/>
  <c r="G273" i="2"/>
  <c r="G171" i="2"/>
  <c r="G135" i="2"/>
  <c r="F577" i="2"/>
  <c r="F576" i="2"/>
  <c r="F574" i="2"/>
  <c r="F570" i="2"/>
  <c r="F566" i="2"/>
  <c r="F564" i="2"/>
  <c r="F560" i="2"/>
  <c r="F558" i="2"/>
  <c r="F556" i="2"/>
  <c r="F546" i="2"/>
  <c r="F543" i="2"/>
  <c r="F541" i="2"/>
  <c r="F539" i="2"/>
  <c r="F537" i="2"/>
  <c r="F527" i="2"/>
  <c r="F525" i="2"/>
  <c r="F523" i="2"/>
  <c r="F518" i="2"/>
  <c r="F516" i="2"/>
  <c r="F460" i="2"/>
  <c r="F511" i="2"/>
  <c r="F509" i="2"/>
  <c r="F507" i="2"/>
  <c r="F505" i="2"/>
  <c r="F503" i="2"/>
  <c r="F500" i="2"/>
  <c r="F498" i="2"/>
  <c r="F496" i="2"/>
  <c r="F494" i="2"/>
  <c r="F492" i="2"/>
  <c r="F490" i="2"/>
  <c r="F488" i="2"/>
  <c r="F486" i="2"/>
  <c r="F484" i="2"/>
  <c r="F482" i="2"/>
  <c r="F480" i="2"/>
  <c r="F478" i="2"/>
  <c r="F476" i="2"/>
  <c r="F474" i="2"/>
  <c r="F472" i="2"/>
  <c r="F470" i="2"/>
  <c r="F468" i="2"/>
  <c r="F466" i="2"/>
  <c r="F465" i="2"/>
  <c r="F463" i="2"/>
  <c r="F453" i="2"/>
  <c r="F446" i="2"/>
  <c r="F449" i="2"/>
  <c r="F447" i="2"/>
  <c r="F444" i="2"/>
  <c r="G451" i="2"/>
  <c r="F423" i="2"/>
  <c r="F440" i="2"/>
  <c r="F438" i="2"/>
  <c r="F434" i="2"/>
  <c r="F432" i="2"/>
  <c r="F428" i="2"/>
  <c r="F426" i="2"/>
  <c r="F424" i="2"/>
  <c r="F420" i="2"/>
  <c r="F418" i="2"/>
  <c r="F416" i="2"/>
  <c r="F414" i="2"/>
  <c r="F410" i="2"/>
  <c r="F408" i="2"/>
  <c r="F406" i="2"/>
  <c r="F400" i="2"/>
  <c r="F405" i="2"/>
  <c r="F403" i="2"/>
  <c r="F397" i="2"/>
  <c r="F392" i="2"/>
  <c r="F390" i="2"/>
  <c r="F388" i="2"/>
  <c r="F377" i="2"/>
  <c r="F372" i="2"/>
  <c r="F373" i="2"/>
  <c r="F370" i="2"/>
  <c r="F369" i="2"/>
  <c r="F367" i="2"/>
  <c r="G313" i="2"/>
  <c r="H171" i="2"/>
  <c r="F224" i="2"/>
  <c r="H6" i="2" l="1"/>
  <c r="G6" i="2"/>
  <c r="F6" i="2" l="1"/>
  <c r="BZ720" i="2"/>
  <c r="BR720" i="2"/>
  <c r="BE720" i="2"/>
  <c r="AS720" i="2"/>
  <c r="AG720" i="2"/>
  <c r="U720" i="2"/>
  <c r="CD720" i="2"/>
  <c r="BV720" i="2"/>
  <c r="BN720" i="2"/>
  <c r="BA720" i="2"/>
  <c r="AO720" i="2"/>
  <c r="P720" i="2"/>
  <c r="BJ720" i="2"/>
  <c r="AW720" i="2"/>
  <c r="AK720" i="2"/>
  <c r="BY720" i="2"/>
  <c r="BQ720" i="2"/>
  <c r="BH720" i="2"/>
  <c r="AZ720" i="2"/>
  <c r="AR720" i="2"/>
  <c r="AJ720" i="2"/>
  <c r="T720" i="2"/>
  <c r="CC720" i="2"/>
  <c r="BU720" i="2"/>
  <c r="BM720" i="2"/>
  <c r="BD720" i="2"/>
  <c r="AV720" i="2"/>
  <c r="AN720" i="2"/>
  <c r="O720" i="2"/>
  <c r="CF720" i="2"/>
  <c r="CB720" i="2"/>
  <c r="BX720" i="2"/>
  <c r="BT720" i="2"/>
  <c r="BP720" i="2"/>
  <c r="BL720" i="2"/>
  <c r="BG720" i="2"/>
  <c r="BC720" i="2"/>
  <c r="AY720" i="2"/>
  <c r="AU720" i="2"/>
  <c r="AQ720" i="2"/>
  <c r="AM720" i="2"/>
  <c r="AI720" i="2"/>
  <c r="AA720" i="2"/>
  <c r="W720" i="2"/>
  <c r="R720" i="2"/>
  <c r="CE720" i="2"/>
  <c r="CA720" i="2"/>
  <c r="BW720" i="2"/>
  <c r="BS720" i="2"/>
  <c r="BO720" i="2"/>
  <c r="BK720" i="2"/>
  <c r="BF720" i="2"/>
  <c r="BB720" i="2"/>
  <c r="AX720" i="2"/>
  <c r="AT720" i="2"/>
  <c r="AP720" i="2"/>
  <c r="AL720" i="2"/>
  <c r="AH720" i="2"/>
  <c r="AD720" i="2"/>
  <c r="Z720" i="2"/>
  <c r="V720" i="2"/>
  <c r="F44" i="2"/>
  <c r="F533" i="2"/>
  <c r="F530" i="2"/>
  <c r="F531" i="2"/>
  <c r="F452" i="2"/>
  <c r="Q720" i="2"/>
  <c r="S697" i="2" l="1"/>
  <c r="S705" i="2" s="1"/>
  <c r="S672" i="2"/>
  <c r="S635" i="2"/>
  <c r="S631" i="2"/>
  <c r="H631" i="2" s="1"/>
  <c r="F631" i="2" s="1"/>
  <c r="S630" i="2"/>
  <c r="H630" i="2" s="1"/>
  <c r="F630" i="2" s="1"/>
  <c r="S629" i="2"/>
  <c r="S515" i="2"/>
  <c r="S521" i="2" s="1"/>
  <c r="S448" i="2"/>
  <c r="S436" i="2"/>
  <c r="H436" i="2" s="1"/>
  <c r="F436" i="2" s="1"/>
  <c r="S429" i="2"/>
  <c r="S385" i="2"/>
  <c r="S381" i="2"/>
  <c r="S380" i="2"/>
  <c r="H380" i="2" s="1"/>
  <c r="F380" i="2" s="1"/>
  <c r="S379" i="2"/>
  <c r="S590" i="2"/>
  <c r="S595" i="2" s="1"/>
  <c r="S386" i="2" l="1"/>
  <c r="S451" i="2"/>
  <c r="H448" i="2"/>
  <c r="H515" i="2"/>
  <c r="F515" i="2" s="1"/>
  <c r="S441" i="2"/>
  <c r="H429" i="2"/>
  <c r="F429" i="2" s="1"/>
  <c r="S638" i="2"/>
  <c r="H629" i="2"/>
  <c r="F629" i="2" s="1"/>
  <c r="S677" i="2"/>
  <c r="H672" i="2"/>
  <c r="F672" i="2" s="1"/>
  <c r="S545" i="2"/>
  <c r="S52" i="2"/>
  <c r="S363" i="2"/>
  <c r="S362" i="2"/>
  <c r="S310" i="2"/>
  <c r="H310" i="2" s="1"/>
  <c r="F310" i="2" s="1"/>
  <c r="S307" i="2"/>
  <c r="H307" i="2" s="1"/>
  <c r="F307" i="2" s="1"/>
  <c r="S306" i="2"/>
  <c r="S214" i="2"/>
  <c r="S190" i="2"/>
  <c r="S74" i="2"/>
  <c r="H74" i="2" s="1"/>
  <c r="F74" i="2" s="1"/>
  <c r="S71" i="2"/>
  <c r="S85" i="2" s="1"/>
  <c r="S38" i="2"/>
  <c r="H71" i="2" l="1"/>
  <c r="F71" i="2" s="1"/>
  <c r="S313" i="2"/>
  <c r="H306" i="2"/>
  <c r="F306" i="2" s="1"/>
  <c r="S55" i="2"/>
  <c r="S193" i="2"/>
  <c r="F448" i="2"/>
  <c r="H451" i="2"/>
  <c r="S551" i="2"/>
  <c r="H545" i="2"/>
  <c r="H38" i="2"/>
  <c r="F38" i="2" s="1"/>
  <c r="S43" i="2"/>
  <c r="S220" i="2"/>
  <c r="S371" i="2"/>
  <c r="H362" i="2"/>
  <c r="AF161" i="2"/>
  <c r="AE161" i="2"/>
  <c r="F545" i="2" l="1"/>
  <c r="AF164" i="2"/>
  <c r="AF720" i="2" s="1"/>
  <c r="H161" i="2"/>
  <c r="F362" i="2"/>
  <c r="AE164" i="2"/>
  <c r="AE720" i="2" s="1"/>
  <c r="G161" i="2"/>
  <c r="S720" i="2"/>
  <c r="F161" i="2" l="1"/>
  <c r="CG711" i="2"/>
  <c r="CG719" i="2" l="1"/>
  <c r="H711" i="2"/>
  <c r="H719" i="2" s="1"/>
  <c r="CG720" i="2"/>
  <c r="F332" i="2"/>
  <c r="F333" i="2" s="1"/>
  <c r="F711" i="2" l="1"/>
  <c r="AB211" i="2"/>
  <c r="AC211" i="2"/>
  <c r="AC220" i="2" l="1"/>
  <c r="H211" i="2"/>
  <c r="AB220" i="2"/>
  <c r="G211" i="2"/>
  <c r="BI625" i="2"/>
  <c r="H625" i="2" s="1"/>
  <c r="F625" i="2" s="1"/>
  <c r="BI620" i="2"/>
  <c r="BI532" i="2"/>
  <c r="BI534" i="2" s="1"/>
  <c r="H620" i="2" l="1"/>
  <c r="F620" i="2" s="1"/>
  <c r="F211" i="2"/>
  <c r="BI305" i="2"/>
  <c r="BI659" i="2"/>
  <c r="BI655" i="2"/>
  <c r="BI653" i="2"/>
  <c r="BI632" i="2"/>
  <c r="H632" i="2" s="1"/>
  <c r="F632" i="2" s="1"/>
  <c r="BI633" i="2"/>
  <c r="H633" i="2" s="1"/>
  <c r="F633" i="2" s="1"/>
  <c r="BI635" i="2"/>
  <c r="H635" i="2" s="1"/>
  <c r="F635" i="2" s="1"/>
  <c r="BI613" i="2"/>
  <c r="BI616" i="2" s="1"/>
  <c r="BI605" i="2"/>
  <c r="BI607" i="2" s="1"/>
  <c r="BI581" i="2"/>
  <c r="BI589" i="2"/>
  <c r="BI594" i="2"/>
  <c r="H594" i="2" s="1"/>
  <c r="F594" i="2" s="1"/>
  <c r="BI584" i="2"/>
  <c r="H584" i="2" s="1"/>
  <c r="F584" i="2" s="1"/>
  <c r="BI569" i="2"/>
  <c r="BI562" i="2"/>
  <c r="BI567" i="2"/>
  <c r="BI522" i="2"/>
  <c r="BI520" i="2"/>
  <c r="H520" i="2" s="1"/>
  <c r="F520" i="2" s="1"/>
  <c r="BI514" i="2"/>
  <c r="BI521" i="2" s="1"/>
  <c r="BI433" i="2"/>
  <c r="BI431" i="2"/>
  <c r="BI393" i="2"/>
  <c r="BI383" i="2"/>
  <c r="BI385" i="2"/>
  <c r="H385" i="2" s="1"/>
  <c r="F385" i="2" s="1"/>
  <c r="BI381" i="2"/>
  <c r="BI386" i="2" s="1"/>
  <c r="BI52" i="2"/>
  <c r="BI286" i="2"/>
  <c r="BI265" i="2"/>
  <c r="BI257" i="2"/>
  <c r="BI262" i="2" s="1"/>
  <c r="BI214" i="2"/>
  <c r="H214" i="2" s="1"/>
  <c r="F214" i="2" s="1"/>
  <c r="BI219" i="2"/>
  <c r="BI213" i="2"/>
  <c r="BI188" i="2"/>
  <c r="H188" i="2" s="1"/>
  <c r="F188" i="2" s="1"/>
  <c r="BI190" i="2"/>
  <c r="H190" i="2" s="1"/>
  <c r="F190" i="2" s="1"/>
  <c r="BI185" i="2"/>
  <c r="BI141" i="2"/>
  <c r="BI75" i="2"/>
  <c r="BI85" i="2" s="1"/>
  <c r="BI23" i="2"/>
  <c r="BI43" i="2" s="1"/>
  <c r="BI595" i="2" l="1"/>
  <c r="BI441" i="2"/>
  <c r="BI663" i="2"/>
  <c r="BI220" i="2"/>
  <c r="BI193" i="2"/>
  <c r="BI295" i="2"/>
  <c r="H286" i="2"/>
  <c r="H514" i="2"/>
  <c r="H521" i="2" s="1"/>
  <c r="BI571" i="2"/>
  <c r="H562" i="2"/>
  <c r="F562" i="2" s="1"/>
  <c r="BI55" i="2"/>
  <c r="H52" i="2"/>
  <c r="BI394" i="2"/>
  <c r="H393" i="2"/>
  <c r="H581" i="2"/>
  <c r="BI313" i="2"/>
  <c r="H305" i="2"/>
  <c r="BI528" i="2"/>
  <c r="H522" i="2"/>
  <c r="H528" i="2" s="1"/>
  <c r="BI147" i="2"/>
  <c r="H141" i="2"/>
  <c r="H265" i="2"/>
  <c r="BI273" i="2"/>
  <c r="H613" i="2"/>
  <c r="H616" i="2" s="1"/>
  <c r="BI638" i="2"/>
  <c r="K41" i="2"/>
  <c r="G41" i="2" s="1"/>
  <c r="F265" i="2" l="1"/>
  <c r="H273" i="2"/>
  <c r="F141" i="2"/>
  <c r="F393" i="2"/>
  <c r="H394" i="2"/>
  <c r="H295" i="2"/>
  <c r="F286" i="2"/>
  <c r="F613" i="2"/>
  <c r="F305" i="2"/>
  <c r="H313" i="2"/>
  <c r="F581" i="2"/>
  <c r="F52" i="2"/>
  <c r="F55" i="2" s="1"/>
  <c r="H55" i="2"/>
  <c r="F514" i="2"/>
  <c r="BI720" i="2"/>
  <c r="L692" i="2"/>
  <c r="L705" i="2" s="1"/>
  <c r="K692" i="2"/>
  <c r="K705" i="2" s="1"/>
  <c r="L670" i="2"/>
  <c r="H670" i="2" s="1"/>
  <c r="K670" i="2"/>
  <c r="G670" i="2" s="1"/>
  <c r="L667" i="2"/>
  <c r="K667" i="2"/>
  <c r="L655" i="2"/>
  <c r="H655" i="2" s="1"/>
  <c r="K655" i="2"/>
  <c r="G655" i="2" s="1"/>
  <c r="L659" i="2"/>
  <c r="H659" i="2" s="1"/>
  <c r="K659" i="2"/>
  <c r="G659" i="2" s="1"/>
  <c r="L653" i="2"/>
  <c r="H653" i="2" s="1"/>
  <c r="K653" i="2"/>
  <c r="G653" i="2" s="1"/>
  <c r="L656" i="2"/>
  <c r="H656" i="2" s="1"/>
  <c r="K656" i="2"/>
  <c r="G656" i="2" s="1"/>
  <c r="L641" i="2"/>
  <c r="K641" i="2"/>
  <c r="L642" i="2"/>
  <c r="H642" i="2" s="1"/>
  <c r="K642" i="2"/>
  <c r="G642" i="2" s="1"/>
  <c r="L619" i="2"/>
  <c r="K619" i="2"/>
  <c r="L605" i="2"/>
  <c r="H605" i="2" s="1"/>
  <c r="K605" i="2"/>
  <c r="G605" i="2" s="1"/>
  <c r="L603" i="2"/>
  <c r="H603" i="2" s="1"/>
  <c r="K603" i="2"/>
  <c r="G603" i="2" s="1"/>
  <c r="L600" i="2"/>
  <c r="K600" i="2"/>
  <c r="L591" i="2"/>
  <c r="H591" i="2" s="1"/>
  <c r="K591" i="2"/>
  <c r="G591" i="2" s="1"/>
  <c r="L589" i="2"/>
  <c r="K589" i="2"/>
  <c r="L569" i="2"/>
  <c r="H569" i="2" s="1"/>
  <c r="K569" i="2"/>
  <c r="G569" i="2" s="1"/>
  <c r="L568" i="2"/>
  <c r="H568" i="2" s="1"/>
  <c r="K568" i="2"/>
  <c r="G568" i="2" s="1"/>
  <c r="L567" i="2"/>
  <c r="H567" i="2" s="1"/>
  <c r="K567" i="2"/>
  <c r="G567" i="2" s="1"/>
  <c r="L561" i="2"/>
  <c r="H561" i="2" s="1"/>
  <c r="K561" i="2"/>
  <c r="G561" i="2" s="1"/>
  <c r="L554" i="2"/>
  <c r="K554" i="2"/>
  <c r="L532" i="2"/>
  <c r="K532" i="2"/>
  <c r="L458" i="2"/>
  <c r="H458" i="2" s="1"/>
  <c r="K458" i="2"/>
  <c r="G458" i="2" s="1"/>
  <c r="L457" i="2"/>
  <c r="H457" i="2" s="1"/>
  <c r="K457" i="2"/>
  <c r="G457" i="2" s="1"/>
  <c r="L456" i="2"/>
  <c r="H456" i="2" s="1"/>
  <c r="K456" i="2"/>
  <c r="G456" i="2" s="1"/>
  <c r="L455" i="2"/>
  <c r="H455" i="2" s="1"/>
  <c r="K455" i="2"/>
  <c r="G455" i="2" s="1"/>
  <c r="L454" i="2"/>
  <c r="K454" i="2"/>
  <c r="L431" i="2"/>
  <c r="H431" i="2" s="1"/>
  <c r="K431" i="2"/>
  <c r="G431" i="2" s="1"/>
  <c r="L435" i="2"/>
  <c r="H435" i="2" s="1"/>
  <c r="K435" i="2"/>
  <c r="G435" i="2" s="1"/>
  <c r="L433" i="2"/>
  <c r="H433" i="2" s="1"/>
  <c r="K433" i="2"/>
  <c r="G433" i="2" s="1"/>
  <c r="L412" i="2"/>
  <c r="H412" i="2" s="1"/>
  <c r="K412" i="2"/>
  <c r="G412" i="2" s="1"/>
  <c r="L407" i="2"/>
  <c r="K407" i="2"/>
  <c r="L430" i="2"/>
  <c r="H430" i="2" s="1"/>
  <c r="K430" i="2"/>
  <c r="G430" i="2" s="1"/>
  <c r="L383" i="2"/>
  <c r="L386" i="2" s="1"/>
  <c r="K383" i="2"/>
  <c r="K386" i="2" s="1"/>
  <c r="L549" i="2"/>
  <c r="H549" i="2" s="1"/>
  <c r="K549" i="2"/>
  <c r="G549" i="2" s="1"/>
  <c r="L547" i="2"/>
  <c r="K547" i="2"/>
  <c r="L365" i="2"/>
  <c r="K365" i="2"/>
  <c r="L595" i="2" l="1"/>
  <c r="K595" i="2"/>
  <c r="F549" i="2"/>
  <c r="F430" i="2"/>
  <c r="F412" i="2"/>
  <c r="F435" i="2"/>
  <c r="F655" i="2"/>
  <c r="F670" i="2"/>
  <c r="K459" i="2"/>
  <c r="G454" i="2"/>
  <c r="F456" i="2"/>
  <c r="F458" i="2"/>
  <c r="K571" i="2"/>
  <c r="G554" i="2"/>
  <c r="F567" i="2"/>
  <c r="F569" i="2"/>
  <c r="F591" i="2"/>
  <c r="F603" i="2"/>
  <c r="K638" i="2"/>
  <c r="G619" i="2"/>
  <c r="K663" i="2"/>
  <c r="G641" i="2"/>
  <c r="F653" i="2"/>
  <c r="K371" i="2"/>
  <c r="G365" i="2"/>
  <c r="L459" i="2"/>
  <c r="H454" i="2"/>
  <c r="H459" i="2" s="1"/>
  <c r="L571" i="2"/>
  <c r="H554" i="2"/>
  <c r="H571" i="2" s="1"/>
  <c r="L638" i="2"/>
  <c r="H619" i="2"/>
  <c r="H638" i="2" s="1"/>
  <c r="L663" i="2"/>
  <c r="H641" i="2"/>
  <c r="H663" i="2" s="1"/>
  <c r="K551" i="2"/>
  <c r="G547" i="2"/>
  <c r="G383" i="2"/>
  <c r="K441" i="2"/>
  <c r="G407" i="2"/>
  <c r="F433" i="2"/>
  <c r="F431" i="2"/>
  <c r="F455" i="2"/>
  <c r="F457" i="2"/>
  <c r="K534" i="2"/>
  <c r="G532" i="2"/>
  <c r="G534" i="2" s="1"/>
  <c r="F561" i="2"/>
  <c r="F568" i="2"/>
  <c r="G589" i="2"/>
  <c r="K607" i="2"/>
  <c r="G600" i="2"/>
  <c r="F605" i="2"/>
  <c r="F642" i="2"/>
  <c r="F656" i="2"/>
  <c r="F659" i="2"/>
  <c r="K677" i="2"/>
  <c r="G667" i="2"/>
  <c r="G692" i="2"/>
  <c r="L371" i="2"/>
  <c r="H365" i="2"/>
  <c r="L551" i="2"/>
  <c r="H547" i="2"/>
  <c r="H551" i="2" s="1"/>
  <c r="H383" i="2"/>
  <c r="L441" i="2"/>
  <c r="H407" i="2"/>
  <c r="H441" i="2" s="1"/>
  <c r="L534" i="2"/>
  <c r="H532" i="2"/>
  <c r="H534" i="2" s="1"/>
  <c r="H589" i="2"/>
  <c r="L607" i="2"/>
  <c r="H600" i="2"/>
  <c r="H607" i="2" s="1"/>
  <c r="L677" i="2"/>
  <c r="H667" i="2"/>
  <c r="H677" i="2" s="1"/>
  <c r="H692" i="2"/>
  <c r="L297" i="2"/>
  <c r="L298" i="2" s="1"/>
  <c r="K297" i="2"/>
  <c r="K298" i="2" s="1"/>
  <c r="L258" i="2"/>
  <c r="H258" i="2" s="1"/>
  <c r="K258" i="2"/>
  <c r="G258" i="2" s="1"/>
  <c r="L257" i="2"/>
  <c r="K257" i="2"/>
  <c r="L219" i="2"/>
  <c r="H219" i="2" s="1"/>
  <c r="K219" i="2"/>
  <c r="G219" i="2" s="1"/>
  <c r="L218" i="2"/>
  <c r="H218" i="2" s="1"/>
  <c r="K218" i="2"/>
  <c r="G218" i="2" s="1"/>
  <c r="L217" i="2"/>
  <c r="H217" i="2" s="1"/>
  <c r="K217" i="2"/>
  <c r="G217" i="2" s="1"/>
  <c r="L213" i="2"/>
  <c r="K213" i="2"/>
  <c r="L189" i="2"/>
  <c r="H189" i="2" s="1"/>
  <c r="K189" i="2"/>
  <c r="G189" i="2" s="1"/>
  <c r="L187" i="2"/>
  <c r="H187" i="2" s="1"/>
  <c r="K187" i="2"/>
  <c r="G187" i="2" s="1"/>
  <c r="L185" i="2"/>
  <c r="K185" i="2"/>
  <c r="L158" i="2"/>
  <c r="H158" i="2" s="1"/>
  <c r="K158" i="2"/>
  <c r="G158" i="2" s="1"/>
  <c r="L154" i="2"/>
  <c r="K154" i="2"/>
  <c r="L144" i="2"/>
  <c r="K144" i="2"/>
  <c r="F158" i="2" l="1"/>
  <c r="K262" i="2"/>
  <c r="L262" i="2"/>
  <c r="F219" i="2"/>
  <c r="F189" i="2"/>
  <c r="F218" i="2"/>
  <c r="F258" i="2"/>
  <c r="F217" i="2"/>
  <c r="F187" i="2"/>
  <c r="K164" i="2"/>
  <c r="G154" i="2"/>
  <c r="K193" i="2"/>
  <c r="G185" i="2"/>
  <c r="L164" i="2"/>
  <c r="H154" i="2"/>
  <c r="H164" i="2" s="1"/>
  <c r="L193" i="2"/>
  <c r="H185" i="2"/>
  <c r="H193" i="2" s="1"/>
  <c r="F619" i="2"/>
  <c r="G638" i="2"/>
  <c r="K147" i="2"/>
  <c r="G144" i="2"/>
  <c r="G213" i="2"/>
  <c r="K220" i="2"/>
  <c r="G257" i="2"/>
  <c r="G297" i="2"/>
  <c r="G298" i="2" s="1"/>
  <c r="F692" i="2"/>
  <c r="F600" i="2"/>
  <c r="G607" i="2"/>
  <c r="F407" i="2"/>
  <c r="G441" i="2"/>
  <c r="F547" i="2"/>
  <c r="G551" i="2"/>
  <c r="L147" i="2"/>
  <c r="H144" i="2"/>
  <c r="H147" i="2" s="1"/>
  <c r="L220" i="2"/>
  <c r="H213" i="2"/>
  <c r="H220" i="2" s="1"/>
  <c r="H257" i="2"/>
  <c r="H297" i="2"/>
  <c r="H298" i="2" s="1"/>
  <c r="F641" i="2"/>
  <c r="G663" i="2"/>
  <c r="F554" i="2"/>
  <c r="G571" i="2"/>
  <c r="F454" i="2"/>
  <c r="F459" i="2" s="1"/>
  <c r="G459" i="2"/>
  <c r="F667" i="2"/>
  <c r="G677" i="2"/>
  <c r="F589" i="2"/>
  <c r="F383" i="2"/>
  <c r="F365" i="2"/>
  <c r="F532" i="2"/>
  <c r="L75" i="2"/>
  <c r="H75" i="2" s="1"/>
  <c r="K75" i="2"/>
  <c r="G75" i="2" s="1"/>
  <c r="L69" i="2"/>
  <c r="H69" i="2" s="1"/>
  <c r="K69" i="2"/>
  <c r="G69" i="2" s="1"/>
  <c r="L68" i="2"/>
  <c r="H68" i="2" s="1"/>
  <c r="K68" i="2"/>
  <c r="G68" i="2" s="1"/>
  <c r="L67" i="2"/>
  <c r="H67" i="2" s="1"/>
  <c r="K67" i="2"/>
  <c r="G67" i="2" s="1"/>
  <c r="L61" i="2"/>
  <c r="K61" i="2"/>
  <c r="L41" i="2"/>
  <c r="H41" i="2" s="1"/>
  <c r="F41" i="2" s="1"/>
  <c r="L23" i="2"/>
  <c r="K23" i="2"/>
  <c r="L85" i="2" l="1"/>
  <c r="K85" i="2"/>
  <c r="F257" i="2"/>
  <c r="F144" i="2"/>
  <c r="G147" i="2"/>
  <c r="F185" i="2"/>
  <c r="G193" i="2"/>
  <c r="K43" i="2"/>
  <c r="G23" i="2"/>
  <c r="H61" i="2"/>
  <c r="H85" i="2" s="1"/>
  <c r="L43" i="2"/>
  <c r="H23" i="2"/>
  <c r="F67" i="2"/>
  <c r="F69" i="2"/>
  <c r="F154" i="2"/>
  <c r="G164" i="2"/>
  <c r="G61" i="2"/>
  <c r="G85" i="2" s="1"/>
  <c r="F68" i="2"/>
  <c r="F75" i="2"/>
  <c r="F213" i="2"/>
  <c r="G220" i="2"/>
  <c r="H43" i="2" l="1"/>
  <c r="F23" i="2"/>
  <c r="G43" i="2"/>
  <c r="F61" i="2"/>
  <c r="L720" i="2"/>
  <c r="K720" i="2"/>
  <c r="F43" i="2" l="1"/>
  <c r="N697" i="2"/>
  <c r="N705" i="2" s="1"/>
  <c r="M697" i="2"/>
  <c r="M705" i="2" s="1"/>
  <c r="Y690" i="2"/>
  <c r="H690" i="2" s="1"/>
  <c r="X690" i="2"/>
  <c r="G690" i="2" s="1"/>
  <c r="Y682" i="2"/>
  <c r="X682" i="2"/>
  <c r="Y590" i="2"/>
  <c r="Y595" i="2" s="1"/>
  <c r="X590" i="2"/>
  <c r="X595" i="2" s="1"/>
  <c r="N590" i="2"/>
  <c r="N595" i="2" s="1"/>
  <c r="M590" i="2"/>
  <c r="M595" i="2" s="1"/>
  <c r="N381" i="2"/>
  <c r="H381" i="2" s="1"/>
  <c r="M381" i="2"/>
  <c r="G381" i="2" s="1"/>
  <c r="N379" i="2"/>
  <c r="M379" i="2"/>
  <c r="AC363" i="2"/>
  <c r="AB363" i="2"/>
  <c r="N363" i="2"/>
  <c r="M363" i="2"/>
  <c r="N259" i="2"/>
  <c r="N262" i="2" s="1"/>
  <c r="M259" i="2"/>
  <c r="M262" i="2" s="1"/>
  <c r="Y221" i="2"/>
  <c r="X221" i="2"/>
  <c r="Y122" i="2"/>
  <c r="H122" i="2" s="1"/>
  <c r="X122" i="2"/>
  <c r="G122" i="2" s="1"/>
  <c r="Y117" i="2"/>
  <c r="H117" i="2" s="1"/>
  <c r="X117" i="2"/>
  <c r="G117" i="2" s="1"/>
  <c r="Y105" i="2"/>
  <c r="H105" i="2" s="1"/>
  <c r="X105" i="2"/>
  <c r="G105" i="2" s="1"/>
  <c r="Y104" i="2"/>
  <c r="H104" i="2" s="1"/>
  <c r="X104" i="2"/>
  <c r="G104" i="2" s="1"/>
  <c r="Y101" i="2"/>
  <c r="H101" i="2" s="1"/>
  <c r="X101" i="2"/>
  <c r="G101" i="2" s="1"/>
  <c r="Y100" i="2"/>
  <c r="H100" i="2" s="1"/>
  <c r="X100" i="2"/>
  <c r="G100" i="2" s="1"/>
  <c r="Y99" i="2"/>
  <c r="H99" i="2" s="1"/>
  <c r="X99" i="2"/>
  <c r="G99" i="2" s="1"/>
  <c r="Y98" i="2"/>
  <c r="H98" i="2" s="1"/>
  <c r="X98" i="2"/>
  <c r="G98" i="2" s="1"/>
  <c r="Y94" i="2"/>
  <c r="H94" i="2" s="1"/>
  <c r="X94" i="2"/>
  <c r="G94" i="2" s="1"/>
  <c r="Y87" i="2"/>
  <c r="H87" i="2" s="1"/>
  <c r="X87" i="2"/>
  <c r="G87" i="2" s="1"/>
  <c r="Y86" i="2"/>
  <c r="X86" i="2"/>
  <c r="Y705" i="2" l="1"/>
  <c r="X705" i="2"/>
  <c r="M386" i="2"/>
  <c r="N386" i="2"/>
  <c r="F87" i="2"/>
  <c r="F98" i="2"/>
  <c r="F690" i="2"/>
  <c r="H86" i="2"/>
  <c r="H124" i="2" s="1"/>
  <c r="Y124" i="2"/>
  <c r="Y225" i="2"/>
  <c r="H221" i="2"/>
  <c r="H225" i="2" s="1"/>
  <c r="N371" i="2"/>
  <c r="H363" i="2"/>
  <c r="H371" i="2" s="1"/>
  <c r="H379" i="2"/>
  <c r="H386" i="2" s="1"/>
  <c r="H590" i="2"/>
  <c r="H595" i="2" s="1"/>
  <c r="H682" i="2"/>
  <c r="H697" i="2"/>
  <c r="F100" i="2"/>
  <c r="F104" i="2"/>
  <c r="F117" i="2"/>
  <c r="G259" i="2"/>
  <c r="G262" i="2" s="1"/>
  <c r="AB371" i="2"/>
  <c r="AB720" i="2" s="1"/>
  <c r="F381" i="2"/>
  <c r="H259" i="2"/>
  <c r="H262" i="2" s="1"/>
  <c r="AC371" i="2"/>
  <c r="AC720" i="2" s="1"/>
  <c r="X124" i="2"/>
  <c r="G86" i="2"/>
  <c r="F94" i="2"/>
  <c r="F99" i="2"/>
  <c r="F101" i="2"/>
  <c r="F105" i="2"/>
  <c r="F122" i="2"/>
  <c r="X225" i="2"/>
  <c r="G221" i="2"/>
  <c r="G225" i="2" s="1"/>
  <c r="M371" i="2"/>
  <c r="G363" i="2"/>
  <c r="G379" i="2"/>
  <c r="G386" i="2" s="1"/>
  <c r="G590" i="2"/>
  <c r="G595" i="2" s="1"/>
  <c r="G682" i="2"/>
  <c r="G697" i="2"/>
  <c r="F194" i="2"/>
  <c r="F220" i="2" s="1"/>
  <c r="F680" i="2"/>
  <c r="F529" i="2"/>
  <c r="F534" i="2" s="1"/>
  <c r="F136" i="2"/>
  <c r="F147" i="2" s="1"/>
  <c r="F315" i="2"/>
  <c r="F330" i="2" s="1"/>
  <c r="F336" i="2"/>
  <c r="F535" i="2"/>
  <c r="F551" i="2" s="1"/>
  <c r="F609" i="2"/>
  <c r="F616" i="2" s="1"/>
  <c r="F58" i="2"/>
  <c r="F85" i="2" s="1"/>
  <c r="F297" i="2"/>
  <c r="F298" i="2" s="1"/>
  <c r="F573" i="2"/>
  <c r="F442" i="2"/>
  <c r="F451" i="2" s="1"/>
  <c r="F222" i="2"/>
  <c r="F148" i="2"/>
  <c r="F149" i="2" s="1"/>
  <c r="F709" i="2"/>
  <c r="F719" i="2" s="1"/>
  <c r="F241" i="2"/>
  <c r="F150" i="2"/>
  <c r="F164" i="2" s="1"/>
  <c r="F165" i="2"/>
  <c r="F171" i="2" s="1"/>
  <c r="F263" i="2"/>
  <c r="F273" i="2" s="1"/>
  <c r="F223" i="2"/>
  <c r="F274" i="2"/>
  <c r="F295" i="2" s="1"/>
  <c r="F374" i="2"/>
  <c r="F522" i="2"/>
  <c r="F528" i="2" s="1"/>
  <c r="F596" i="2"/>
  <c r="F607" i="2" s="1"/>
  <c r="F639" i="2"/>
  <c r="F663" i="2" s="1"/>
  <c r="F664" i="2"/>
  <c r="F677" i="2" s="1"/>
  <c r="F387" i="2"/>
  <c r="F394" i="2" s="1"/>
  <c r="F125" i="2"/>
  <c r="F135" i="2" s="1"/>
  <c r="F228" i="2"/>
  <c r="F238" i="2" s="1"/>
  <c r="F172" i="2"/>
  <c r="F193" i="2" s="1"/>
  <c r="F334" i="2"/>
  <c r="F335" i="2" s="1"/>
  <c r="F395" i="2"/>
  <c r="F441" i="2" s="1"/>
  <c r="F299" i="2"/>
  <c r="F313" i="2" s="1"/>
  <c r="F552" i="2"/>
  <c r="F571" i="2" s="1"/>
  <c r="F462" i="2"/>
  <c r="F521" i="2" s="1"/>
  <c r="F617" i="2"/>
  <c r="F638" i="2" s="1"/>
  <c r="G705" i="2" l="1"/>
  <c r="H705" i="2"/>
  <c r="G124" i="2"/>
  <c r="F697" i="2"/>
  <c r="H720" i="2"/>
  <c r="F682" i="2"/>
  <c r="F379" i="2"/>
  <c r="F386" i="2" s="1"/>
  <c r="F259" i="2"/>
  <c r="F262" i="2" s="1"/>
  <c r="F590" i="2"/>
  <c r="F595" i="2" s="1"/>
  <c r="F363" i="2"/>
  <c r="F371" i="2" s="1"/>
  <c r="G371" i="2"/>
  <c r="Y720" i="2"/>
  <c r="X720" i="2"/>
  <c r="M720" i="2"/>
  <c r="N720" i="2"/>
  <c r="F86" i="2"/>
  <c r="F124" i="2" s="1"/>
  <c r="F221" i="2"/>
  <c r="F225" i="2" s="1"/>
  <c r="F705" i="2" l="1"/>
  <c r="G720" i="2"/>
  <c r="F720" i="2"/>
</calcChain>
</file>

<file path=xl/sharedStrings.xml><?xml version="1.0" encoding="utf-8"?>
<sst xmlns="http://schemas.openxmlformats.org/spreadsheetml/2006/main" count="3245" uniqueCount="1260">
  <si>
    <t>Муниципальный район</t>
  </si>
  <si>
    <t>федеральный бюджет</t>
  </si>
  <si>
    <t>краевой бюджет</t>
  </si>
  <si>
    <t>Наименование получателя субсидий</t>
  </si>
  <si>
    <t>Вид деятельности</t>
  </si>
  <si>
    <t>ИНН</t>
  </si>
  <si>
    <t>Категория субъекта</t>
  </si>
  <si>
    <r>
      <t xml:space="preserve">Размер полученной государственной 
поддержки </t>
    </r>
    <r>
      <rPr>
        <b/>
        <sz val="16"/>
        <rFont val="Times New Roman"/>
        <family val="1"/>
        <charset val="204"/>
      </rPr>
      <t xml:space="preserve">- всего </t>
    </r>
    <r>
      <rPr>
        <sz val="16"/>
        <rFont val="Times New Roman"/>
        <family val="1"/>
        <charset val="204"/>
      </rPr>
      <t>тыс. руб</t>
    </r>
  </si>
  <si>
    <r>
      <t xml:space="preserve">Субсидии на возмещение части затрат на поддержку </t>
    </r>
    <r>
      <rPr>
        <b/>
        <u/>
        <sz val="16"/>
        <rFont val="Times New Roman"/>
        <family val="1"/>
        <charset val="204"/>
      </rPr>
      <t>элитного семеноводства</t>
    </r>
    <r>
      <rPr>
        <b/>
        <sz val="16"/>
        <rFont val="Times New Roman"/>
        <family val="1"/>
        <charset val="204"/>
      </rPr>
      <t xml:space="preserve">  и </t>
    </r>
    <r>
      <rPr>
        <sz val="16"/>
        <rFont val="Times New Roman"/>
        <family val="1"/>
        <charset val="204"/>
      </rPr>
      <t>(или) на приобретение семян, произведенных в рамках Федеральной научно-технической программы</t>
    </r>
    <r>
      <rPr>
        <b/>
        <u/>
        <sz val="16"/>
        <rFont val="Times New Roman"/>
        <family val="1"/>
        <charset val="204"/>
      </rPr>
      <t>)</t>
    </r>
  </si>
  <si>
    <r>
      <t xml:space="preserve">Субсидии на возмещение части затрат на </t>
    </r>
    <r>
      <rPr>
        <b/>
        <u/>
        <sz val="16"/>
        <rFont val="Times New Roman"/>
        <family val="1"/>
        <charset val="204"/>
      </rPr>
      <t>проведение агротехнологических работ</t>
    </r>
    <r>
      <rPr>
        <b/>
        <sz val="16"/>
        <rFont val="Times New Roman"/>
        <family val="1"/>
        <charset val="204"/>
      </rPr>
      <t>,</t>
    </r>
    <r>
      <rPr>
        <sz val="16"/>
        <rFont val="Times New Roman"/>
        <family val="1"/>
        <charset val="204"/>
      </rPr>
      <t xml:space="preserve"> повышение уровня экологической безопасности сельскохозяйственного производства, а также на повышение плодородия и качества почв </t>
    </r>
    <r>
      <rPr>
        <b/>
        <sz val="16"/>
        <rFont val="Times New Roman"/>
        <family val="1"/>
        <charset val="204"/>
      </rPr>
      <t>на посевной площади, занятой зерновыми, зернобобовыми, масличными (за исключением рапса и сои), кормовыми сельскохозяйственными культурами</t>
    </r>
  </si>
  <si>
    <r>
      <t xml:space="preserve">Субсидии на возмещение части затрат на поддержку </t>
    </r>
    <r>
      <rPr>
        <b/>
        <u/>
        <sz val="16"/>
        <rFont val="Times New Roman"/>
        <family val="1"/>
        <charset val="204"/>
      </rPr>
      <t>сельскохозяйственного страхования</t>
    </r>
    <r>
      <rPr>
        <b/>
        <sz val="16"/>
        <rFont val="Times New Roman"/>
        <family val="1"/>
        <charset val="204"/>
      </rPr>
      <t xml:space="preserve">
 </t>
    </r>
    <r>
      <rPr>
        <sz val="16"/>
        <rFont val="Times New Roman"/>
        <family val="1"/>
        <charset val="204"/>
      </rPr>
      <t>(в области растениеводства)</t>
    </r>
  </si>
  <si>
    <r>
      <t xml:space="preserve">Субсидии на возмещение части затрат на </t>
    </r>
    <r>
      <rPr>
        <b/>
        <u/>
        <sz val="16"/>
        <rFont val="Times New Roman"/>
        <family val="1"/>
        <charset val="204"/>
      </rPr>
      <t>проведение агротехнологических работ</t>
    </r>
    <r>
      <rPr>
        <sz val="16"/>
        <rFont val="Times New Roman"/>
        <family val="1"/>
        <charset val="204"/>
      </rPr>
      <t xml:space="preserve">, повышение уровня экологической безопасности сельскохозяйственного производства, а также на повышение плодородия и качества почв на посевной площади, </t>
    </r>
    <r>
      <rPr>
        <b/>
        <sz val="16"/>
        <rFont val="Times New Roman"/>
        <family val="1"/>
        <charset val="204"/>
      </rPr>
      <t>занятой картофелем и овощными культурами открытого грунта</t>
    </r>
    <r>
      <rPr>
        <sz val="16"/>
        <rFont val="Times New Roman"/>
        <family val="1"/>
        <charset val="204"/>
      </rPr>
      <t xml:space="preserve">
</t>
    </r>
  </si>
  <si>
    <r>
      <t>Субсидии на возмещение части затрат на поддержку</t>
    </r>
    <r>
      <rPr>
        <b/>
        <u/>
        <sz val="16"/>
        <rFont val="Times New Roman"/>
        <family val="1"/>
        <charset val="204"/>
      </rPr>
      <t xml:space="preserve"> элитного и (или) оригинального</t>
    </r>
    <r>
      <rPr>
        <b/>
        <sz val="16"/>
        <rFont val="Times New Roman"/>
        <family val="1"/>
        <charset val="204"/>
      </rPr>
      <t xml:space="preserve"> </t>
    </r>
    <r>
      <rPr>
        <sz val="16"/>
        <rFont val="Times New Roman"/>
        <family val="1"/>
        <charset val="204"/>
      </rPr>
      <t>семеноводства картофеля и (или)</t>
    </r>
    <r>
      <rPr>
        <b/>
        <sz val="16"/>
        <rFont val="Times New Roman"/>
        <family val="1"/>
        <charset val="204"/>
      </rPr>
      <t xml:space="preserve"> </t>
    </r>
    <r>
      <rPr>
        <b/>
        <u/>
        <sz val="16"/>
        <rFont val="Times New Roman"/>
        <family val="1"/>
        <charset val="204"/>
      </rPr>
      <t>овощных культур</t>
    </r>
    <r>
      <rPr>
        <u/>
        <sz val="16"/>
        <rFont val="Times New Roman"/>
        <family val="1"/>
        <charset val="204"/>
      </rPr>
      <t>,</t>
    </r>
    <r>
      <rPr>
        <sz val="16"/>
        <rFont val="Times New Roman"/>
        <family val="1"/>
        <charset val="204"/>
      </rPr>
      <t xml:space="preserve"> включая гибриды овощных культур </t>
    </r>
  </si>
  <si>
    <r>
      <t>Субсидии на возмещение части затрат на проведение</t>
    </r>
    <r>
      <rPr>
        <u/>
        <sz val="16"/>
        <rFont val="Times New Roman"/>
        <family val="1"/>
        <charset val="204"/>
      </rPr>
      <t xml:space="preserve"> </t>
    </r>
    <r>
      <rPr>
        <b/>
        <u/>
        <sz val="16"/>
        <rFont val="Times New Roman"/>
        <family val="1"/>
        <charset val="204"/>
      </rPr>
      <t>агротехнологических работ в растениеводстве</t>
    </r>
    <r>
      <rPr>
        <u/>
        <sz val="16"/>
        <rFont val="Times New Roman"/>
        <family val="1"/>
        <charset val="204"/>
      </rPr>
      <t xml:space="preserve"> </t>
    </r>
  </si>
  <si>
    <r>
      <t xml:space="preserve">Субсидии на возмещение части затрат на производство и реализацию </t>
    </r>
    <r>
      <rPr>
        <b/>
        <u/>
        <sz val="16"/>
        <rFont val="Times New Roman"/>
        <family val="1"/>
        <charset val="204"/>
      </rPr>
      <t>зерновых культур</t>
    </r>
  </si>
  <si>
    <r>
      <t xml:space="preserve">Субсидии на возмещение части затрат на поддержку </t>
    </r>
    <r>
      <rPr>
        <b/>
        <u/>
        <sz val="16"/>
        <rFont val="Times New Roman"/>
        <family val="1"/>
        <charset val="204"/>
      </rPr>
      <t>переработки молока</t>
    </r>
    <r>
      <rPr>
        <sz val="16"/>
        <rFont val="Times New Roman"/>
        <family val="1"/>
        <charset val="204"/>
      </rPr>
      <t xml:space="preserve"> сырого крупного рогатого скота, козьего и овечьего на пищевую продукцию</t>
    </r>
  </si>
  <si>
    <r>
      <t xml:space="preserve">Субсидии на возмещение части затрат на </t>
    </r>
    <r>
      <rPr>
        <b/>
        <u/>
        <sz val="16"/>
        <rFont val="Times New Roman"/>
        <family val="1"/>
        <charset val="204"/>
      </rPr>
      <t>производство овощей защищенного грунта</t>
    </r>
    <r>
      <rPr>
        <sz val="16"/>
        <rFont val="Times New Roman"/>
        <family val="1"/>
        <charset val="204"/>
      </rPr>
      <t>, произведенных с применением технологии</t>
    </r>
    <r>
      <rPr>
        <b/>
        <sz val="16"/>
        <rFont val="Times New Roman"/>
        <family val="1"/>
        <charset val="204"/>
      </rPr>
      <t xml:space="preserve"> досвечивания</t>
    </r>
  </si>
  <si>
    <r>
      <t xml:space="preserve">Субсидии на возмещение части затрат на поддержку </t>
    </r>
    <r>
      <rPr>
        <b/>
        <u/>
        <sz val="16"/>
        <rFont val="Times New Roman"/>
        <family val="1"/>
        <charset val="204"/>
      </rPr>
      <t>производства картофеля и овощей открытого грунта</t>
    </r>
  </si>
  <si>
    <r>
      <t xml:space="preserve"> Субсидии на возмещение части затрат на поддержку </t>
    </r>
    <r>
      <rPr>
        <b/>
        <u/>
        <sz val="16"/>
        <rFont val="Times New Roman"/>
        <family val="1"/>
        <charset val="204"/>
      </rPr>
      <t>племенного животноводства</t>
    </r>
  </si>
  <si>
    <r>
      <t xml:space="preserve">Субсидии на возмещение части затрат на поддержку </t>
    </r>
    <r>
      <rPr>
        <b/>
        <u/>
        <sz val="16"/>
        <rFont val="Times New Roman"/>
        <family val="1"/>
        <charset val="204"/>
      </rPr>
      <t>сельскохозяйственного страхования</t>
    </r>
    <r>
      <rPr>
        <b/>
        <sz val="16"/>
        <rFont val="Times New Roman"/>
        <family val="1"/>
        <charset val="204"/>
      </rPr>
      <t xml:space="preserve">
 </t>
    </r>
    <r>
      <rPr>
        <sz val="16"/>
        <rFont val="Times New Roman"/>
        <family val="1"/>
        <charset val="204"/>
      </rPr>
      <t>(в области животноводства)</t>
    </r>
  </si>
  <si>
    <r>
      <rPr>
        <b/>
        <u/>
        <sz val="16"/>
        <rFont val="Times New Roman"/>
        <family val="1"/>
        <charset val="204"/>
      </rPr>
      <t xml:space="preserve">СТИМУЛИРУЮЩИЕ
</t>
    </r>
    <r>
      <rPr>
        <sz val="16"/>
        <rFont val="Times New Roman"/>
        <family val="1"/>
        <charset val="204"/>
      </rPr>
      <t xml:space="preserve">Cубсидии на возмещение части затрат на поддержку </t>
    </r>
    <r>
      <rPr>
        <b/>
        <u/>
        <sz val="16"/>
        <rFont val="Times New Roman"/>
        <family val="1"/>
        <charset val="204"/>
      </rPr>
      <t>производства молока</t>
    </r>
  </si>
  <si>
    <r>
      <t xml:space="preserve">Субсидия на возмещение части затрат </t>
    </r>
    <r>
      <rPr>
        <b/>
        <u/>
        <sz val="16"/>
        <rFont val="Times New Roman"/>
        <family val="1"/>
        <charset val="204"/>
      </rPr>
      <t>на содержание
сельскохозяйственных животных</t>
    </r>
    <r>
      <rPr>
        <sz val="16"/>
        <rFont val="Times New Roman"/>
        <family val="1"/>
        <charset val="204"/>
      </rPr>
      <t xml:space="preserve">, выращивание товарной рыбы
</t>
    </r>
  </si>
  <si>
    <r>
      <rPr>
        <b/>
        <u/>
        <sz val="16"/>
        <rFont val="Times New Roman"/>
        <family val="1"/>
        <charset val="204"/>
      </rPr>
      <t xml:space="preserve">Гранты «Агростартап» </t>
    </r>
    <r>
      <rPr>
        <sz val="16"/>
        <rFont val="Times New Roman"/>
        <family val="1"/>
        <charset val="204"/>
      </rPr>
      <t>в форме субсидий крестьянским (фермерским) хозяйствам или индивидуальным предпринимателям, являющимся главами крестьянских (фермерских) хозяйств, основными видами деятельности которых являются производство и (или) переработка сельскохозяйственной продукции, на финансовое обеспечение затрат, связанных с реализацией проекта создания и (или) развития хозяйства</t>
    </r>
  </si>
  <si>
    <r>
      <t xml:space="preserve">Субсидии  </t>
    </r>
    <r>
      <rPr>
        <b/>
        <u/>
        <sz val="16"/>
        <rFont val="Times New Roman"/>
        <family val="1"/>
        <charset val="204"/>
      </rPr>
      <t>сельскохозяйственным потребительским кооперативам</t>
    </r>
    <r>
      <rPr>
        <sz val="16"/>
        <rFont val="Times New Roman"/>
        <family val="1"/>
        <charset val="204"/>
      </rPr>
      <t xml:space="preserve"> на возмещение части </t>
    </r>
    <r>
      <rPr>
        <b/>
        <u/>
        <sz val="16"/>
        <rFont val="Times New Roman"/>
        <family val="1"/>
        <charset val="204"/>
      </rPr>
      <t>понесенных в текущем финансовом году затрат</t>
    </r>
  </si>
  <si>
    <r>
      <t>Субсидии</t>
    </r>
    <r>
      <rPr>
        <b/>
        <u/>
        <sz val="16"/>
        <rFont val="Times New Roman"/>
        <family val="1"/>
        <charset val="204"/>
      </rPr>
      <t xml:space="preserve"> центру компетенций</t>
    </r>
    <r>
      <rPr>
        <sz val="16"/>
        <rFont val="Times New Roman"/>
        <family val="1"/>
        <charset val="204"/>
      </rPr>
      <t xml:space="preserve"> в сфере сельскохозяйственной кооперации и поддержки фермеров на финансовое обеспечение (возмещение) затрат, связанных с осуществлением его деятельности</t>
    </r>
  </si>
  <si>
    <r>
      <t>Субсидии на возмещение части затрат, связанных</t>
    </r>
    <r>
      <rPr>
        <b/>
        <sz val="16"/>
        <rFont val="Times New Roman"/>
        <family val="1"/>
        <charset val="204"/>
      </rPr>
      <t xml:space="preserve"> </t>
    </r>
    <r>
      <rPr>
        <b/>
        <u/>
        <sz val="16"/>
        <rFont val="Times New Roman"/>
        <family val="1"/>
        <charset val="204"/>
      </rPr>
      <t>с закупом животноводческой продукции</t>
    </r>
    <r>
      <rPr>
        <sz val="16"/>
        <rFont val="Times New Roman"/>
        <family val="1"/>
        <charset val="204"/>
      </rPr>
      <t xml:space="preserve"> 
(молока, мяса свиней и мяса крупного рогатого скота) у граждан, ведущих личное подсобное хозяйство</t>
    </r>
  </si>
  <si>
    <r>
      <rPr>
        <b/>
        <u/>
        <sz val="16"/>
        <rFont val="Times New Roman"/>
        <family val="1"/>
        <charset val="204"/>
      </rPr>
      <t xml:space="preserve">Гранты «Агротуризм» </t>
    </r>
    <r>
      <rPr>
        <sz val="16"/>
        <rFont val="Times New Roman"/>
        <family val="1"/>
        <charset val="204"/>
      </rPr>
      <t>в форме субсидий на финансовое обеспечение затрат, связанных с реализацией проекта развития сельского туризма</t>
    </r>
  </si>
  <si>
    <r>
      <rPr>
        <b/>
        <u/>
        <sz val="16"/>
        <rFont val="Times New Roman"/>
        <family val="1"/>
        <charset val="204"/>
      </rPr>
      <t>Грант «Региональный продукт»</t>
    </r>
    <r>
      <rPr>
        <sz val="16"/>
        <rFont val="Times New Roman"/>
        <family val="1"/>
        <charset val="204"/>
      </rPr>
      <t xml:space="preserve"> в форме субсидий на финансовое обеспечение затрат, связанных с реализацией проекта по развитию деятельности по переработке сельскохозяйственной продукции, и (или) производству пищевых продуктов, и (или) по заготовке и переработке недревесных и пищевых лесных ресурсов и лекарственных растений</t>
    </r>
  </si>
  <si>
    <r>
      <t xml:space="preserve">Субсидии на возмещение части затрат </t>
    </r>
    <r>
      <rPr>
        <b/>
        <u/>
        <sz val="16"/>
        <rFont val="Times New Roman"/>
        <family val="1"/>
        <charset val="204"/>
      </rPr>
      <t>на уплату процентов</t>
    </r>
    <r>
      <rPr>
        <sz val="16"/>
        <rFont val="Times New Roman"/>
        <family val="1"/>
        <charset val="204"/>
      </rPr>
      <t xml:space="preserve"> по  кредитным договорам (договорам займа), </t>
    </r>
    <r>
      <rPr>
        <b/>
        <sz val="16"/>
        <rFont val="Times New Roman"/>
        <family val="1"/>
        <charset val="204"/>
      </rPr>
      <t>заключенным с 1 января 2017 года на срок от 2 до 15 лет</t>
    </r>
    <r>
      <rPr>
        <sz val="16"/>
        <rFont val="Times New Roman"/>
        <family val="1"/>
        <charset val="204"/>
      </rPr>
      <t xml:space="preserve">
</t>
    </r>
  </si>
  <si>
    <r>
      <t xml:space="preserve">Субсидии на возмещение части затрат </t>
    </r>
    <r>
      <rPr>
        <b/>
        <u/>
        <sz val="16"/>
        <rFont val="Times New Roman"/>
        <family val="1"/>
        <charset val="204"/>
      </rPr>
      <t>на уплату процентов</t>
    </r>
    <r>
      <rPr>
        <sz val="16"/>
        <rFont val="Times New Roman"/>
        <family val="1"/>
        <charset val="204"/>
      </rPr>
      <t xml:space="preserve"> по кредитам, полученным </t>
    </r>
    <r>
      <rPr>
        <b/>
        <u/>
        <sz val="16"/>
        <rFont val="Times New Roman"/>
        <family val="1"/>
        <charset val="204"/>
      </rPr>
      <t>на срок до 10 лет, до 15 лет</t>
    </r>
  </si>
  <si>
    <r>
      <t xml:space="preserve">Субсидии на возмещение части затрат </t>
    </r>
    <r>
      <rPr>
        <b/>
        <u/>
        <sz val="16"/>
        <rFont val="Times New Roman"/>
        <family val="1"/>
        <charset val="204"/>
      </rPr>
      <t>на приобретение техники и оборудования</t>
    </r>
    <r>
      <rPr>
        <sz val="16"/>
        <rFont val="Times New Roman"/>
        <family val="1"/>
        <charset val="204"/>
      </rPr>
      <t xml:space="preserve"> по договорам купли-продажи и (или) финансовой аренды (лизинга)</t>
    </r>
  </si>
  <si>
    <r>
      <t xml:space="preserve">Субсидии на возмещение части затрат на реализацию проектов мелиорации в рамках </t>
    </r>
    <r>
      <rPr>
        <b/>
        <sz val="16"/>
        <rFont val="Times New Roman"/>
        <family val="1"/>
        <charset val="204"/>
      </rPr>
      <t>культуртехнических мероприятий</t>
    </r>
    <r>
      <rPr>
        <sz val="16"/>
        <rFont val="Times New Roman"/>
        <family val="1"/>
        <charset val="204"/>
      </rPr>
      <t xml:space="preserve"> на выбывших сельскохозяйственных угодьях, вовлекаемых в сельскохозяйственный оборот</t>
    </r>
  </si>
  <si>
    <r>
      <t>Субсидии на возмещение части фактически понесенных затрат</t>
    </r>
    <r>
      <rPr>
        <b/>
        <u/>
        <sz val="16"/>
        <rFont val="Times New Roman"/>
        <family val="1"/>
        <charset val="204"/>
      </rPr>
      <t xml:space="preserve"> по заключенным с работниками ученическим договорам</t>
    </r>
    <r>
      <rPr>
        <sz val="16"/>
        <rFont val="Times New Roman"/>
        <family val="1"/>
        <charset val="204"/>
      </rPr>
      <t xml:space="preserve"> и договорам о целевом обучении с обучающимися в образовательных организациях</t>
    </r>
  </si>
  <si>
    <r>
      <t>Субсидии сельскохозяйственным товаропроизводителям, за исключением граждан, ведущих ЛПХ, на возмещение части затрат</t>
    </r>
    <r>
      <rPr>
        <b/>
        <u/>
        <sz val="16"/>
        <rFont val="Times New Roman"/>
        <family val="1"/>
        <charset val="204"/>
      </rPr>
      <t xml:space="preserve"> на строительство жилья</t>
    </r>
    <r>
      <rPr>
        <sz val="16"/>
        <rFont val="Times New Roman"/>
        <family val="1"/>
        <charset val="204"/>
      </rPr>
      <t xml:space="preserve"> в сельской местности, предоставляемого по договорам найма жилого помещения гражданам и работающим на селе либо изъявившим желание переехать на постоянное место жительства в сельскую местность и работать там</t>
    </r>
  </si>
  <si>
    <r>
      <rPr>
        <b/>
        <u/>
        <sz val="16"/>
        <rFont val="Times New Roman"/>
        <family val="1"/>
        <charset val="204"/>
      </rPr>
      <t>Гранты</t>
    </r>
    <r>
      <rPr>
        <u/>
        <sz val="16"/>
        <rFont val="Times New Roman"/>
        <family val="1"/>
        <charset val="204"/>
      </rPr>
      <t xml:space="preserve"> </t>
    </r>
    <r>
      <rPr>
        <sz val="16"/>
        <rFont val="Times New Roman"/>
        <family val="1"/>
        <charset val="204"/>
      </rPr>
      <t xml:space="preserve">в форме субсидий </t>
    </r>
    <r>
      <rPr>
        <b/>
        <u/>
        <sz val="16"/>
        <rFont val="Times New Roman"/>
        <family val="1"/>
        <charset val="204"/>
      </rPr>
      <t>научным организациям</t>
    </r>
    <r>
      <rPr>
        <sz val="16"/>
        <rFont val="Times New Roman"/>
        <family val="1"/>
        <charset val="204"/>
      </rPr>
      <t xml:space="preserve"> на финансовое обеспечение затрат на развитие материально-технической базы, необходимой </t>
    </r>
    <r>
      <rPr>
        <b/>
        <sz val="16"/>
        <rFont val="Times New Roman"/>
        <family val="1"/>
        <charset val="204"/>
      </rPr>
      <t>для реализации научных, научно-технических проектов и (или) на поддержку производства, и (или) на реализацию сельскохозяйственной продукции собственного производства</t>
    </r>
  </si>
  <si>
    <r>
      <rPr>
        <b/>
        <u/>
        <sz val="16"/>
        <rFont val="Times New Roman"/>
        <family val="1"/>
        <charset val="204"/>
      </rPr>
      <t xml:space="preserve">Гранты </t>
    </r>
    <r>
      <rPr>
        <sz val="16"/>
        <rFont val="Times New Roman"/>
        <family val="1"/>
        <charset val="204"/>
      </rPr>
      <t xml:space="preserve">в форме субсидий образовательным </t>
    </r>
    <r>
      <rPr>
        <b/>
        <u/>
        <sz val="16"/>
        <rFont val="Times New Roman"/>
        <family val="1"/>
        <charset val="204"/>
      </rPr>
      <t>организациям высшего образования</t>
    </r>
    <r>
      <rPr>
        <sz val="16"/>
        <rFont val="Times New Roman"/>
        <family val="1"/>
        <charset val="204"/>
      </rPr>
      <t xml:space="preserve"> на финансовое обеспечение затрат на развитие профессиональной подготовки студентов в области агропромышленного комплекса</t>
    </r>
  </si>
  <si>
    <r>
      <t xml:space="preserve">Субсидии на возмещение части  затрат </t>
    </r>
    <r>
      <rPr>
        <b/>
        <u/>
        <sz val="16"/>
        <rFont val="Times New Roman"/>
        <family val="1"/>
        <charset val="204"/>
      </rPr>
      <t xml:space="preserve">на уплату процентов </t>
    </r>
    <r>
      <rPr>
        <sz val="16"/>
        <rFont val="Times New Roman"/>
        <family val="1"/>
        <charset val="204"/>
      </rPr>
      <t xml:space="preserve">по кредитным договорам (договорам займа), </t>
    </r>
    <r>
      <rPr>
        <b/>
        <sz val="16"/>
        <rFont val="Times New Roman"/>
        <family val="1"/>
        <charset val="204"/>
      </rPr>
      <t xml:space="preserve">заключенным с 1 января 2017 года на срок до 2 лет         </t>
    </r>
  </si>
  <si>
    <r>
      <t xml:space="preserve">Субсидии сельскохозяйственным товаропроизводителям, вновь созданным сельскохозяйственным товаропроизводителям на возмещение части затрат, связанных с выплатой </t>
    </r>
    <r>
      <rPr>
        <b/>
        <sz val="16"/>
        <rFont val="Times New Roman"/>
        <family val="1"/>
        <charset val="204"/>
      </rPr>
      <t>заработной платы молодому специалисту, студентам</t>
    </r>
    <r>
      <rPr>
        <sz val="16"/>
        <rFont val="Times New Roman"/>
        <family val="1"/>
        <charset val="204"/>
      </rPr>
      <t xml:space="preserve"> в случае их трудоустройства по срочному трудовому договору в период прохождения практической подготовки</t>
    </r>
  </si>
  <si>
    <r>
      <t xml:space="preserve">Субсидии на </t>
    </r>
    <r>
      <rPr>
        <b/>
        <u/>
        <sz val="16"/>
        <rFont val="Times New Roman"/>
        <family val="1"/>
        <charset val="204"/>
      </rPr>
      <t>возмещение</t>
    </r>
    <r>
      <rPr>
        <sz val="16"/>
        <rFont val="Times New Roman"/>
        <family val="1"/>
        <charset val="204"/>
      </rPr>
      <t xml:space="preserve"> части затрат </t>
    </r>
    <r>
      <rPr>
        <b/>
        <u/>
        <sz val="16"/>
        <rFont val="Times New Roman"/>
        <family val="1"/>
        <charset val="204"/>
      </rPr>
      <t>семейных ферм</t>
    </r>
  </si>
  <si>
    <r>
      <t xml:space="preserve">Субсидии на возмещение части затрат </t>
    </r>
    <r>
      <rPr>
        <b/>
        <u/>
        <sz val="16"/>
        <rFont val="Times New Roman"/>
        <family val="1"/>
        <charset val="204"/>
      </rPr>
      <t>на уплату процентов по кредитам</t>
    </r>
    <r>
      <rPr>
        <sz val="16"/>
        <rFont val="Times New Roman"/>
        <family val="1"/>
        <charset val="204"/>
      </rPr>
      <t>, полученным  в российских кредитных организациях,</t>
    </r>
    <r>
      <rPr>
        <b/>
        <u/>
        <sz val="16"/>
        <rFont val="Times New Roman"/>
        <family val="1"/>
        <charset val="204"/>
      </rPr>
      <t xml:space="preserve"> на развитие аквакультуры (рыбоводство) и товарного осетроводства</t>
    </r>
  </si>
  <si>
    <t>Постановление № и дата</t>
  </si>
  <si>
    <t>постановление Правительства края от 14.02.2017 № 85-п</t>
  </si>
  <si>
    <t>постановление Правительства края от 22.03.2013 № 111-п</t>
  </si>
  <si>
    <t xml:space="preserve">постановление Правительства края от 16.07.2013 № 350-п </t>
  </si>
  <si>
    <t>постановление Правительства края от 15.02.2023 № 130-п</t>
  </si>
  <si>
    <t xml:space="preserve">постановление Правительства края от 20.02.2023 № 140-п </t>
  </si>
  <si>
    <t xml:space="preserve">постановление Правительства  края от 16.12.2022  № 1109-п </t>
  </si>
  <si>
    <t>постановление Правительства края от 24.09.2021 № 661-п</t>
  </si>
  <si>
    <t>постановление Правительства края от 27.05.2024 № 403-п</t>
  </si>
  <si>
    <t>постановление Правительства края от 05.04.2023 № 262-п</t>
  </si>
  <si>
    <t>постановление Правительства края от 09.03.2023 № 175-п</t>
  </si>
  <si>
    <t>постановление Правительства края от 20.02.2023 № 141-п</t>
  </si>
  <si>
    <t>постановление Правительства края от 16.07.2013 № 350-п</t>
  </si>
  <si>
    <t>постановление Правительства края от 14.12.2022 № 1094-п</t>
  </si>
  <si>
    <t>постановление Правительства края от 27.05.2019 № 272-п</t>
  </si>
  <si>
    <t>постановление Правительства края от 27.05.2019 № 273-п</t>
  </si>
  <si>
    <t>постановление Правительства края от 27.05.2019 № 274-п</t>
  </si>
  <si>
    <t>постановление Правительства края от 19.07.2024 № 524-п</t>
  </si>
  <si>
    <t>постановление Правительства края от 28.09.2017 № 575-п</t>
  </si>
  <si>
    <t>постановление Правительства края от 11.03.2014 № 77-п</t>
  </si>
  <si>
    <t>постановление Правительства края от 23.12.2022 № 1154-п</t>
  </si>
  <si>
    <t>постановление Правительства края от 20.02.2017 № 101-п</t>
  </si>
  <si>
    <t>постановление Правительства края от 04.08.2021 № 537-п</t>
  </si>
  <si>
    <t xml:space="preserve">постановление Правительства края от 16.09.2015 N 488-п 
</t>
  </si>
  <si>
    <t xml:space="preserve">постановление Правительства края от 03.06.2020 № 404-п 
</t>
  </si>
  <si>
    <t xml:space="preserve">постановление Правительства края от 20.05.2022 № 440-п </t>
  </si>
  <si>
    <t>постановление Правительства края от 12.09.2017 № 527-п</t>
  </si>
  <si>
    <t>постановление Правительства края от 14.02.2014 № 38-п</t>
  </si>
  <si>
    <t>постановление Правительства края от 24.07.2024 № 536-п</t>
  </si>
  <si>
    <t>постановление Правительства края от 15.12.2015 № 652-п</t>
  </si>
  <si>
    <t>всего</t>
  </si>
  <si>
    <t>Абанский</t>
  </si>
  <si>
    <t>Индивидуальный предприниматель Бушин Георгий Александрович</t>
  </si>
  <si>
    <t>ИП</t>
  </si>
  <si>
    <t>малое</t>
  </si>
  <si>
    <t>Индивидуальный предприниматель Киселёв Сергей Владимирович</t>
  </si>
  <si>
    <t>240102304697</t>
  </si>
  <si>
    <t>Индивидуальный предприниматель Маслобоев Николай Анатольевич</t>
  </si>
  <si>
    <t>Индивидуальный предприниматель Тихоненко Максим Владимирович</t>
  </si>
  <si>
    <t>Индивидуальный предприниматель Ходасевич Виктор Викторович</t>
  </si>
  <si>
    <t>ИП глава КФХ Астапов Андрей Сергеевич</t>
  </si>
  <si>
    <t>КФХ</t>
  </si>
  <si>
    <t>ИП глава КФХ Беликов Николай Николаевич</t>
  </si>
  <si>
    <t>ИП глава КФХ Бельская Валентина Богдановна</t>
  </si>
  <si>
    <t>ИП глава КФХ Бобков Иван Иванович</t>
  </si>
  <si>
    <t>ИП глава КФХ Бонох Андрей Егорович</t>
  </si>
  <si>
    <t>ИП глава КФХ Гришанов Алексей Анатольевич</t>
  </si>
  <si>
    <t>ИП глава КФХ Куземич Павел Георгиевич</t>
  </si>
  <si>
    <t>ИП глава КФХ Лейднер Андрей Карлович</t>
  </si>
  <si>
    <t>246522284490</t>
  </si>
  <si>
    <t>ИП глава КФХ Лейднер Данила Карлович</t>
  </si>
  <si>
    <t>246517727690</t>
  </si>
  <si>
    <t>ИП глава КФХ Павлюченко Николай Иванович</t>
  </si>
  <si>
    <t>240100812889</t>
  </si>
  <si>
    <t>ИП глава КФХ Романенко Валерий Николаевич</t>
  </si>
  <si>
    <t>ИП глава КФХ Сапрыкина Татьяна Георгиевна</t>
  </si>
  <si>
    <t>240102359400</t>
  </si>
  <si>
    <t>ИП глава КФХ Свирко Андрей Степанович</t>
  </si>
  <si>
    <t>240100792576</t>
  </si>
  <si>
    <t>ИП глава КФХ Синькевич Евгений Владимирович</t>
  </si>
  <si>
    <t>ИП глава КФХ Ходкин Евгений Витальевич</t>
  </si>
  <si>
    <t>240100764184</t>
  </si>
  <si>
    <t>ИП глава КФХ Холбеков Дмитрий Витальевич</t>
  </si>
  <si>
    <t>246519596309</t>
  </si>
  <si>
    <t>КХ "Берта"</t>
  </si>
  <si>
    <t>2401001051</t>
  </si>
  <si>
    <t>КХ "Земляк"</t>
  </si>
  <si>
    <t>2401000883</t>
  </si>
  <si>
    <t>СКПК "Кудряшовское"</t>
  </si>
  <si>
    <t>СПоК</t>
  </si>
  <si>
    <t>СПССК "Рассвет"</t>
  </si>
  <si>
    <t>ССПК "Колос"</t>
  </si>
  <si>
    <t>2401002930</t>
  </si>
  <si>
    <t>ССПК "Флагман"</t>
  </si>
  <si>
    <t>2401003130</t>
  </si>
  <si>
    <t>ССПК "Фортуна"</t>
  </si>
  <si>
    <t>2401006099</t>
  </si>
  <si>
    <t>ООО "Восток"</t>
  </si>
  <si>
    <t>СХО</t>
  </si>
  <si>
    <t>2401006035</t>
  </si>
  <si>
    <t>ООО "Ключи"</t>
  </si>
  <si>
    <t>2401003250</t>
  </si>
  <si>
    <t>ООО "Луч-1"</t>
  </si>
  <si>
    <t>2401000587</t>
  </si>
  <si>
    <t>ООО "Мана"</t>
  </si>
  <si>
    <t>2401005218</t>
  </si>
  <si>
    <t>среднее</t>
  </si>
  <si>
    <t>ООО "Мачинское"</t>
  </si>
  <si>
    <t>2401005391</t>
  </si>
  <si>
    <t>ООО "Родник"</t>
  </si>
  <si>
    <t>2401005698</t>
  </si>
  <si>
    <t>Абанский (г. Красноярск)</t>
  </si>
  <si>
    <t>ООО "Успенское"</t>
  </si>
  <si>
    <t>2465128913</t>
  </si>
  <si>
    <t>Абанский Итог</t>
  </si>
  <si>
    <t>ит</t>
  </si>
  <si>
    <t>Ачинский</t>
  </si>
  <si>
    <t>ИП (КФХ)</t>
  </si>
  <si>
    <t>Индивидуальный предприниматель Колпаков Алексей Викторович</t>
  </si>
  <si>
    <t>ИП глава КФХ Арутюнян Корюн Исраели</t>
  </si>
  <si>
    <t>244301217125</t>
  </si>
  <si>
    <t>ИП глава КФХ Кильтре Ольга Владимировна</t>
  </si>
  <si>
    <t>244302308008</t>
  </si>
  <si>
    <t>ИП глава КФХ Мамедов Ильхам Фархад оглы</t>
  </si>
  <si>
    <t xml:space="preserve">ИП глава КФХ Мамедов Эмиль Ильхам оглы </t>
  </si>
  <si>
    <t>ИП глава КФХ Стась Геннадий Николаевич</t>
  </si>
  <si>
    <t>244301458018</t>
  </si>
  <si>
    <t>ИП глава КФХ Ушаков Александр Алексеевич</t>
  </si>
  <si>
    <t>240200006018</t>
  </si>
  <si>
    <t>ИП глава КФХ Цебиков Роман Владимирович</t>
  </si>
  <si>
    <t>Ачинский (г. Красноярск)</t>
  </si>
  <si>
    <t>ООО "Агросфера"</t>
  </si>
  <si>
    <t>2443030110</t>
  </si>
  <si>
    <t>ООО "Эльбрус"</t>
  </si>
  <si>
    <t>2444001553</t>
  </si>
  <si>
    <t>Ачинский Итог</t>
  </si>
  <si>
    <t>Балахтинский</t>
  </si>
  <si>
    <t>ИП глава КФХ Соловьев 
Иван Николаевич</t>
  </si>
  <si>
    <t>Индивидуальный предприниматель Изосимов Александр Анатольевич</t>
  </si>
  <si>
    <t>ИП глава КФХ Золотарев Иван Александрович</t>
  </si>
  <si>
    <t>240300444142</t>
  </si>
  <si>
    <t>ИП глава КФХ Миллер Александр Федорович</t>
  </si>
  <si>
    <t>240302013600</t>
  </si>
  <si>
    <t>ИП глава КФХ Сургутский Михаил Юрьевич</t>
  </si>
  <si>
    <t>ИП глава КФХ Тесленко Григорий Петрович</t>
  </si>
  <si>
    <t xml:space="preserve">240301134672 </t>
  </si>
  <si>
    <t>ИП глава КФХ Тыняный Владимир Алексеевич</t>
  </si>
  <si>
    <t xml:space="preserve">ООО "Бирюса" </t>
  </si>
  <si>
    <t>организации АПК (ПР)</t>
  </si>
  <si>
    <t>малое 
рыбоводство</t>
  </si>
  <si>
    <t>ЗАО "Приморье"</t>
  </si>
  <si>
    <t>2403006200</t>
  </si>
  <si>
    <t xml:space="preserve">ЗАО "Сибирь" </t>
  </si>
  <si>
    <t>2403005911</t>
  </si>
  <si>
    <t xml:space="preserve">ОАО "Красное" </t>
  </si>
  <si>
    <t>2403006305</t>
  </si>
  <si>
    <t>ООО "КФХ "Могучий"</t>
  </si>
  <si>
    <t>2403007186</t>
  </si>
  <si>
    <t>ООО "КФХ "Черемушка"</t>
  </si>
  <si>
    <t>2403005816</t>
  </si>
  <si>
    <t>ООО "КФХ "Янн"</t>
  </si>
  <si>
    <t>2403007644</t>
  </si>
  <si>
    <t>ООО "КХ Родник"</t>
  </si>
  <si>
    <t>2403005679</t>
  </si>
  <si>
    <t>Балахтинский (г.Красноярск)</t>
  </si>
  <si>
    <t>ООО "Малтат"</t>
  </si>
  <si>
    <t>2403007482</t>
  </si>
  <si>
    <t>ООО "Сибирь"</t>
  </si>
  <si>
    <t>2403008310</t>
  </si>
  <si>
    <t>ООО "Чистопольские нивы"</t>
  </si>
  <si>
    <t>2403007203</t>
  </si>
  <si>
    <t>ООО "Чулымское"</t>
  </si>
  <si>
    <t>2403008359</t>
  </si>
  <si>
    <t>ООО КФХ "Хакасия"</t>
  </si>
  <si>
    <t>2403007651</t>
  </si>
  <si>
    <t>ООО СХП "Агрис"</t>
  </si>
  <si>
    <t>2403006993</t>
  </si>
  <si>
    <t>ООО СХП "Анюта"</t>
  </si>
  <si>
    <t>2403006224</t>
  </si>
  <si>
    <t>ООО СХП "Восход"</t>
  </si>
  <si>
    <t>2403006143</t>
  </si>
  <si>
    <t>ООО СХП "Ильтюковское"</t>
  </si>
  <si>
    <t>2403007193</t>
  </si>
  <si>
    <t>ООО СХП "Фортуна"</t>
  </si>
  <si>
    <t>2403007002</t>
  </si>
  <si>
    <t>ООО СХП "Шпейтер"</t>
  </si>
  <si>
    <t>2403005767</t>
  </si>
  <si>
    <t xml:space="preserve">Сельскохозяйственное открытое акционерное общество "Тюльковское" </t>
  </si>
  <si>
    <t>2403000938</t>
  </si>
  <si>
    <t>Балахтинский Итог</t>
  </si>
  <si>
    <t>Березовский</t>
  </si>
  <si>
    <t>Индивидуальный предприниматель Воронов Виталий Геннадьевич</t>
  </si>
  <si>
    <t>Индивидуальный предприниматель Лалаян Руслан Ванеевич</t>
  </si>
  <si>
    <t>Индивидуальный предприниматель Малинчик Наталья Витальевна</t>
  </si>
  <si>
    <t>Индивидуальный предприниматель Тихоненко Александр Александрович</t>
  </si>
  <si>
    <t>ИП глава КФХ Бурчян Анжела Михайловна</t>
  </si>
  <si>
    <t>246500823396</t>
  </si>
  <si>
    <t>ИП глава КФХ Вензель Александр Андреевич</t>
  </si>
  <si>
    <t>240403712410</t>
  </si>
  <si>
    <t>ИП глава КФХ Воронежцева Юлия Викторовна</t>
  </si>
  <si>
    <t>240400438505</t>
  </si>
  <si>
    <t>ИП глава КФХ Джалилов Турал Исмаил оглы</t>
  </si>
  <si>
    <t>ИП глава КФХ Дмитриева Лариса Николаевна</t>
  </si>
  <si>
    <t>240400738234</t>
  </si>
  <si>
    <t>Березовский (ЗАТО г. Железногорск)</t>
  </si>
  <si>
    <r>
      <t xml:space="preserve">Березовский </t>
    </r>
    <r>
      <rPr>
        <i/>
        <sz val="18"/>
        <rFont val="Times New Roman"/>
        <family val="1"/>
        <charset val="204"/>
      </rPr>
      <t>(Сосновоборск)</t>
    </r>
  </si>
  <si>
    <t>ИП глава КФХ Захарьева Алефтина Ивановна</t>
  </si>
  <si>
    <t>245801536643</t>
  </si>
  <si>
    <t>ИП глава КФХ Князян Карен Гнелович</t>
  </si>
  <si>
    <t>ИП глава КФХ Коледа Сергей Сергеевич</t>
  </si>
  <si>
    <t>ИП глава КФХ Лалаян Радик Ваникович</t>
  </si>
  <si>
    <t>ИП глава КФХ Мамедов Артем Гарибович</t>
  </si>
  <si>
    <t>ИП глава КФХ Мамедова Тамила Рауфовна</t>
  </si>
  <si>
    <t>ИП глава КФХ Минчик Владимир Михайлович</t>
  </si>
  <si>
    <t>240400869678</t>
  </si>
  <si>
    <t>ИП глава КФХ Мирзаеви Дилгам Нушраван Оглы</t>
  </si>
  <si>
    <t>ИП глава КФХ Мурадян Усик Альбертович</t>
  </si>
  <si>
    <t>240401120465</t>
  </si>
  <si>
    <t>ИП глава КФХ Новосельский Вячеслав Николаевич</t>
  </si>
  <si>
    <t>245200573707</t>
  </si>
  <si>
    <t>ИП глава КФХ Прадедович Евгений Олегович</t>
  </si>
  <si>
    <t>240403038375</t>
  </si>
  <si>
    <t>ИП глава КФХ Сумин Михаил Васильевич</t>
  </si>
  <si>
    <t>ИП глава КФХ Чеботников Антон Александрович</t>
  </si>
  <si>
    <t>240403313511</t>
  </si>
  <si>
    <t>СКПК "Дары Березовки"</t>
  </si>
  <si>
    <t>СКПК "Есаульский"</t>
  </si>
  <si>
    <t>ОАО "Птицефабрика Бархатовская"</t>
  </si>
  <si>
    <t>крупное</t>
  </si>
  <si>
    <t>ООО "Агропромышленный Холдинг Огород"</t>
  </si>
  <si>
    <t>2404005880</t>
  </si>
  <si>
    <t>ООО "Зорька"</t>
  </si>
  <si>
    <t>ООО "КрасМол"</t>
  </si>
  <si>
    <t>ООО "Рыбное хозяйство ЕлИСей"</t>
  </si>
  <si>
    <t>ООО "Эльдар"</t>
  </si>
  <si>
    <t>ООО агропромышленный комплекс "Овощи Сибири"</t>
  </si>
  <si>
    <t>СПК "Аленушка"</t>
  </si>
  <si>
    <t>2404010784</t>
  </si>
  <si>
    <t>Березовский Итог</t>
  </si>
  <si>
    <t>Бирилюсский</t>
  </si>
  <si>
    <t>ИП глава КФХ Абрахимов Магсум Мулгаянович</t>
  </si>
  <si>
    <t>ИП глава КФХ Азаров  Николай Александрович</t>
  </si>
  <si>
    <t>ИП глава КФХ Беллер Ольга Валерьевна</t>
  </si>
  <si>
    <t>ИП глава КФХ Ильин Иван Сергеевич</t>
  </si>
  <si>
    <t>240500208840</t>
  </si>
  <si>
    <t>ИП глава КФХ Кузнецов Сергей Васильевич</t>
  </si>
  <si>
    <t>ИП глава КФХ Кулиева Галина Владимировна</t>
  </si>
  <si>
    <t>ИП глава КФХ Майер Андрей Александрович</t>
  </si>
  <si>
    <t>ИП глава КФХ Стацук Валентина Петровна</t>
  </si>
  <si>
    <t>240500213664</t>
  </si>
  <si>
    <t>ИП глава КФХ Сулейманов Вадим Витальевич</t>
  </si>
  <si>
    <t>Бирилюсский Итог</t>
  </si>
  <si>
    <t>Боготольский</t>
  </si>
  <si>
    <t>ИП глава КФХ Гнетов Иван Николаевич</t>
  </si>
  <si>
    <t>244402092680</t>
  </si>
  <si>
    <t>ИП глава КФХ Запольская Полина Константиновна</t>
  </si>
  <si>
    <t>ИП глава КФХ Макулов Ваиль Галиевич</t>
  </si>
  <si>
    <t>ИП глава КФХ Макулов Евгений Ваильевич</t>
  </si>
  <si>
    <t>244402012692</t>
  </si>
  <si>
    <t>ООО "БоготолМолоко+"</t>
  </si>
  <si>
    <t>ООО "Боготольская птицефабрика"</t>
  </si>
  <si>
    <t>2444001320</t>
  </si>
  <si>
    <t>ООО "Зеленый мир"</t>
  </si>
  <si>
    <t>2444302977</t>
  </si>
  <si>
    <t>Боготольский Итог</t>
  </si>
  <si>
    <t>Богучанский</t>
  </si>
  <si>
    <t>Богучанский Итог</t>
  </si>
  <si>
    <t>Большемуртинский</t>
  </si>
  <si>
    <t>Индивидуальный предприниматель Прохоренко Юрий Владимирович</t>
  </si>
  <si>
    <t>ИП глава КФХ Гайдук Вячеслав Геннадьевич</t>
  </si>
  <si>
    <t>ИП глава КФХ Горбунов Валерий Александрович</t>
  </si>
  <si>
    <t>240800012937</t>
  </si>
  <si>
    <t>ИП глава КФХ Добрынин Владимир Витальевич</t>
  </si>
  <si>
    <t>240800588921</t>
  </si>
  <si>
    <t>ИП глава КФХ Краскович Леонид Константинович</t>
  </si>
  <si>
    <t>240800029560</t>
  </si>
  <si>
    <t>ИП глава КФХ Нарутто Владимир Викторович</t>
  </si>
  <si>
    <t>240800066308</t>
  </si>
  <si>
    <t>ИП глава КФХ Николаев Виталий Иванович</t>
  </si>
  <si>
    <t>240800763877</t>
  </si>
  <si>
    <t>ИП глава КФХ Отап Владимир Валерьевич</t>
  </si>
  <si>
    <t>Большемуртинский (г. Красноярск)</t>
  </si>
  <si>
    <t>ИП глава КФХ Титов Евгений Михайлович</t>
  </si>
  <si>
    <t>ИП глава КФХ Украинский Виктор Самуилович</t>
  </si>
  <si>
    <t>240800526820</t>
  </si>
  <si>
    <t>Крестьянское (фермерское) хозяйство "Кормилец"</t>
  </si>
  <si>
    <t>2462047462</t>
  </si>
  <si>
    <t>АО "Свинокомплекс "Красноярский"</t>
  </si>
  <si>
    <t>СПК " Колхоз "Рассвет"</t>
  </si>
  <si>
    <t>2408000184</t>
  </si>
  <si>
    <t>СПК "Юбилейный"</t>
  </si>
  <si>
    <t>2408000138</t>
  </si>
  <si>
    <t>Большемуртинский Итог</t>
  </si>
  <si>
    <t>Большеулуйский</t>
  </si>
  <si>
    <t>Индивидуальный предприниматель Пичкуров Игорь Леонидович</t>
  </si>
  <si>
    <t>Индивидуальный предприниматель Пичкурова Олеся Владимировна</t>
  </si>
  <si>
    <t>Индивидуальный предприниматель Кучура Галина Дмитриевна</t>
  </si>
  <si>
    <t>ИП глава КФХ Руденов Андрей Алексеевич</t>
  </si>
  <si>
    <t>Большеулуйский (г. Красноярск)</t>
  </si>
  <si>
    <t>ИП глава КФХ Береговой Александр Анатольевич</t>
  </si>
  <si>
    <t>Большеулуйский Итог</t>
  </si>
  <si>
    <t>Дзержинский</t>
  </si>
  <si>
    <t>Индивидуальный предприниматель Васильев Андрей Федорович</t>
  </si>
  <si>
    <t>241000066484</t>
  </si>
  <si>
    <t>Индивидуальный предприниматель Гуров Денис Владимирович</t>
  </si>
  <si>
    <t xml:space="preserve">Индивидуальный предприниматель Ковалев Вадим Владимирович </t>
  </si>
  <si>
    <t>ИП глава КФХ Аверьянов Дмитрий Петрович</t>
  </si>
  <si>
    <t>241000587279</t>
  </si>
  <si>
    <t>ИП глава КФХ Егоренко Артем Юрьевич</t>
  </si>
  <si>
    <t>241001814005</t>
  </si>
  <si>
    <t>ИП глава КФХ Костюнин Александр Борисович</t>
  </si>
  <si>
    <t>241000163008</t>
  </si>
  <si>
    <t>ИП глава КФХ Кривошеев Владимир Анатольевич</t>
  </si>
  <si>
    <t>241000447634</t>
  </si>
  <si>
    <t>ИП глава КФХ Мартынов Дмитрий Викторович</t>
  </si>
  <si>
    <t>ИП глава КФХ Соловьева Елена Викторовна</t>
  </si>
  <si>
    <t>241000789490</t>
  </si>
  <si>
    <t>ИП глава КФХ Сырокваш Евгения Александровна</t>
  </si>
  <si>
    <r>
      <t>СКПК "Дзержинский</t>
    </r>
    <r>
      <rPr>
        <b/>
        <sz val="18"/>
        <rFont val="Times New Roman"/>
        <family val="1"/>
        <charset val="204"/>
      </rPr>
      <t>"</t>
    </r>
  </si>
  <si>
    <t>СППК "Васильев-С"</t>
  </si>
  <si>
    <t>ООО "Агролес"</t>
  </si>
  <si>
    <t>2410003168</t>
  </si>
  <si>
    <t>ООО "Исток"</t>
  </si>
  <si>
    <t>2410003506</t>
  </si>
  <si>
    <t>ООО "Мокрый Ельник"</t>
  </si>
  <si>
    <t>ООО "Таежное"</t>
  </si>
  <si>
    <t>2410003633</t>
  </si>
  <si>
    <t>ООО Агрофирма "Дзержинская"</t>
  </si>
  <si>
    <t>2410003520</t>
  </si>
  <si>
    <t>ООО Совхоз "Денисовский"</t>
  </si>
  <si>
    <t>2450026186</t>
  </si>
  <si>
    <t>СПК "Красный Маяк"</t>
  </si>
  <si>
    <t>2410000696</t>
  </si>
  <si>
    <t>СПК "Манганово"</t>
  </si>
  <si>
    <t>2410000343</t>
  </si>
  <si>
    <t>Дзержинский Итог</t>
  </si>
  <si>
    <t>Емельяновский</t>
  </si>
  <si>
    <t>Индивидуальный предприниматель Ермакова Олеся Валериевна</t>
  </si>
  <si>
    <t>Индивидуальный предприниматель Кузьменко Николай Викторович</t>
  </si>
  <si>
    <t xml:space="preserve">ИП глава КФХ Болсуновский Андрей Иванович </t>
  </si>
  <si>
    <t>ИП глава КФХ Походин Максим Александрович</t>
  </si>
  <si>
    <t>ИП глава КФХ Гурбанов Рашад Магеррам-Оглы</t>
  </si>
  <si>
    <t>ИП глава КФХ Кадочников Виктор Анатольевич</t>
  </si>
  <si>
    <t>ИП глава КФХ Прескенене Юлия Владимировна</t>
  </si>
  <si>
    <t>ИП глава КФХ Совин Валерий Семенович</t>
  </si>
  <si>
    <t>246308862294</t>
  </si>
  <si>
    <t>ИП глава КФХ Степанов Денис Андреевич</t>
  </si>
  <si>
    <t>ИП глава КФХ Сулейманов Ренад Намазович</t>
  </si>
  <si>
    <t>АО "Красноярскагроплем"</t>
  </si>
  <si>
    <t>ОАО "Птицефабрика "Заря"</t>
  </si>
  <si>
    <t>ООО "Агро-Красноярск"</t>
  </si>
  <si>
    <t xml:space="preserve">ООО "Емельяновское" </t>
  </si>
  <si>
    <t>ООО "Пахарь"</t>
  </si>
  <si>
    <t>ООО "Сибирская теплица"</t>
  </si>
  <si>
    <t>ООО "Шуваево-1"</t>
  </si>
  <si>
    <t>ООО Агрохолдинг "Емельяновский"</t>
  </si>
  <si>
    <t>ООО СП "Премьер"</t>
  </si>
  <si>
    <t>Емельяновский Итог</t>
  </si>
  <si>
    <t>Енисейский</t>
  </si>
  <si>
    <t>ИП глава КФХ Алиев Азад Талыб оглы</t>
  </si>
  <si>
    <t>ИП глава КФХ Гисвайн Андрей Александрович</t>
  </si>
  <si>
    <t xml:space="preserve">ООО "Анциферовское" </t>
  </si>
  <si>
    <t>2447004961</t>
  </si>
  <si>
    <t>Енисейский Итог</t>
  </si>
  <si>
    <t>Ермаковский</t>
  </si>
  <si>
    <t>Индивидуальный предприниматель Гогунский Николай Васильевич</t>
  </si>
  <si>
    <t>Индивидуальный предприниматель Кускашев Анатолий Дмитриевич</t>
  </si>
  <si>
    <t>Индивидуальный предприниматель Сорокина Татьяна Ивановна</t>
  </si>
  <si>
    <t>ИП глава КФХ Гончаров Сергей Константинович</t>
  </si>
  <si>
    <t>ИП глава КФХ Бабешко Инна Сергеевна</t>
  </si>
  <si>
    <t>ИП глава КФХ Кускашев Николай Дмитриевич</t>
  </si>
  <si>
    <t>ИП глава КФХ Магеря Ольга Борисовна</t>
  </si>
  <si>
    <t>ИП глава КФХ Миллер Юрий Владимирович</t>
  </si>
  <si>
    <t>241300088908</t>
  </si>
  <si>
    <t>ООО "Ермак"</t>
  </si>
  <si>
    <t>2413007280</t>
  </si>
  <si>
    <t>Ермаковский Итог</t>
  </si>
  <si>
    <t>Идринский</t>
  </si>
  <si>
    <t>Индивидуальный предприниматель Кармаев Валерий Васильевич</t>
  </si>
  <si>
    <t>Индивидуальный предприниматель
Кулаков Роман Александрович</t>
  </si>
  <si>
    <t>ИП глава КФХ Баранников Николай Николаевич</t>
  </si>
  <si>
    <t>ИП глава КФХ Баранов Александр Юрьевич</t>
  </si>
  <si>
    <t>ИП глава КФХ Богушевский Сергей Николаевич</t>
  </si>
  <si>
    <t>ИП глава КФХ Власов Сергей Федорович</t>
  </si>
  <si>
    <t>241400033860</t>
  </si>
  <si>
    <t>ИП глава КФХ Гесс Владимир Готфридович</t>
  </si>
  <si>
    <t>ИП глава КФХ Подлевская Наталья Константиновна</t>
  </si>
  <si>
    <t>ИП глава КФХ Тропин Висилий Леонидович</t>
  </si>
  <si>
    <t>241400887284</t>
  </si>
  <si>
    <t>ИП глава КФХ Худеев Андрей Георгиевич</t>
  </si>
  <si>
    <t>246200556661</t>
  </si>
  <si>
    <t>ИП глава КФХ Шутов Евгений Васильевич</t>
  </si>
  <si>
    <t>ИП глава КФХ Щипакина Елена Сергеевна</t>
  </si>
  <si>
    <t>241401323107</t>
  </si>
  <si>
    <t>СПоК "Мяско"</t>
  </si>
  <si>
    <t>ССПК "Гавань"</t>
  </si>
  <si>
    <t>2414003899</t>
  </si>
  <si>
    <t>ООО "Алексей"</t>
  </si>
  <si>
    <t>2414060745</t>
  </si>
  <si>
    <t>ООО "Байтак"</t>
  </si>
  <si>
    <t>2414060953</t>
  </si>
  <si>
    <t>ООО "Ирина"</t>
  </si>
  <si>
    <t>ООО "Маяк"</t>
  </si>
  <si>
    <t>2414004155</t>
  </si>
  <si>
    <t>ООО "Элита"</t>
  </si>
  <si>
    <t>2414060760</t>
  </si>
  <si>
    <t>Идринский (г. Красноярск)</t>
  </si>
  <si>
    <t>ООО СПК "Золотая Нива"</t>
  </si>
  <si>
    <t>2466228614</t>
  </si>
  <si>
    <t xml:space="preserve">СХПК "Весна" </t>
  </si>
  <si>
    <t>2414002119</t>
  </si>
  <si>
    <t>Идринский Итог</t>
  </si>
  <si>
    <t>Иланский</t>
  </si>
  <si>
    <t>ИП глава КФХ Беляшов Анатолий Александрович</t>
  </si>
  <si>
    <t>ИП глава КФХ Корольков Сергей Григорьевич</t>
  </si>
  <si>
    <t>ИП глава КФХ Курьянович Алексей Егорович</t>
  </si>
  <si>
    <t xml:space="preserve">241500352998 </t>
  </si>
  <si>
    <t>ИП глава КФХ Семенюк Андрей Валентинович</t>
  </si>
  <si>
    <t>245006300258</t>
  </si>
  <si>
    <t>ИП глава КФХ Сеньшов Александр Николаевич</t>
  </si>
  <si>
    <t>ИП глава КФХ Слепенков Валерий Александрович</t>
  </si>
  <si>
    <t>241500610663</t>
  </si>
  <si>
    <t>ИП глава КФХ Шилин Александр Степанович</t>
  </si>
  <si>
    <t>245010173588</t>
  </si>
  <si>
    <t xml:space="preserve">КФХ "Пахарь"   </t>
  </si>
  <si>
    <t>2415001380</t>
  </si>
  <si>
    <t xml:space="preserve">Иланский (Канский) </t>
  </si>
  <si>
    <t>КХ "Шпаковский К"</t>
  </si>
  <si>
    <t>2418000955</t>
  </si>
  <si>
    <t>Иланский Итог</t>
  </si>
  <si>
    <t>Ирбейский</t>
  </si>
  <si>
    <t>Индивидуальный предприниматель Петрова Инна Валерьевна</t>
  </si>
  <si>
    <t>Индивидуальный предприниматель Ширкин Михаил Александрович</t>
  </si>
  <si>
    <t>Индивидуальный предприниматель Лапо Данила Сергеевич</t>
  </si>
  <si>
    <t>ИП глава КФХ Вершков Сергей Андреевич</t>
  </si>
  <si>
    <t>241602018449</t>
  </si>
  <si>
    <t>ИП глава КФХ Гончаров Роман Иванович</t>
  </si>
  <si>
    <t>ИП глава КФХ Горбаткина Тамара Михайловна</t>
  </si>
  <si>
    <t>243904133466</t>
  </si>
  <si>
    <t>ИП глава КФХ Гузенков Михаил Иванович</t>
  </si>
  <si>
    <t>241600728073</t>
  </si>
  <si>
    <t>ИП глава КФХ Заводян Александр Михайлович</t>
  </si>
  <si>
    <t>ИП глава КФХ Кизельман Андрей Александрович</t>
  </si>
  <si>
    <t>ИП глава КФХ Ковригин Александр Александрович</t>
  </si>
  <si>
    <t>ИП глава КФХ Лапо Инна Владимировна</t>
  </si>
  <si>
    <t>245002493009</t>
  </si>
  <si>
    <t>ИП глава КФХ Новоселов Сергей Владимирович</t>
  </si>
  <si>
    <t>241601127928</t>
  </si>
  <si>
    <t>ИП глава КФХ Слабухо Тамара Александровна</t>
  </si>
  <si>
    <t>ИП глава КФХ Франц Сергей Викторович</t>
  </si>
  <si>
    <t>КХ "Колос"</t>
  </si>
  <si>
    <t>2416002675</t>
  </si>
  <si>
    <t>КХ "Луч"</t>
  </si>
  <si>
    <t>2416001079</t>
  </si>
  <si>
    <t xml:space="preserve">ФХ "Шанс" </t>
  </si>
  <si>
    <t>2416003189</t>
  </si>
  <si>
    <t xml:space="preserve">Ирбейский (г. Красноярск) </t>
  </si>
  <si>
    <t>ООО "АГРО КАПИТАЛ"</t>
  </si>
  <si>
    <t>2460118485</t>
  </si>
  <si>
    <t>ООО "Михайловское"</t>
  </si>
  <si>
    <t>2416060853</t>
  </si>
  <si>
    <t>Ирбейский Итог</t>
  </si>
  <si>
    <t>Казачинский</t>
  </si>
  <si>
    <t>ИП глава КФХ Попалов Игорь Геннадьевич</t>
  </si>
  <si>
    <t>Казачинский Итог</t>
  </si>
  <si>
    <t>Канский</t>
  </si>
  <si>
    <t>Индивидуальный предприниматель Ткаченко Артем Иванович</t>
  </si>
  <si>
    <t>ИП глава КФХ Головко Вячеслав Валерьевич</t>
  </si>
  <si>
    <t>245001422823</t>
  </si>
  <si>
    <t>ИП глава КФХ Ильенко Олег Владимирович</t>
  </si>
  <si>
    <t>ИП глава КФХ Ткаченко Светлана Юрьевна</t>
  </si>
  <si>
    <t>КФХ "Шрейдерово"</t>
  </si>
  <si>
    <t>2418004445</t>
  </si>
  <si>
    <t>ООО "Филимоновский молочноконсервный комбинат"</t>
  </si>
  <si>
    <t xml:space="preserve">АО "Арефьевское" </t>
  </si>
  <si>
    <t>2450012909</t>
  </si>
  <si>
    <t>АО "Канская сортоиспытательная станция"</t>
  </si>
  <si>
    <t>2450021526</t>
  </si>
  <si>
    <t xml:space="preserve">ЗАО "Большеуринское" </t>
  </si>
  <si>
    <t>2450012828</t>
  </si>
  <si>
    <t>ОАО "Новотаежное"</t>
  </si>
  <si>
    <t>2450013878</t>
  </si>
  <si>
    <t>ОАО "Племзавод Красный Маяк"</t>
  </si>
  <si>
    <t>2450013518</t>
  </si>
  <si>
    <t xml:space="preserve">ОАО "Тайнинское" </t>
  </si>
  <si>
    <t>2450013853</t>
  </si>
  <si>
    <t>ООО "Ахурян"</t>
  </si>
  <si>
    <t>2450032951</t>
  </si>
  <si>
    <t>СПК (артель) "Георгиевский"</t>
  </si>
  <si>
    <t>2450014423</t>
  </si>
  <si>
    <t>Канский Итог</t>
  </si>
  <si>
    <t>Каратузский</t>
  </si>
  <si>
    <t>ИП глава КФХ Абельтин Александр Рудольфович</t>
  </si>
  <si>
    <t>241900034870</t>
  </si>
  <si>
    <t>ИП глава КФХ Брамман Иван Карлович</t>
  </si>
  <si>
    <t>241900219052</t>
  </si>
  <si>
    <t>ИП глава КФХ Иванов Дмитрий Васильевич</t>
  </si>
  <si>
    <t>ИП глава КФХ Козлов Олег Васильевич</t>
  </si>
  <si>
    <t>241900170880</t>
  </si>
  <si>
    <t>ИП глава КФХ Курносов Сергей Анатольевич</t>
  </si>
  <si>
    <t>241901498560</t>
  </si>
  <si>
    <t>ИП глава КФХ Линдер Эрнст Юганович</t>
  </si>
  <si>
    <t>ИП глава КФХ Тушин Андрей Вдадимирович</t>
  </si>
  <si>
    <t>СПСК "Медведь"</t>
  </si>
  <si>
    <t>2455036580</t>
  </si>
  <si>
    <t>СПСК "Удача"</t>
  </si>
  <si>
    <t>ССПК "Березка"</t>
  </si>
  <si>
    <t>СХОППК "Клевер"</t>
  </si>
  <si>
    <t>2419005240</t>
  </si>
  <si>
    <t>ООО "Стожары"</t>
  </si>
  <si>
    <t xml:space="preserve">СХА (колхоз) им. Ленина </t>
  </si>
  <si>
    <t>2419004230</t>
  </si>
  <si>
    <t>Каратузский Итог</t>
  </si>
  <si>
    <t>Козульский</t>
  </si>
  <si>
    <t>Индивидуальный предприниматель Тагиев Руслан Адалатович</t>
  </si>
  <si>
    <t>Козульский Итог</t>
  </si>
  <si>
    <t>Краснотуранский</t>
  </si>
  <si>
    <t>Индивидуальный предприниматель Кайль Андрей Райнгольдович</t>
  </si>
  <si>
    <t>ИП глава КФХ Бендер Яков Викторович</t>
  </si>
  <si>
    <t>242200454870</t>
  </si>
  <si>
    <t>ИП глава КФХ Видергольд Юрий Эдуардович</t>
  </si>
  <si>
    <t>242200064493</t>
  </si>
  <si>
    <t>ИП глава КФХ Вождаев Максим Владимирович</t>
  </si>
  <si>
    <t>242201581529</t>
  </si>
  <si>
    <t>ИП глава КФХ Вольф Алексей Сергеевич</t>
  </si>
  <si>
    <t>ИП глава КФХ Гельвер Александр Оскарович</t>
  </si>
  <si>
    <t>242200384655</t>
  </si>
  <si>
    <t>ИП глава КФХ Гровер Сергей Михайлович</t>
  </si>
  <si>
    <t>ИП глава КФХ Кривохижа Виктор Валериевич</t>
  </si>
  <si>
    <t>ИП глава КФХ Крысенко Галина Николаевна</t>
  </si>
  <si>
    <t>242200638170</t>
  </si>
  <si>
    <t>ИП глава КФХ Островерхов Виктор Николаевич</t>
  </si>
  <si>
    <t>242200090944</t>
  </si>
  <si>
    <t>ИП глава КФХ Островерхов Евгений Викторович</t>
  </si>
  <si>
    <t>242201080635</t>
  </si>
  <si>
    <t>ИП глава КФХ Соколов Александр Павлович</t>
  </si>
  <si>
    <t>242200037838</t>
  </si>
  <si>
    <t>ИП глава КФХ Стифутина Лидия Михайловна</t>
  </si>
  <si>
    <t xml:space="preserve">246313053002 </t>
  </si>
  <si>
    <t>ИП глава КФХ Стрелков Андрей Анатольевич</t>
  </si>
  <si>
    <t>242201114362</t>
  </si>
  <si>
    <t>ИП глава КФХ Тардыбаев Александр Сергеевич</t>
  </si>
  <si>
    <t>ИП глава КФХ Тардыбаев Максим Николаевич</t>
  </si>
  <si>
    <t>ИП глава КФХ Трубинская Анна Филипповна</t>
  </si>
  <si>
    <t xml:space="preserve">242201010821 </t>
  </si>
  <si>
    <t>ИП глава КФХ Школин Константин Анатольевич</t>
  </si>
  <si>
    <t>ПССПК "Туран"</t>
  </si>
  <si>
    <t>2422003701</t>
  </si>
  <si>
    <t>СПСК "Татьяна"</t>
  </si>
  <si>
    <t>СПССК "Лидер"</t>
  </si>
  <si>
    <t>2422004110</t>
  </si>
  <si>
    <t>СПССК "Молочко"</t>
  </si>
  <si>
    <t>ССПСК "Партнер"</t>
  </si>
  <si>
    <t>2422003910</t>
  </si>
  <si>
    <t>АО "Тубинск"</t>
  </si>
  <si>
    <t>2422392039</t>
  </si>
  <si>
    <t>АО племзавод "Краснотуранский"</t>
  </si>
  <si>
    <t>2422000027</t>
  </si>
  <si>
    <t>ООО "Дон"</t>
  </si>
  <si>
    <t>2423014054</t>
  </si>
  <si>
    <t>ООО "Медведь"</t>
  </si>
  <si>
    <t>2422002923</t>
  </si>
  <si>
    <t xml:space="preserve">ООО "Эдем" </t>
  </si>
  <si>
    <t>2423014061</t>
  </si>
  <si>
    <t>СПК "Парус"</t>
  </si>
  <si>
    <t>2422000588</t>
  </si>
  <si>
    <t>СПК "Риск"</t>
  </si>
  <si>
    <t>2422391959</t>
  </si>
  <si>
    <t>СПК "Сибирь"</t>
  </si>
  <si>
    <t>Краснотуранский Итог</t>
  </si>
  <si>
    <t>Курагинский</t>
  </si>
  <si>
    <t>ИП глава КФХ Перевалова Татьяна Владимировна</t>
  </si>
  <si>
    <t>190701515745</t>
  </si>
  <si>
    <t>242304278309</t>
  </si>
  <si>
    <t>ИП глава КФХ Сиротенко Вячеслав Васильевич</t>
  </si>
  <si>
    <t>242302590865</t>
  </si>
  <si>
    <t>Индивидуальный предприниматель Милюков Александр Владимирович</t>
  </si>
  <si>
    <t>422007431300</t>
  </si>
  <si>
    <t>СХПК "Жива"</t>
  </si>
  <si>
    <t>СПССК"Сибирское Беловодье"</t>
  </si>
  <si>
    <t>2423014520</t>
  </si>
  <si>
    <t>АО "Березовское"</t>
  </si>
  <si>
    <t>2423009953</t>
  </si>
  <si>
    <t xml:space="preserve">ЗАО "Имисское" </t>
  </si>
  <si>
    <t>2423010003</t>
  </si>
  <si>
    <t xml:space="preserve">ЗАО "Марининское" </t>
  </si>
  <si>
    <t>2423009946</t>
  </si>
  <si>
    <t>ООО "Сибирь-Агро"</t>
  </si>
  <si>
    <t>2423012875</t>
  </si>
  <si>
    <t>ООО "Шалоболинское"</t>
  </si>
  <si>
    <t>2423011920</t>
  </si>
  <si>
    <t xml:space="preserve">СПК "Алексеевский" </t>
  </si>
  <si>
    <t>2423002228</t>
  </si>
  <si>
    <t>Курагинский Итог</t>
  </si>
  <si>
    <t>Манский</t>
  </si>
  <si>
    <t>ИП глава КФХ Гинтер Наталья Валерьевна</t>
  </si>
  <si>
    <t>246519793931</t>
  </si>
  <si>
    <t>ИП глава КФХ Зотин Андрей Валерьевич</t>
  </si>
  <si>
    <t>ИП глава КФХ Кайвомага Павел Николаевич</t>
  </si>
  <si>
    <t>ИП глава КФХ Шевченко Сергей Леонидович</t>
  </si>
  <si>
    <t>242400372760</t>
  </si>
  <si>
    <t>ИП глава КФХ Шелегова Людмила Викторовна</t>
  </si>
  <si>
    <t>246203828578</t>
  </si>
  <si>
    <t>ООО "Агрохолдинг Камарчагский"</t>
  </si>
  <si>
    <t>2424003104</t>
  </si>
  <si>
    <t>Манский Итог</t>
  </si>
  <si>
    <t>Минусинский</t>
  </si>
  <si>
    <t>Индивидуальный предприниматель Багиров Артур Петрович</t>
  </si>
  <si>
    <t>245502304242</t>
  </si>
  <si>
    <t>Индивидуальный предприниматель Новоселов Сергей Андреевич</t>
  </si>
  <si>
    <t>190103597614</t>
  </si>
  <si>
    <t>Индивидуальный предприниматель Музейников Денис Андреевич</t>
  </si>
  <si>
    <t>245510256112</t>
  </si>
  <si>
    <t>Индивидуальный предприниматель Смирнова Наталья Владимировна</t>
  </si>
  <si>
    <t>Индивидуальный предприниматель Шишканов Константин Александрович</t>
  </si>
  <si>
    <t>Индивидуальный предприниматель Тютюкин Владимир Александрович</t>
  </si>
  <si>
    <t>ИП глава КФХ Клявзер Федор Викторович</t>
  </si>
  <si>
    <t>ИП глава КФХ Нефедов Сергей Викторович</t>
  </si>
  <si>
    <t>245500446756</t>
  </si>
  <si>
    <t>ИП глава КФХ Норкин Евгений Викторович</t>
  </si>
  <si>
    <t>245501496397</t>
  </si>
  <si>
    <t>ИП глава КФХ Понка Андрей Геннадьевич</t>
  </si>
  <si>
    <t>ИП глава КФХ Романенко Александр Иванович</t>
  </si>
  <si>
    <t>ИП глава КФХ Романова Вера Анатольевна</t>
  </si>
  <si>
    <t>245506368800</t>
  </si>
  <si>
    <t>ИП глава КФХ Савин Александр Владимирович</t>
  </si>
  <si>
    <t>245500597459</t>
  </si>
  <si>
    <t>ИП глава КФХ Смирнов Владимир Михайлович</t>
  </si>
  <si>
    <t>242500030294</t>
  </si>
  <si>
    <t>ИП глава КФХ Травинский Петр Петрович</t>
  </si>
  <si>
    <t>ИП глава КФХ Хамуха Екатерина Юрьевна</t>
  </si>
  <si>
    <t>245502657551</t>
  </si>
  <si>
    <t>ИП глава КФХ Хамуха Николай Николаевич</t>
  </si>
  <si>
    <t>242500007400</t>
  </si>
  <si>
    <t>ИП глава КФХ Шарыпова Наталья Михайловна</t>
  </si>
  <si>
    <t>245506573045</t>
  </si>
  <si>
    <t>Минусинский (г. Минусинск)</t>
  </si>
  <si>
    <t>ОАО "Молоко"</t>
  </si>
  <si>
    <t>ООО "Минусинский комбинат хлебопродуктов"</t>
  </si>
  <si>
    <t>ПССПК "ВЕГАС"</t>
  </si>
  <si>
    <t>2455034832</t>
  </si>
  <si>
    <t>СПКССК "Зорька"</t>
  </si>
  <si>
    <t>ПССПК "Тесь"</t>
  </si>
  <si>
    <t>2455027218</t>
  </si>
  <si>
    <t>СПССК "Енисей"</t>
  </si>
  <si>
    <t>2455036290</t>
  </si>
  <si>
    <t>СССПК "Маломинусинский"</t>
  </si>
  <si>
    <t>ЗАО "Искра Ленина "</t>
  </si>
  <si>
    <t>2455021760</t>
  </si>
  <si>
    <t>ЗАО "Тагарское"</t>
  </si>
  <si>
    <t>2455015205</t>
  </si>
  <si>
    <t>ООО "Заря"</t>
  </si>
  <si>
    <t>2455017604</t>
  </si>
  <si>
    <t>ООО "Знаменское"</t>
  </si>
  <si>
    <t>ООО "Кавказское"</t>
  </si>
  <si>
    <t>2455029198</t>
  </si>
  <si>
    <t>ООО "Ничкинское"</t>
  </si>
  <si>
    <t>2455027232</t>
  </si>
  <si>
    <t>ООО "Ноябрь-Агро"</t>
  </si>
  <si>
    <t>2455028645</t>
  </si>
  <si>
    <t xml:space="preserve">ООО "Тигрицкое" </t>
  </si>
  <si>
    <t>2455028130</t>
  </si>
  <si>
    <t>ООО "Мельник"</t>
  </si>
  <si>
    <t>СПК "Спектр"</t>
  </si>
  <si>
    <t>2455018559</t>
  </si>
  <si>
    <t>Минусинский Итог</t>
  </si>
  <si>
    <t>Назаровский</t>
  </si>
  <si>
    <t>Индивидуальный предприниматель Кузнецов Владимир Владимирович</t>
  </si>
  <si>
    <t>245605051498</t>
  </si>
  <si>
    <t>245605067064</t>
  </si>
  <si>
    <t>ИП глава КФХ Третьяков Александр Сергеевич</t>
  </si>
  <si>
    <t>ИП глава КФХ Шадрыгин Александр Владимирович</t>
  </si>
  <si>
    <t>АО "Растениеводческое предприятие в "Назарово"</t>
  </si>
  <si>
    <t>2456015215</t>
  </si>
  <si>
    <t>ЗАО "Назаровское"</t>
  </si>
  <si>
    <t>2427000415</t>
  </si>
  <si>
    <t>ООО "Назаровское рыбное хозяйство"</t>
  </si>
  <si>
    <t>Назаровский Итог</t>
  </si>
  <si>
    <t>Н-Ингашский</t>
  </si>
  <si>
    <t>ИП глава КФХ Стенчин Никита Сергеевич</t>
  </si>
  <si>
    <t>242802994792</t>
  </si>
  <si>
    <t>СССПК "Ивановский"</t>
  </si>
  <si>
    <t>2428004490</t>
  </si>
  <si>
    <t>ООО "Весна"</t>
  </si>
  <si>
    <t>2428002101</t>
  </si>
  <si>
    <t>ООО "Ингашский"</t>
  </si>
  <si>
    <t>2428005102</t>
  </si>
  <si>
    <t>ООО "Надежда"</t>
  </si>
  <si>
    <t>2428004420</t>
  </si>
  <si>
    <t>ООО "Нива"</t>
  </si>
  <si>
    <t>2428004765</t>
  </si>
  <si>
    <t>ООО "Сокол"</t>
  </si>
  <si>
    <t>2428005208</t>
  </si>
  <si>
    <t>Н-Ингашский Итог</t>
  </si>
  <si>
    <t>Новоселовский</t>
  </si>
  <si>
    <t>Индивидуальный предприниматель 
Кириллов Анатолий Викторович</t>
  </si>
  <si>
    <t>ИП глава КФХ Пихтарь Руслан Владимирович</t>
  </si>
  <si>
    <t>Индивидуальный предприниматель Владимирова Евгения Львовна</t>
  </si>
  <si>
    <t>Индивидуальный предприниматель Клеменков Алексей Викторович</t>
  </si>
  <si>
    <t>Индивидуальный предприниматель Медведев Александр Валериевич</t>
  </si>
  <si>
    <t>Индивидуальный предприниматель Никитина Валентина Константиновна</t>
  </si>
  <si>
    <t>Индивидуальный предприниматель Потехин Владимир Владимирович</t>
  </si>
  <si>
    <t>Индивидуальный предприниматель Пузырев Юрий Александрович</t>
  </si>
  <si>
    <t>Индивидуальный предприниматель Холбоев Саид Тагаймуротович</t>
  </si>
  <si>
    <t>Индивидуальный предприниматель Шарипова Парвина Музафаровна</t>
  </si>
  <si>
    <t>Индивидуальный предприниматель
Каптырев Дмитрий Владимирович</t>
  </si>
  <si>
    <t>Индивидуальный предприниматель Холбоев Рустам Тагаймуротович</t>
  </si>
  <si>
    <t>ИП глава КФХ Алиев Аслан Гутаевич</t>
  </si>
  <si>
    <t>ИП глава КФХ Анциферов Иван Иванович</t>
  </si>
  <si>
    <t>242900106967</t>
  </si>
  <si>
    <t>ИП глава КФХ Баков Ринат Николаевич</t>
  </si>
  <si>
    <t>ИП глава КФХ Белякин Владимир Николаевич</t>
  </si>
  <si>
    <t>242900051429</t>
  </si>
  <si>
    <t>ИП глава КФХ Брух Виктор Андреевич</t>
  </si>
  <si>
    <t>242900164800</t>
  </si>
  <si>
    <t>ИП глава КФХ Вдовенко Николай Леонидович</t>
  </si>
  <si>
    <t>ИП глава КФХ Вильдяев Василий Алексеевич</t>
  </si>
  <si>
    <t>242900190895</t>
  </si>
  <si>
    <t>ИП глава КФХ Виндерголлер Андрей Эвальдович</t>
  </si>
  <si>
    <t>242900191137</t>
  </si>
  <si>
    <t>ИП глава КФХ Владимиров Виталий Александрович</t>
  </si>
  <si>
    <t>242900855719</t>
  </si>
  <si>
    <t>ИП глава КФХ Глушаков Анатолий Васильевич</t>
  </si>
  <si>
    <t>242900015572</t>
  </si>
  <si>
    <t>ИП глава КФХ Горн Виктор Иванович</t>
  </si>
  <si>
    <t>242900247164</t>
  </si>
  <si>
    <t>ИП глава КФХ Демидов  Сергей Петрович</t>
  </si>
  <si>
    <t>ИП глава КФХ Зайберт Александр Карлович</t>
  </si>
  <si>
    <t>242900306469</t>
  </si>
  <si>
    <t>ИП глава КФХ Зубарев Виктор Васильевич</t>
  </si>
  <si>
    <t>ИП глава КФХ Илишкин Роман Валерьевич</t>
  </si>
  <si>
    <t>Новоселовский (г. Красноярск)</t>
  </si>
  <si>
    <t>ИП глава КФХ Илюшенко Галина Яковлевна</t>
  </si>
  <si>
    <t>ИП глава КФХ Иордан Елена Викторовна</t>
  </si>
  <si>
    <t>246100462787</t>
  </si>
  <si>
    <t>ИП глава КФХ Иордан Иван Викторович</t>
  </si>
  <si>
    <t>242900333261</t>
  </si>
  <si>
    <t>ИП глава КФХ Козелепов Анатолий Дмитриевич</t>
  </si>
  <si>
    <t>242900375600</t>
  </si>
  <si>
    <t>ИП глава КФХ Корнаков Иван Геннадьевич</t>
  </si>
  <si>
    <t>242900392612</t>
  </si>
  <si>
    <t>ИП глава КФХ Кохан Николай Михайлович</t>
  </si>
  <si>
    <t>242900405702</t>
  </si>
  <si>
    <t>ИП глава КФХ Кроневальд Евгений Владимирович</t>
  </si>
  <si>
    <t>ИП глава КФХ Лебедев Александр Александрович</t>
  </si>
  <si>
    <t>ИП глава КФХ Летников Иван Михайлович</t>
  </si>
  <si>
    <t>ИП глава КФХ Любавин Валерий Геннадьевич</t>
  </si>
  <si>
    <t>242900460291</t>
  </si>
  <si>
    <t>ИП глава КФХ Маурер Сергей Александрович</t>
  </si>
  <si>
    <t>242901320138</t>
  </si>
  <si>
    <t>ИП глава КФХ Медведев Василий Валерьевич</t>
  </si>
  <si>
    <t>242900022932</t>
  </si>
  <si>
    <t>ИП глава КФХ Мельников Евгений Викторович</t>
  </si>
  <si>
    <t>ИП глава КФХ Полежаева Наталья Александровна</t>
  </si>
  <si>
    <t>242900025041</t>
  </si>
  <si>
    <t>ИП глава КФХ Салтыков Владимир Юрьевич</t>
  </si>
  <si>
    <t>ИП глава КФХ Соломатов Андрей Михайлович</t>
  </si>
  <si>
    <t>242900646200</t>
  </si>
  <si>
    <t>ИП глава КФХ Хутиев Вадим Бамятгириевич</t>
  </si>
  <si>
    <t>242900808701</t>
  </si>
  <si>
    <t>ИП глава КФХ Цыглимов Александр Семенович</t>
  </si>
  <si>
    <t>242900698128</t>
  </si>
  <si>
    <t>ИП глава КФХ Цыглимов Анатолий Семенович</t>
  </si>
  <si>
    <t>246514926024</t>
  </si>
  <si>
    <t>ИП глава КФХ Цыглимов Семен Анатольевич</t>
  </si>
  <si>
    <t>246311325910</t>
  </si>
  <si>
    <t>ИП глава КФХ Шарипов Азизбек Музафарович</t>
  </si>
  <si>
    <t>ИП глава КФХ Шпаннагель Александр Николаевич</t>
  </si>
  <si>
    <t>ИП глава КФХ Щербаков Анатолий Васильевич</t>
  </si>
  <si>
    <t>242900979930</t>
  </si>
  <si>
    <t>СКПК "ВелесАгро"</t>
  </si>
  <si>
    <t>2429003066</t>
  </si>
  <si>
    <t xml:space="preserve">АО "Новоселовское" </t>
  </si>
  <si>
    <t>2429000805</t>
  </si>
  <si>
    <t xml:space="preserve">ЗАО "Интикульское" </t>
  </si>
  <si>
    <t>2429001238</t>
  </si>
  <si>
    <t>ЗАО "Светлолобовское"</t>
  </si>
  <si>
    <t>2429000160</t>
  </si>
  <si>
    <t>ООО "Анаш"</t>
  </si>
  <si>
    <t>2429002873</t>
  </si>
  <si>
    <t>ООО "Иваново"</t>
  </si>
  <si>
    <t>2429471459</t>
  </si>
  <si>
    <t>ООО "СОСНЫ"</t>
  </si>
  <si>
    <t xml:space="preserve">ООО "Содружество" </t>
  </si>
  <si>
    <t>2465306676</t>
  </si>
  <si>
    <t>Новоселовский Итог</t>
  </si>
  <si>
    <t>Партизанский</t>
  </si>
  <si>
    <t>Индивидуальный предприниматель Кальбин Федор Владимирович</t>
  </si>
  <si>
    <t>243000055535</t>
  </si>
  <si>
    <t>Индивидуальный предприниматель Канищев Александр Иванович</t>
  </si>
  <si>
    <t>243000057229</t>
  </si>
  <si>
    <t>Индивидуальный предприниматель Радионов Сергей Николаевич</t>
  </si>
  <si>
    <t>243001022500</t>
  </si>
  <si>
    <t>ИП глава КФХ Кравцов Сергей Геннадьевич</t>
  </si>
  <si>
    <t>246302277949</t>
  </si>
  <si>
    <t>ООО "МИТК"</t>
  </si>
  <si>
    <t>2465260340</t>
  </si>
  <si>
    <t>Партизанский Итог</t>
  </si>
  <si>
    <t>Пировский</t>
  </si>
  <si>
    <t>ИП глава КФХ Абдуллоев Изатулло Кудратович</t>
  </si>
  <si>
    <t>243101001649</t>
  </si>
  <si>
    <t>ИП глава КФХ Колосова Виктория Вадимовна</t>
  </si>
  <si>
    <t>244703642218</t>
  </si>
  <si>
    <t>ООО "Волоковое"</t>
  </si>
  <si>
    <t>2431002341</t>
  </si>
  <si>
    <t>ООО "Победа"</t>
  </si>
  <si>
    <t>2431002510</t>
  </si>
  <si>
    <t>СПК "Рассвет"</t>
  </si>
  <si>
    <t>2431001411</t>
  </si>
  <si>
    <t>Пировский Итог</t>
  </si>
  <si>
    <t>Рыбинский 
(г. Красноярск)</t>
  </si>
  <si>
    <t>Индивидуальный предприниматель Степаненко Валерий Алексеевич</t>
  </si>
  <si>
    <t>246308307484</t>
  </si>
  <si>
    <t>Рыбинский</t>
  </si>
  <si>
    <t>ИП глава КФХ Баранченко Сергей Михайлович</t>
  </si>
  <si>
    <t>ИП глава КФХ Иванов Александр Николаевич</t>
  </si>
  <si>
    <t>244802143844</t>
  </si>
  <si>
    <t>ИП глава КФХ Кирсанов Сергей Владимирович</t>
  </si>
  <si>
    <t>ИП глава КФХ Кокарев Александр Анатольевич</t>
  </si>
  <si>
    <t>ИП глава КФХ Краус Виктор Александрович</t>
  </si>
  <si>
    <t>ИП глава КФХ Семененко Вадим Иванович</t>
  </si>
  <si>
    <t>ИП глава КФХ Цыганов Василий Александрович</t>
  </si>
  <si>
    <t>Рыбинский (г. Красноярск)</t>
  </si>
  <si>
    <t>ООО "Мильман-Агро"</t>
  </si>
  <si>
    <t>2448004386</t>
  </si>
  <si>
    <t>ООО "Налобинская птицефабрика"</t>
  </si>
  <si>
    <t>2448006168</t>
  </si>
  <si>
    <t>ООО "Нарада"</t>
  </si>
  <si>
    <t>2460077574</t>
  </si>
  <si>
    <t xml:space="preserve"> 2448003777</t>
  </si>
  <si>
    <t>ООО "Солянское"</t>
  </si>
  <si>
    <t>2448006383</t>
  </si>
  <si>
    <t>ООО "СХП "Восток Агро-Инвест"</t>
  </si>
  <si>
    <t>ООО ОПХ "Солянское"</t>
  </si>
  <si>
    <t>2448000110</t>
  </si>
  <si>
    <t>Рыбинский Итог</t>
  </si>
  <si>
    <t>Саянский</t>
  </si>
  <si>
    <t>Индивидуальный предприниматель Андропов Иван Иванович</t>
  </si>
  <si>
    <t>243301038540</t>
  </si>
  <si>
    <t>Индивидуальный предприниматель Звайгзне Вадим Петерисович</t>
  </si>
  <si>
    <t>ИП глава КФХ Агафонова Лариса Петровна</t>
  </si>
  <si>
    <t xml:space="preserve">246515722626 </t>
  </si>
  <si>
    <t>ИП глава КФХ Галаган  Николай Николаевич</t>
  </si>
  <si>
    <t>ИП глава КФХ Данцев Алексей Алексеевич</t>
  </si>
  <si>
    <t>ИП глава КФХ Карчушкин Александр Антонович</t>
  </si>
  <si>
    <t>ИП глава КФХ Солдатова Ольга Владимировна</t>
  </si>
  <si>
    <t>243300398491</t>
  </si>
  <si>
    <t>ИП глава КФХ Солдатова Наталья Евгеньевна</t>
  </si>
  <si>
    <t>ИП глава КФХ Хиляс Александр Александрович</t>
  </si>
  <si>
    <t>243300365270</t>
  </si>
  <si>
    <t>ИП глава КФХ Хиляс Алексей Александрович</t>
  </si>
  <si>
    <t>243301247022</t>
  </si>
  <si>
    <t>ИП глава КФХ Хиляс Андрей Александрович</t>
  </si>
  <si>
    <t>243301379981</t>
  </si>
  <si>
    <t>ИП глава КФХ Черкасов Владимир Михайлович</t>
  </si>
  <si>
    <t>ИП глава КФХ Яровой Александр Дмитриевич</t>
  </si>
  <si>
    <t>СПКК "Удача"</t>
  </si>
  <si>
    <t>ООО "Алант"</t>
  </si>
  <si>
    <t>2433002756</t>
  </si>
  <si>
    <t>ООО "Кристалл"</t>
  </si>
  <si>
    <t>2433003615</t>
  </si>
  <si>
    <t>ООО "Саяны"</t>
  </si>
  <si>
    <t>2433003809</t>
  </si>
  <si>
    <t>ООО "Сибиряк"</t>
  </si>
  <si>
    <t>2433003140</t>
  </si>
  <si>
    <t>Саянский Итог</t>
  </si>
  <si>
    <t>Сухобузимский</t>
  </si>
  <si>
    <t>ИП глава КФХ Бельтепетеров Василий Анатольевич</t>
  </si>
  <si>
    <t>243500030930</t>
  </si>
  <si>
    <t>ИП глава КФХ Ващенко Александр Николаевич</t>
  </si>
  <si>
    <t>246003837712</t>
  </si>
  <si>
    <t>ИП глава КФХ Влиско Михаил Викторович</t>
  </si>
  <si>
    <t>ИП глава КФХ Гердт Александр Яковлевич</t>
  </si>
  <si>
    <t>ИП глава КФХ Калиновский Евгений Викторович</t>
  </si>
  <si>
    <t>Сухобузимский (г.Красноярск) Боготольский</t>
  </si>
  <si>
    <t>ИП глава КФХ Лебедева Антонина Евгеньевна</t>
  </si>
  <si>
    <t>ИП глава КФХ Молотков Андрей Николаевич</t>
  </si>
  <si>
    <t xml:space="preserve">243500927456 </t>
  </si>
  <si>
    <t>Сухобузимский (г. Лесосибирск)</t>
  </si>
  <si>
    <t>ИП глава КФХ Молотков Владимир Николаевич</t>
  </si>
  <si>
    <t xml:space="preserve">243500916609 </t>
  </si>
  <si>
    <t>ИП глава КФХ Полынцев Николай Владимирович</t>
  </si>
  <si>
    <t xml:space="preserve">245400002130 </t>
  </si>
  <si>
    <t>ИП глава КФХ Сидоренко Елена Андреевна</t>
  </si>
  <si>
    <t>Сухобузимский (г.Красноярск)</t>
  </si>
  <si>
    <t>ИП глава КФХ Фукс Андрей Иоганович</t>
  </si>
  <si>
    <t>КФХ Старцева Олега Владимировича</t>
  </si>
  <si>
    <t>2435000867</t>
  </si>
  <si>
    <t>КХ Молоткова Сергея Николаевича</t>
  </si>
  <si>
    <t>2435000810</t>
  </si>
  <si>
    <t>СКПК "Зерно"</t>
  </si>
  <si>
    <t>СПССПК "Линум"</t>
  </si>
  <si>
    <t>АО "ЕнисейАгроСоюз"</t>
  </si>
  <si>
    <t>2466266747</t>
  </si>
  <si>
    <t>ООО "СХП "Дары Малиновки"</t>
  </si>
  <si>
    <t>2435006330</t>
  </si>
  <si>
    <t>ООО Агрофирма "Бузим"</t>
  </si>
  <si>
    <t>2435005858</t>
  </si>
  <si>
    <t xml:space="preserve">ООО СХП "Осень" </t>
  </si>
  <si>
    <t>ООО Учхоз "Миндерлинское"</t>
  </si>
  <si>
    <t>2435006322</t>
  </si>
  <si>
    <t>СПК "Искра"</t>
  </si>
  <si>
    <t>2435004981</t>
  </si>
  <si>
    <t>Сухобузимский Итог</t>
  </si>
  <si>
    <t>Тасеевский</t>
  </si>
  <si>
    <t>Индивидуальный предприниматель Немцева Анастасия Михайловна</t>
  </si>
  <si>
    <t>243601289834</t>
  </si>
  <si>
    <t>ИП глава КФХ Алексеев Михаил Васильевич</t>
  </si>
  <si>
    <t>243600819750</t>
  </si>
  <si>
    <t>ИП глава КФХ Кирьянова Наталья Сергеевна</t>
  </si>
  <si>
    <t xml:space="preserve">242601453049 </t>
  </si>
  <si>
    <t xml:space="preserve">ИП глава КФХ Фроленко Владимир Федорович </t>
  </si>
  <si>
    <t>243600721770</t>
  </si>
  <si>
    <t>ИП глава КФХ Якубович Владимир Владимирович</t>
  </si>
  <si>
    <t>2436003807</t>
  </si>
  <si>
    <t>ООО "Восход"</t>
  </si>
  <si>
    <t>2436001091</t>
  </si>
  <si>
    <t>ООО "Тасеевский элеватор"</t>
  </si>
  <si>
    <t>2436004180</t>
  </si>
  <si>
    <t>ООО "Фаначет"</t>
  </si>
  <si>
    <t>2436000531</t>
  </si>
  <si>
    <t xml:space="preserve">СПК "Возрождение"  </t>
  </si>
  <si>
    <t>2436001870</t>
  </si>
  <si>
    <t>Тасеевский Итог</t>
  </si>
  <si>
    <t>Тюхтетский</t>
  </si>
  <si>
    <t>ИП глава КФХ Клундук 
Вячеслав Федорович</t>
  </si>
  <si>
    <t>ИП глава КФХ Бурцев Андрей Александрович</t>
  </si>
  <si>
    <t>243800354164</t>
  </si>
  <si>
    <t>ИП глава КФХ Никитин Евгений Николаевич</t>
  </si>
  <si>
    <t>243800215805</t>
  </si>
  <si>
    <t>ИП глава КФХ Павлов Николай Константинович</t>
  </si>
  <si>
    <t>243800220869</t>
  </si>
  <si>
    <t>ИП глава КФХ Талаев Михаил Иванович</t>
  </si>
  <si>
    <t>243800007668</t>
  </si>
  <si>
    <t>ИП глава КФХ Тихонов Виктор Александрович</t>
  </si>
  <si>
    <t>243800014880</t>
  </si>
  <si>
    <t>ИП глава КФХ Яковлев Олег Михайлович</t>
  </si>
  <si>
    <t>Тюхтетский Итог</t>
  </si>
  <si>
    <t>Ужурский</t>
  </si>
  <si>
    <t>ИП глава КФХ Агламзянов Сергей Борисович</t>
  </si>
  <si>
    <t>243902492237</t>
  </si>
  <si>
    <t>ИП глава КФХ Амбарян Юрий Шаликоевич</t>
  </si>
  <si>
    <t>243900007975</t>
  </si>
  <si>
    <t>ИП глава КФХ Бацагин Евгений Николаевич</t>
  </si>
  <si>
    <t>243900046646</t>
  </si>
  <si>
    <t>ИП глава КФХ Бредихин Юрий Сергеевич</t>
  </si>
  <si>
    <t>ИП глава КФХ Бугорков Дмитрий Анатольевич</t>
  </si>
  <si>
    <t>243902137881</t>
  </si>
  <si>
    <t>ИП глава КФХ Гридюшкин Анатолий Владимирович</t>
  </si>
  <si>
    <t>ИП глава КФХ Дробушевский Марк Иванович</t>
  </si>
  <si>
    <t>ИП глава КФХ Зайферт Евгений Эвальдович</t>
  </si>
  <si>
    <t>243903243360</t>
  </si>
  <si>
    <t>ИП глава КФХ Полуситов Михаил Михайлович</t>
  </si>
  <si>
    <t>ИП глава КФХ Посконный Валерий Александрович</t>
  </si>
  <si>
    <t xml:space="preserve">243902272200 </t>
  </si>
  <si>
    <t>ИП глава КФХ Чернов Вадим Сергеевич</t>
  </si>
  <si>
    <t xml:space="preserve">КХ "Елена" </t>
  </si>
  <si>
    <t>2439000868</t>
  </si>
  <si>
    <t>АО "Андроновское"</t>
  </si>
  <si>
    <t>АО "Искра"</t>
  </si>
  <si>
    <t>2439001597</t>
  </si>
  <si>
    <t xml:space="preserve">АО "Солгон" </t>
  </si>
  <si>
    <t>2439001011</t>
  </si>
  <si>
    <t>ООО "Колос"</t>
  </si>
  <si>
    <t>2439005626</t>
  </si>
  <si>
    <t>ООО "Крестьяне"</t>
  </si>
  <si>
    <t>2439006997</t>
  </si>
  <si>
    <t>Ужурский (г. Красноярск)</t>
  </si>
  <si>
    <t>ООО "Чернозем-2020"</t>
  </si>
  <si>
    <t xml:space="preserve">ООО Агрофирма "Учумская" </t>
  </si>
  <si>
    <t>Ужурский Итог</t>
  </si>
  <si>
    <t>Уярский</t>
  </si>
  <si>
    <t>Индивидуальный предприниматель Глущенко Вячеслав Михайлович</t>
  </si>
  <si>
    <t>244001076931</t>
  </si>
  <si>
    <t>ИП глава КФХ Анисимов Сергей Анатольевич</t>
  </si>
  <si>
    <t>244000567609</t>
  </si>
  <si>
    <t>ИП глава КФХ Апонасенко Василий Николаевич</t>
  </si>
  <si>
    <t>244002504604</t>
  </si>
  <si>
    <t>ИП глава КФХ Глущенко Виктор Вячеславович</t>
  </si>
  <si>
    <t>244003098200</t>
  </si>
  <si>
    <t>ИП глава КФХ Евдокимов Александр Николаевич</t>
  </si>
  <si>
    <t>244001343908</t>
  </si>
  <si>
    <t>ИП глава КФХ Ковалев Дмитрий Васильевич</t>
  </si>
  <si>
    <t>244000013512</t>
  </si>
  <si>
    <t>ИП глава КФХ Кононов Игорь Геннадьевич</t>
  </si>
  <si>
    <t>244001426664</t>
  </si>
  <si>
    <t>ИП глава КФХ Мукштадт Сергей Владимирович</t>
  </si>
  <si>
    <t>244002343001</t>
  </si>
  <si>
    <t>ИП глава КФХ Наконечный Сергей Владимирович</t>
  </si>
  <si>
    <t>244000411464</t>
  </si>
  <si>
    <t>ИП глава КФХ Соломатов Сергей Николаевич</t>
  </si>
  <si>
    <t>244001056325</t>
  </si>
  <si>
    <t>ИП глава КФХ Стомерс Максим Васильевич</t>
  </si>
  <si>
    <t>244003020130</t>
  </si>
  <si>
    <t xml:space="preserve">ЗАО "Авдинское" </t>
  </si>
  <si>
    <t>2440004754</t>
  </si>
  <si>
    <t>ООО "Джед"</t>
  </si>
  <si>
    <t>2440007071</t>
  </si>
  <si>
    <t>ООО "Кентавр"</t>
  </si>
  <si>
    <t>2440005797</t>
  </si>
  <si>
    <t>ООО "КХ "Голос"</t>
  </si>
  <si>
    <t>2440004987</t>
  </si>
  <si>
    <t>ООО "КХ "Кильчуг"</t>
  </si>
  <si>
    <t>2440005010</t>
  </si>
  <si>
    <t>ООО "КХ "Полесье"</t>
  </si>
  <si>
    <t>2440005370</t>
  </si>
  <si>
    <t>ООО "КХ "Родничок"</t>
  </si>
  <si>
    <t>2440005620</t>
  </si>
  <si>
    <t>ООО "Мария"</t>
  </si>
  <si>
    <t>2440005099</t>
  </si>
  <si>
    <t>ООО "Нектар"</t>
  </si>
  <si>
    <t>2440004306</t>
  </si>
  <si>
    <t>ООО "Новый век"</t>
  </si>
  <si>
    <t>2440005116</t>
  </si>
  <si>
    <t>ООО "Эдельвейс"</t>
  </si>
  <si>
    <t>2440007018</t>
  </si>
  <si>
    <t>Уярский Итог</t>
  </si>
  <si>
    <t>Шарыповский</t>
  </si>
  <si>
    <t>Индивидуальный предприниматель Орлов Михаил Михайлович</t>
  </si>
  <si>
    <t>Индивидуальный предприниматель Рапана Константин Иванович</t>
  </si>
  <si>
    <t>245900324368</t>
  </si>
  <si>
    <t>ИП глава КФХ Дроботов Владимир Анатольевич</t>
  </si>
  <si>
    <t>ИП глава КФХ Евтюгин Илья Алексеевич</t>
  </si>
  <si>
    <t>ИП глава КФХ Зарубин Константин Юрьевич</t>
  </si>
  <si>
    <t>ИП глава КФХ Комаров Сергей Александрович</t>
  </si>
  <si>
    <t>Шарыповский (г. Красноярск)</t>
  </si>
  <si>
    <t>ИП глава КФХ Погребной Андрей Сергеевич</t>
  </si>
  <si>
    <t>АО "Алтатское"</t>
  </si>
  <si>
    <t>2441001241</t>
  </si>
  <si>
    <t xml:space="preserve">ЗАО "Авангард" </t>
  </si>
  <si>
    <t>2441000054</t>
  </si>
  <si>
    <t>ООО "Рыбпром"</t>
  </si>
  <si>
    <t>ООО "ТРЭНЭКС"</t>
  </si>
  <si>
    <t>2459014442</t>
  </si>
  <si>
    <t xml:space="preserve">ООО "Фортуна АГРО" </t>
  </si>
  <si>
    <t>2459011547</t>
  </si>
  <si>
    <t>Шарыповский Итог</t>
  </si>
  <si>
    <t>Шушенский</t>
  </si>
  <si>
    <t>Индивидуальный предприниматель Лебедев Вадим Юрьевич</t>
  </si>
  <si>
    <t>244202984531</t>
  </si>
  <si>
    <t>ИП глава КФХ Балезин Валерий Александрович</t>
  </si>
  <si>
    <t>244202749672</t>
  </si>
  <si>
    <t>ИП глава КФХ Бахтин Денис Сергеевич</t>
  </si>
  <si>
    <t>244202375177</t>
  </si>
  <si>
    <t>ИП глава КФХ Быкова Наталья Ивановна</t>
  </si>
  <si>
    <t>ИП глава КФХ Зубарева Наталья Владимировна</t>
  </si>
  <si>
    <t>191002810203</t>
  </si>
  <si>
    <t>ИП глава КФХ Крашенинин Андрей Анатольевич</t>
  </si>
  <si>
    <t>244200069689</t>
  </si>
  <si>
    <t>ИП глава КФХ Мисюрин Олег Владимирович</t>
  </si>
  <si>
    <t>244201758145</t>
  </si>
  <si>
    <t>ИП глава КФХ Светлолобов Николай Борисович</t>
  </si>
  <si>
    <t>244200134049</t>
  </si>
  <si>
    <t>ИП глава КФХ Сотниченко Элиана Николаевна</t>
  </si>
  <si>
    <t>ИП глава КФХ Юдин Алексей Николаевич</t>
  </si>
  <si>
    <t>ИП глава КФХ Юдин Антон Николаевич</t>
  </si>
  <si>
    <t>КФХ "Фадеево"</t>
  </si>
  <si>
    <t>2442001798</t>
  </si>
  <si>
    <t>ООО "Саянмолоко"</t>
  </si>
  <si>
    <t>АО "Шушенская птицефабрика"</t>
  </si>
  <si>
    <t>2442010344</t>
  </si>
  <si>
    <t xml:space="preserve">ЗАО "Сибирь-1" </t>
  </si>
  <si>
    <t>2442009902</t>
  </si>
  <si>
    <t>Шушенский Итог</t>
  </si>
  <si>
    <t xml:space="preserve">г. Красноярск </t>
  </si>
  <si>
    <t>ФГБНУ "Федеральный исследовательский центр "Красноярский научный центр Сибирского отделения Российской академии наук"</t>
  </si>
  <si>
    <t>НАУЧ</t>
  </si>
  <si>
    <t>прочие</t>
  </si>
  <si>
    <t>ФГБОУ ВО "Красноярский государственный аграрный университет"</t>
  </si>
  <si>
    <t>АНО "ККЦРБ"</t>
  </si>
  <si>
    <t xml:space="preserve">Центр компетенций </t>
  </si>
  <si>
    <t>г. Красноярск</t>
  </si>
  <si>
    <t>ООО "Ярск"</t>
  </si>
  <si>
    <t>г. Красноярск Итог</t>
  </si>
  <si>
    <t>Общий итог</t>
  </si>
  <si>
    <t>постановление Правительства края от 07.11.2022 № 949-п</t>
  </si>
  <si>
    <t>постановление Правительства края от 05.12.2022 № 1043-п</t>
  </si>
  <si>
    <t>ИП глава КФХ Архипов Вячеслав Андреевич</t>
  </si>
  <si>
    <t>ИП глава КФХ Шлютгавер Игорь Вячеславович</t>
  </si>
  <si>
    <t>Индивидуальный предприниматель Соболев Андрей Сергеевич</t>
  </si>
  <si>
    <t xml:space="preserve"> </t>
  </si>
  <si>
    <t>Cубсидии на возмещение части фактически понесенных затрат, связанных с оплатой труда и проживанием обучающихся в образовательных организациях, привлеченных для прохождения практики, в том числе производственной практики, и практической подготовки или осуществляющих трудовую деятельность не более 6 месяцев</t>
  </si>
  <si>
    <t xml:space="preserve">постановление Правительства края от 30.07.2021 № 531-п </t>
  </si>
  <si>
    <t>постановление Правительства края от 24.10.2024 № 825-п</t>
  </si>
  <si>
    <t xml:space="preserve">Cубсидии на возмещение части затрат на приобретение племенной продукции (материала) по договорам купли-продажи </t>
  </si>
  <si>
    <t>246312747801</t>
  </si>
  <si>
    <r>
      <t xml:space="preserve">Субсидии на компенсацию части затрат, связанных с оплатой </t>
    </r>
    <r>
      <rPr>
        <b/>
        <sz val="16"/>
        <rFont val="Times New Roman"/>
        <family val="1"/>
        <charset val="204"/>
      </rPr>
      <t>очередных лизинговых или арендных платежей</t>
    </r>
  </si>
  <si>
    <t>статья 31 Закона Красноярского края от 21.02.2006  №17-4487</t>
  </si>
  <si>
    <r>
      <t>Субсидии на возмещение части затрат сельскохозяйственных потребительских кооперативов</t>
    </r>
    <r>
      <rPr>
        <b/>
        <sz val="16"/>
        <rFont val="Times New Roman"/>
        <family val="1"/>
        <charset val="204"/>
      </rPr>
      <t xml:space="preserve"> на приобретение сельскохозяйственной техники</t>
    </r>
    <r>
      <rPr>
        <sz val="16"/>
        <rFont val="Times New Roman"/>
        <family val="1"/>
        <charset val="204"/>
      </rPr>
      <t xml:space="preserve"> для оказания крестьянским (фермерским) хозяйствам и индивидуальным предпринимателям, являющимся сельскохозяйственными товаропроизводителями и членами сельскохозяйственного потребительского кооператива, гражданам, ведущим личное подсобное хозяйство, являющимся членами сельскохозяйственного потребительского кооператива, услуг по обработке земли</t>
    </r>
    <r>
      <rPr>
        <b/>
        <sz val="16"/>
        <rFont val="Times New Roman"/>
        <family val="1"/>
        <charset val="204"/>
      </rPr>
      <t xml:space="preserve"> (вспашке, посадке, внесению минеральных удобрений, прополке, поливу и уборке урожая)</t>
    </r>
  </si>
  <si>
    <t>ИП глава КФХ Бобков Алексей Иванович</t>
  </si>
  <si>
    <t>ИП глава КФХ Дербека Леонид Григорьевич</t>
  </si>
  <si>
    <t>ИП глава КФХ Сидоров Владимир Николаевич</t>
  </si>
  <si>
    <t>ИП глава КФХ Коротченко Виталий Александрович</t>
  </si>
  <si>
    <t>ИП глава КФХ Шихздаев Закидин Раудинович</t>
  </si>
  <si>
    <t>ИП глава КФХ Соколов Сергей Владимирович</t>
  </si>
  <si>
    <t>ИП глава КФХ Фроленко Олег Сергеевич</t>
  </si>
  <si>
    <t>ИП глава КФХ Никаноров Денис Олегович</t>
  </si>
  <si>
    <t>243601316012</t>
  </si>
  <si>
    <t>ИП глава КФХ Боровик Павел Васильевич</t>
  </si>
  <si>
    <t>244200746475</t>
  </si>
  <si>
    <t>Индивидуальный предприниматель Кузина Руслана Владимировна</t>
  </si>
  <si>
    <t>191004894833</t>
  </si>
  <si>
    <t>Краевой сельскохозяйственный комплексный потребительский кооператив "АгроФедерация"</t>
  </si>
  <si>
    <r>
      <t xml:space="preserve">Субсидии на возмещение части  затрат, связанных с </t>
    </r>
    <r>
      <rPr>
        <b/>
        <sz val="16"/>
        <rFont val="Times New Roman"/>
        <family val="1"/>
        <charset val="204"/>
      </rPr>
      <t>перевозкой продовольственной продукции внутренним водным транспортом</t>
    </r>
    <r>
      <rPr>
        <sz val="16"/>
        <rFont val="Times New Roman"/>
        <family val="1"/>
        <charset val="204"/>
      </rPr>
      <t xml:space="preserve"> в районы Крайнего Севера и приравненные к ним местности Красноярского края </t>
    </r>
  </si>
  <si>
    <r>
      <t xml:space="preserve">Субсидии на возмещение части затрат, связанных с оказанием услуг по </t>
    </r>
    <r>
      <rPr>
        <b/>
        <sz val="16"/>
        <rFont val="Times New Roman"/>
        <family val="1"/>
        <charset val="204"/>
      </rPr>
      <t xml:space="preserve">продвижению пищевых продуктов </t>
    </r>
  </si>
  <si>
    <t>Ассоциация сельхозпроизводителей, переработчиков и торговли "Енисейский  стандарт"</t>
  </si>
  <si>
    <t>статья 8 Закона края                                                     от 24.12.2020 № 10-4677</t>
  </si>
  <si>
    <r>
      <t xml:space="preserve">Субсидии на возмещение части затрат, связанных с проведением </t>
    </r>
    <r>
      <rPr>
        <b/>
        <sz val="16"/>
        <rFont val="Times New Roman"/>
        <family val="1"/>
        <charset val="204"/>
      </rPr>
      <t xml:space="preserve"> капитального ремонта тракторов</t>
    </r>
    <r>
      <rPr>
        <sz val="16"/>
        <rFont val="Times New Roman"/>
        <family val="1"/>
        <charset val="204"/>
      </rPr>
      <t xml:space="preserve"> и (или) их агрегатов, двигателей зерноуборочных и кормоуборочных комбайнов</t>
    </r>
  </si>
  <si>
    <t>ИП, глава КФХ Плотников Иван Алексеевич</t>
  </si>
  <si>
    <t>ИП, глава КФХ Доброходов Дмитрий Николаевич</t>
  </si>
  <si>
    <t>Индивидуальный предприниматель Владимирова Анастасия Валерьевна</t>
  </si>
  <si>
    <t>ИП глава КФХ Иордан Никита Алексеевич</t>
  </si>
  <si>
    <t>Индивидуальный предприниматель Лапехо Алексей Викторович</t>
  </si>
  <si>
    <t>ИП глава КФХ Ткаченко Ксения Владимировна</t>
  </si>
  <si>
    <t>244316634900</t>
  </si>
  <si>
    <t>Кежемский</t>
  </si>
  <si>
    <t>Кежемский Итог</t>
  </si>
  <si>
    <t>Сельскохозяйственный потребительский смешанный кооператив "Ангара"</t>
  </si>
  <si>
    <t>ООО "Красноярский масляный завод"</t>
  </si>
  <si>
    <t>статья 6 Закона края                                                     от 24.12.2020 № 10-4677</t>
  </si>
  <si>
    <t>Перерабатывающе-сбытовой сельскохозяйственный потребительский кооператив  "Агросибком-М"</t>
  </si>
  <si>
    <t>Сельскохозяйственный комплексный потребительский  кооператив "Есаул"</t>
  </si>
  <si>
    <t>2424008286</t>
  </si>
  <si>
    <t>Научно-исследовательский селекционно-семеноводческий сельскохозяйственный потребительский смешанный кооператив "Шушенский центр селекции и семеноводства картофеля и овощей"</t>
  </si>
  <si>
    <t>Сельскохозяйственный потребительский смешанный кооператив "Победа"</t>
  </si>
  <si>
    <t>Субсидии на возмещение части затрат, связанных с участием в межрегиональных, российских (всероссийских) конкурсах, чемпионатах, соревнованиях в агнропромышленном комплексе</t>
  </si>
  <si>
    <t>постановление Правительства края от 13.10.2023 № 815-п</t>
  </si>
  <si>
    <t>Субсидии сельскохозяйственным товаропроизводителям (за исключением крестьянских (фермерских) хозяйств, индивидуальных предпринимателей, являющихся сельскохозяйственными товаропроизводителями), имеющим доход от реализации товаров (работ, услуг) менее 1 миллиарда рублей за 2022 год и понесшим затраты в 2022–2023 годах, на возмещение части затрат на приобретение техники и оборудования по договорам купли-продажи и (или) финансовой аренды (лизинга)</t>
  </si>
  <si>
    <t>постановление Правительства края от 24.10.2024 № 824-п</t>
  </si>
  <si>
    <t>ООО "Урожай"</t>
  </si>
  <si>
    <t>ООО "Троекуровское"</t>
  </si>
  <si>
    <t>2423015548</t>
  </si>
  <si>
    <t>Субсидии на возмещение части затрат на удешевление стоимости семени и жидкого азота, реализованных сельскохозяйственным товаропроизводителям, краевым государственным учреждениям ветеринарии для искусственного осеменения сельскохозяйственных животных, принадлежащих гражданам, ведущим личное подсобное хозяйство, крестьянским (фермерским) хозяйствам, индивидуальным предпринимателям, являющимся сельскохозяйственными товаропроизводителями</t>
  </si>
  <si>
    <t>постановление Правительства края от 05.12.2022 № 1045-п</t>
  </si>
  <si>
    <t>Субсидии сельскохозяйственным товаропроизводителям, вновь созданным сельскохозяйственным товаропроизводителям на возмещение части затрат, связанных с дополнительным профессиональным образованием работников в организациях, осуществляющих образовательную деятельность по дополнительным профессиональным программам, расположенных на территории Российской Федерации (стоимость обучения, расходы по проезду, найму жилого помещения)</t>
  </si>
  <si>
    <t>постановление Правительства края от 16.06.2017 № 323-п</t>
  </si>
  <si>
    <t>Субсидии на возмещение части затрат, связанных с содержанием коров молочного направления продуктивности, находящихся в собственности и (или) пользовании у граждан, ведущих личное подсобное хозяйство, являющихся членами сельскохозяйственного потребительского кооператива</t>
  </si>
  <si>
    <t>постановление Правительства края от 08.12.2022 № 1070-п</t>
  </si>
  <si>
    <t>Информация о получателях государственной поддержки за 12 месяцев 2024 года, тыс. руб.</t>
  </si>
  <si>
    <t>Субсидии на финансовое обеспечение части затрат, связанных с приобретением нетелей,  в том числе племенных, и (или) коров, в том числе племенных, и (или) молодняка крупного рогатого скота (бычков) в возрасте до 4 месяцев для их последующей передачи в собственность граждан, ведущих личное подсобное хозяйство, являющихся членами сельскохозяйственного потребительского кооператива</t>
  </si>
  <si>
    <t>постановление Правительства края от 07.11.2022 № 945-п</t>
  </si>
  <si>
    <t>постановление Правительства края от 15.11.2024 № 791-п</t>
  </si>
  <si>
    <r>
      <t xml:space="preserve">Субсидии на возмещение части затрат 
на поддержку </t>
    </r>
    <r>
      <rPr>
        <b/>
        <u/>
        <sz val="16"/>
        <rFont val="Times New Roman"/>
        <family val="1"/>
        <charset val="204"/>
      </rPr>
      <t xml:space="preserve">производства картофеля и овощей открытого 
грунта гражданам, ведущим личное подсобное хозяйство </t>
    </r>
    <r>
      <rPr>
        <sz val="16"/>
        <rFont val="Times New Roman"/>
        <family val="1"/>
        <charset val="204"/>
      </rPr>
      <t xml:space="preserve">
и применяющим специальный налоговый режим «Налог
 на профессиональный доход»</t>
    </r>
  </si>
  <si>
    <t>Князян Бабкен Гнелович</t>
  </si>
  <si>
    <t>ЛПХ</t>
  </si>
  <si>
    <t>Мансурова Ольга Владимировна</t>
  </si>
  <si>
    <t>Сайфулин Тимур Сирачтдинович</t>
  </si>
  <si>
    <t>Иконников Михаил Викторович</t>
  </si>
  <si>
    <t>постановление Правительства края от 21.10.2024 № 768 -п</t>
  </si>
  <si>
    <t>организации АПК (ОБ)</t>
  </si>
  <si>
    <r>
      <t xml:space="preserve">Субсидии на возмещение части затрат </t>
    </r>
    <r>
      <rPr>
        <b/>
        <u/>
        <sz val="16"/>
        <rFont val="Times New Roman"/>
        <family val="1"/>
        <charset val="204"/>
      </rPr>
      <t>на уплату процентов</t>
    </r>
    <r>
      <rPr>
        <u/>
        <sz val="16"/>
        <rFont val="Times New Roman"/>
        <family val="1"/>
        <charset val="204"/>
      </rPr>
      <t xml:space="preserve"> </t>
    </r>
    <r>
      <rPr>
        <sz val="16"/>
        <rFont val="Times New Roman"/>
        <family val="1"/>
        <charset val="204"/>
      </rPr>
      <t xml:space="preserve">по кредитным договорам, </t>
    </r>
    <r>
      <rPr>
        <b/>
        <u/>
        <sz val="16"/>
        <rFont val="Times New Roman"/>
        <family val="1"/>
        <charset val="204"/>
      </rPr>
      <t>заключенным с 1 января 2023 года на срок от 2 до 10 лет</t>
    </r>
    <r>
      <rPr>
        <sz val="16"/>
        <rFont val="Times New Roman"/>
        <family val="1"/>
        <charset val="204"/>
      </rPr>
      <t xml:space="preserve">
</t>
    </r>
  </si>
  <si>
    <t>Субсидии на финансовое обеспечение (возмещение) части затрат, связанных с приобретением техники и оборудования, специализированного транспорта, печей (крематоров, инсинераторов) для утилизации биологических отходов, модульных объектов и (или) оборудования, предназначенных для убоя сельскохозяйственных животных</t>
  </si>
  <si>
    <r>
      <t xml:space="preserve">Гранты в форме субсидий на финансовое обеспечение затрат </t>
    </r>
    <r>
      <rPr>
        <b/>
        <sz val="16"/>
        <rFont val="Times New Roman"/>
        <family val="1"/>
        <charset val="204"/>
      </rPr>
      <t>на развитие материально-технической базы</t>
    </r>
  </si>
  <si>
    <t>Гранты в форме субсидий на финансовое обеспечение затрат на реализацию инвестиционной программы, соответствующей приоритетным направлениям государственной поддержки и направленной на развитие деятельности, связанной с производством, первичной и (или) последующей (промышленной) переработкой продукции сельского хозяйства и рыбоводства, производством пищевой продукции, заготовкой и переработкой недревесных и пищевых лесных ресурсов и лекарственных растений, оказанием услуг по хранению, складированию, подработке и реализации овощей и картофеля, зерновых и масличных культур</t>
  </si>
  <si>
    <t>постановление Правительства края от 05.12.2022 № 1044-п</t>
  </si>
  <si>
    <r>
      <t xml:space="preserve">Субсидии на возмещение части затрат, связанных с реализацией </t>
    </r>
    <r>
      <rPr>
        <b/>
        <sz val="16"/>
        <rFont val="Times New Roman"/>
        <family val="1"/>
        <charset val="204"/>
      </rPr>
      <t>инвестиционных проектов в агропромышленном комплексе по приоритетным направлениям государственной поддержки</t>
    </r>
  </si>
  <si>
    <r>
      <rPr>
        <b/>
        <sz val="16"/>
        <rFont val="Times New Roman"/>
        <family val="1"/>
        <charset val="204"/>
      </rPr>
      <t xml:space="preserve">Грант «Наш фермер» </t>
    </r>
    <r>
      <rPr>
        <sz val="16"/>
        <rFont val="Times New Roman"/>
        <family val="1"/>
        <charset val="204"/>
      </rPr>
      <t>в форме субсидий на финансовое обеспечение затрат, связанных с реализацией проекта по развитию сельскохозяйственной деятельности</t>
    </r>
  </si>
  <si>
    <t>постановление Правительства края от 25.10.2022 № 913-п</t>
  </si>
  <si>
    <t>постановление Правительства края от 12.01.2016 № 2-п</t>
  </si>
  <si>
    <t>постановление Правительства края от 08.11.2022 № 959-п</t>
  </si>
  <si>
    <r>
      <rPr>
        <b/>
        <sz val="16"/>
        <rFont val="Times New Roman"/>
        <family val="1"/>
        <charset val="204"/>
      </rPr>
      <t>Грант</t>
    </r>
    <r>
      <rPr>
        <sz val="16"/>
        <rFont val="Times New Roman"/>
        <family val="1"/>
        <charset val="204"/>
      </rPr>
      <t xml:space="preserve"> в форме субсидий на финансовое обеспечение затрат, связанных с реализацией </t>
    </r>
    <r>
      <rPr>
        <b/>
        <sz val="16"/>
        <rFont val="Times New Roman"/>
        <family val="1"/>
        <charset val="204"/>
      </rPr>
      <t xml:space="preserve">проектов по развитию несельскохозяйственных видов деятельности </t>
    </r>
    <r>
      <rPr>
        <sz val="16"/>
        <rFont val="Times New Roman"/>
        <family val="1"/>
        <charset val="204"/>
      </rPr>
      <t>на сельских территориях края</t>
    </r>
  </si>
  <si>
    <r>
      <rPr>
        <b/>
        <sz val="16"/>
        <rFont val="Times New Roman"/>
        <family val="1"/>
        <charset val="204"/>
      </rPr>
      <t xml:space="preserve">Грант </t>
    </r>
    <r>
      <rPr>
        <sz val="16"/>
        <rFont val="Times New Roman"/>
        <family val="1"/>
        <charset val="204"/>
      </rPr>
      <t xml:space="preserve">в форме субсидий гражданам, ведущим личное подсобное хозяйство и применяющим специальный налоговый режим </t>
    </r>
    <r>
      <rPr>
        <b/>
        <sz val="16"/>
        <rFont val="Times New Roman"/>
        <family val="1"/>
        <charset val="204"/>
      </rPr>
      <t>«Налог на профессиональный доход»</t>
    </r>
    <r>
      <rPr>
        <sz val="16"/>
        <rFont val="Times New Roman"/>
        <family val="1"/>
        <charset val="204"/>
      </rPr>
      <t xml:space="preserve">, на </t>
    </r>
    <r>
      <rPr>
        <b/>
        <sz val="16"/>
        <rFont val="Times New Roman"/>
        <family val="1"/>
        <charset val="204"/>
      </rPr>
      <t>финансовое обеспечение затрат</t>
    </r>
    <r>
      <rPr>
        <sz val="16"/>
        <rFont val="Times New Roman"/>
        <family val="1"/>
        <charset val="204"/>
      </rPr>
      <t xml:space="preserve">, связанных с </t>
    </r>
    <r>
      <rPr>
        <b/>
        <sz val="16"/>
        <rFont val="Times New Roman"/>
        <family val="1"/>
        <charset val="204"/>
      </rPr>
      <t>реализацией проекта по развитию личного подсобного хозяйства</t>
    </r>
  </si>
  <si>
    <t>Коновалов Андрей Владимирович</t>
  </si>
  <si>
    <t>Максимова Елена Николаевна</t>
  </si>
  <si>
    <t>Киселева Зарина Робертовна</t>
  </si>
  <si>
    <t>Казанцев Александр Сергеевич</t>
  </si>
  <si>
    <t>Худяков Олег Викторович</t>
  </si>
  <si>
    <t>Шубкин Михаил Георгиевич</t>
  </si>
  <si>
    <t>Гураль Мария Владимировна</t>
  </si>
  <si>
    <t>190101538733</t>
  </si>
  <si>
    <t>Шубин Сергей Мануилович</t>
  </si>
  <si>
    <t>Тропина Светлана Юрьевна</t>
  </si>
  <si>
    <t>Тютюкин Александр Владимирович</t>
  </si>
  <si>
    <t>Акулинин Евгений Юрьевич</t>
  </si>
  <si>
    <t>Кончакова Татьяна Григорьевна</t>
  </si>
  <si>
    <t>Кожухова Татьяна Владимировна</t>
  </si>
  <si>
    <t>Казаков Александр Анатольевич</t>
  </si>
  <si>
    <t>Куцепалов Вадим Владимирович</t>
  </si>
  <si>
    <t>Бабенко Алина Юрьевна</t>
  </si>
  <si>
    <t>Пугачева Анастасия Александровна</t>
  </si>
  <si>
    <t>Шилкина Ирина Николаевна</t>
  </si>
  <si>
    <t>ООО "Емельяновские вкусняшки"</t>
  </si>
  <si>
    <t>ООО "Свой Сад"</t>
  </si>
  <si>
    <t>ООО "Золотая рыбка"</t>
  </si>
  <si>
    <t>Ачинский (г. Ачинск)</t>
  </si>
  <si>
    <t>ООО Причулымье</t>
  </si>
  <si>
    <t>ООО "Зернопродукт"</t>
  </si>
  <si>
    <t>ООО "Завод минеральной воды и безалкогольных напитков"</t>
  </si>
  <si>
    <t xml:space="preserve">ИП </t>
  </si>
  <si>
    <t>Индивидуальный предприниматель Королев Евгений Леонидович</t>
  </si>
  <si>
    <t>Индивидуальный предприниматель Собиров Шухратжон Сафармуродович</t>
  </si>
  <si>
    <t>Индивидуальный предприниматель Расулов Саъдулло Шарифович</t>
  </si>
  <si>
    <t>Индивидуальный предприниматель Доброшевский Георгий Александрович</t>
  </si>
  <si>
    <t>Индивидуальный предприниматель Мохова Мария Александровна</t>
  </si>
  <si>
    <t>Индивидуальный предприниматель Громов Юрий Михайлович</t>
  </si>
  <si>
    <t>Индивидуальный предприниматель Пирогов Евгений Александрович</t>
  </si>
  <si>
    <t>Индивидуальный предприниматель Пулодов Аброр Абдушахидович</t>
  </si>
  <si>
    <t>Индивидуальный предприниматель Алексеев Сергей Владимирович</t>
  </si>
  <si>
    <t>241401380874</t>
  </si>
  <si>
    <t>Индивидуальный предприниматель Гаврилин Дмитрий Викторович</t>
  </si>
  <si>
    <t>241401016586</t>
  </si>
  <si>
    <t>Индивидуальный предприниматель Бабенко Анастасия Федоровна</t>
  </si>
  <si>
    <t>244002221109</t>
  </si>
  <si>
    <t>Индивидуальный предприниматель Чуканов Николай Владимирович</t>
  </si>
  <si>
    <t>Индивидуальный предприниматель Гогунский Никита Николаевич</t>
  </si>
  <si>
    <t>Индивидуальный предприниматель Нижегородов Александр Михайлович</t>
  </si>
  <si>
    <t xml:space="preserve">Кежемский </t>
  </si>
  <si>
    <t>Индивидуальный предприниматель Лексина Елена Владимировна</t>
  </si>
  <si>
    <t>Индивидуальный предприниматель Токуз-Оглы Рустам Салимович</t>
  </si>
  <si>
    <t>Индивидуальный предприниматель Деньгин Анатолий Сергеевич</t>
  </si>
  <si>
    <t>Индивидуальный предприниматель Мазурантов Юрий Александрович</t>
  </si>
  <si>
    <t>242901022276</t>
  </si>
  <si>
    <t xml:space="preserve">постановление Правительства края от 14.02.2017  № 84-п </t>
  </si>
  <si>
    <t>приказ министерства сх края от 05.11.2024 № 820-о</t>
  </si>
  <si>
    <t>приказ министерства сх края от 25.11.2024 № 874-о</t>
  </si>
  <si>
    <t>приказ министерства сх от 25.11.2024 № 875-о</t>
  </si>
  <si>
    <t>приказ министерства сх от 19.11.2024 № 862-о</t>
  </si>
  <si>
    <t xml:space="preserve">приказ министерства сх от 25.11.2024 № 876-о 
</t>
  </si>
  <si>
    <t>Индивидуальный предприниматель Корчагина Светлана Леонидовна</t>
  </si>
  <si>
    <t>Индивидуальный предприниматель Коротких Андрей Васильевич</t>
  </si>
  <si>
    <t>Индивидуальный предприниматель Демидко Дмитрий Валерьевич</t>
  </si>
  <si>
    <t>ООО "Вербицкие"</t>
  </si>
  <si>
    <t>ООО СХП "Атлант"</t>
  </si>
  <si>
    <t>Индивидуальный предприниматель Апранович Сергей Викторович</t>
  </si>
  <si>
    <t>Индивидуальный предприниматель Матусан Максим Геннадьевич</t>
  </si>
  <si>
    <t>ИП глава КФХ Туркова Татьяна Анатольевна</t>
  </si>
  <si>
    <t>ИП глава КФХ Арутюнян Самвел Размикович</t>
  </si>
  <si>
    <t>ИП глава КФХ Питик Степан Юрьевич</t>
  </si>
  <si>
    <t>ИП глава КФХ Лапа Юрий Николаевич</t>
  </si>
  <si>
    <t xml:space="preserve">ИП глава КФХ Погосян Мисак Альбертович </t>
  </si>
  <si>
    <t>Индивидуальный предприниматель Мхитарян Вазген Андрейи</t>
  </si>
  <si>
    <t>ИП глава КФХ Гречишкин Валерий Константинович</t>
  </si>
  <si>
    <t>ИП глава КФХ Ковальчук 
Мария Александровна</t>
  </si>
  <si>
    <t>ИП глава КФХ Романченко Андрей Сергеевич</t>
  </si>
  <si>
    <t>ИП глава КФХ Кожевников Сергей Геннадьевич</t>
  </si>
  <si>
    <t>Индивидуальный предприниматель Данилевич Максим Вячеславович</t>
  </si>
  <si>
    <t>Индивидуальный предприниматель Вершков Василий Васильевич</t>
  </si>
  <si>
    <t>Индивидуальный предприниматель Безматерных Олег Сергеевич</t>
  </si>
  <si>
    <t>ООО "Флотилия"</t>
  </si>
  <si>
    <t>ООО "Птицефабрика Преображенская"</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</si>
</sst>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3" formatCode="_-* #,##0.00\ _₽_-;\-* #,##0.00\ _₽_-;_-* &quot;-&quot;??\ _₽_-;_-@_-"/>
    <numFmt numFmtId="164" formatCode="_-* #,##0.00_-;\-* #,##0.00_-;_-* &quot;-&quot;??_-;_-@_-"/>
    <numFmt numFmtId="165" formatCode="_-* #,##0.00_р_._-;\-* #,##0.00_р_._-;_-* \-??_р_._-;_-@_-"/>
    <numFmt numFmtId="166" formatCode="_-* #,##0&quot;р.&quot;_-;\-* #,##0&quot;р.&quot;_-;_-* &quot;-&quot;&quot;р.&quot;_-;_-@_-"/>
    <numFmt numFmtId="167" formatCode="&quot;€&quot;#,##0;[Red]\-&quot;€&quot;#,##0"/>
    <numFmt numFmtId="168" formatCode="_-* #,##0_р_._-;\-* #,##0_р_._-;_-* &quot;-&quot;_р_._-;_-@_-"/>
    <numFmt numFmtId="169" formatCode="_-* #,##0.00\ _р_._-;\-* #,##0.00\ _р_._-;_-* &quot;-&quot;??\ _р_._-;_-@_-"/>
    <numFmt numFmtId="170" formatCode="_-* #,##0.00_р_._-;\-* #,##0.00_р_._-;_-* &quot;-&quot;??_р_._-;_-@_-"/>
    <numFmt numFmtId="171" formatCode="#,##0.00000"/>
    <numFmt numFmtId="173" formatCode="0.00000"/>
    <numFmt numFmtId="175" formatCode="#,##0.000"/>
    <numFmt numFmtId="176" formatCode="#,##0.0000"/>
    <numFmt numFmtId="177" formatCode="000000"/>
  </numFmts>
  <fonts count="76" x14ac:knownFonts="1">
    <font>
      <sz val="11"/>
      <color theme="1"/>
      <name val="Calibri"/>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0"/>
      <name val="Calibri"/>
      <family val="2"/>
      <charset val="204"/>
      <scheme val="minor"/>
    </font>
    <font>
      <sz val="10"/>
      <name val="Arial Cyr"/>
    </font>
    <font>
      <sz val="11"/>
      <name val="Calibri"/>
      <family val="2"/>
      <charset val="204"/>
    </font>
    <font>
      <sz val="11"/>
      <color indexed="64"/>
      <name val="Calibri"/>
      <family val="2"/>
      <charset val="204"/>
    </font>
    <font>
      <sz val="11"/>
      <color indexed="65"/>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sz val="10"/>
      <name val="Arial"/>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name val="Calibri"/>
      <family val="2"/>
      <charset val="204"/>
    </font>
    <font>
      <b/>
      <sz val="11"/>
      <color indexed="64"/>
      <name val="Calibri"/>
      <family val="2"/>
      <charset val="204"/>
    </font>
    <font>
      <b/>
      <sz val="11"/>
      <color indexed="65"/>
      <name val="Calibri"/>
      <family val="2"/>
      <charset val="204"/>
    </font>
    <font>
      <b/>
      <sz val="18"/>
      <color indexed="56"/>
      <name val="Cambria"/>
      <family val="1"/>
      <charset val="204"/>
    </font>
    <font>
      <sz val="11"/>
      <color indexed="60"/>
      <name val="Calibri"/>
      <family val="2"/>
      <charset val="204"/>
    </font>
    <font>
      <sz val="8"/>
      <name val="Arial"/>
      <family val="2"/>
      <charset val="204"/>
    </font>
    <font>
      <sz val="12"/>
      <color theme="1"/>
      <name val="Times New Roman"/>
      <family val="1"/>
      <charset val="204"/>
    </font>
    <font>
      <sz val="10"/>
      <name val="Times New Roman"/>
      <family val="1"/>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2"/>
      <name val="Calibri"/>
      <family val="2"/>
      <charset val="204"/>
    </font>
    <font>
      <sz val="11"/>
      <color indexed="17"/>
      <name val="Calibri"/>
      <family val="2"/>
      <charset val="204"/>
    </font>
    <font>
      <sz val="18"/>
      <name val="Times New Roman"/>
      <family val="1"/>
      <charset val="204"/>
    </font>
    <font>
      <sz val="14"/>
      <name val="Times New Roman"/>
      <family val="1"/>
      <charset val="204"/>
    </font>
    <font>
      <b/>
      <sz val="18"/>
      <name val="Times New Roman"/>
      <family val="1"/>
      <charset val="204"/>
    </font>
    <font>
      <b/>
      <i/>
      <u/>
      <sz val="18"/>
      <name val="Times New Roman"/>
      <family val="1"/>
      <charset val="204"/>
    </font>
    <font>
      <b/>
      <u/>
      <sz val="18"/>
      <name val="Times New Roman"/>
      <family val="1"/>
      <charset val="204"/>
    </font>
    <font>
      <sz val="16"/>
      <name val="Times New Roman"/>
      <family val="1"/>
      <charset val="204"/>
    </font>
    <font>
      <b/>
      <i/>
      <sz val="16"/>
      <name val="Times New Roman"/>
      <family val="1"/>
      <charset val="204"/>
    </font>
    <font>
      <b/>
      <sz val="16"/>
      <name val="Times New Roman"/>
      <family val="1"/>
      <charset val="204"/>
    </font>
    <font>
      <b/>
      <u/>
      <sz val="16"/>
      <name val="Times New Roman"/>
      <family val="1"/>
      <charset val="204"/>
    </font>
    <font>
      <sz val="11"/>
      <color theme="1"/>
      <name val="Calibri"/>
      <family val="2"/>
      <charset val="204"/>
      <scheme val="minor"/>
    </font>
    <font>
      <u/>
      <sz val="16"/>
      <name val="Times New Roman"/>
      <family val="1"/>
      <charset val="204"/>
    </font>
    <font>
      <i/>
      <sz val="18"/>
      <name val="Times New Roman"/>
      <family val="1"/>
      <charset val="204"/>
    </font>
    <font>
      <sz val="11"/>
      <name val="Calibri"/>
      <family val="2"/>
      <charset val="204"/>
    </font>
    <font>
      <sz val="11"/>
      <color indexed="65"/>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sz val="10"/>
      <name val="Arial"/>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name val="Calibri"/>
      <family val="2"/>
      <charset val="204"/>
    </font>
    <font>
      <b/>
      <sz val="11"/>
      <color indexed="65"/>
      <name val="Calibri"/>
      <family val="2"/>
      <charset val="204"/>
    </font>
    <font>
      <b/>
      <sz val="18"/>
      <color indexed="56"/>
      <name val="Cambria"/>
      <family val="1"/>
      <charset val="204"/>
    </font>
    <font>
      <sz val="11"/>
      <color indexed="60"/>
      <name val="Calibri"/>
      <family val="2"/>
      <charset val="204"/>
    </font>
    <font>
      <sz val="8"/>
      <name val="Arial"/>
      <family val="2"/>
      <charset val="204"/>
    </font>
    <font>
      <sz val="12"/>
      <color theme="1"/>
      <name val="Times New Roman"/>
      <family val="1"/>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2"/>
      <name val="Calibri"/>
      <family val="2"/>
      <charset val="204"/>
    </font>
    <font>
      <sz val="11"/>
      <color indexed="17"/>
      <name val="Calibri"/>
      <family val="2"/>
      <charset val="204"/>
    </font>
    <font>
      <sz val="11"/>
      <color theme="1"/>
      <name val="Calibri"/>
      <family val="2"/>
      <scheme val="minor"/>
    </font>
    <font>
      <sz val="10"/>
      <name val="Arial Cyr"/>
      <charset val="204"/>
    </font>
    <font>
      <sz val="11"/>
      <color indexed="8"/>
      <name val="Calibri"/>
      <family val="2"/>
      <charset val="204"/>
    </font>
    <font>
      <sz val="10"/>
      <name val="Arial Cyr"/>
      <family val="2"/>
      <charset val="204"/>
    </font>
    <font>
      <sz val="8"/>
      <name val="Arial"/>
      <family val="2"/>
    </font>
    <font>
      <sz val="10"/>
      <color indexed="64"/>
      <name val="Arial"/>
      <family val="2"/>
      <charset val="204"/>
    </font>
    <font>
      <sz val="12"/>
      <color theme="1"/>
      <name val="Times New Roman"/>
      <family val="2"/>
      <charset val="204"/>
    </font>
    <font>
      <b/>
      <i/>
      <sz val="16"/>
      <color theme="1"/>
      <name val="Times New Roman"/>
      <family val="1"/>
      <charset val="204"/>
    </font>
    <font>
      <sz val="11"/>
      <color theme="1"/>
      <name val="Times New Roman"/>
      <family val="1"/>
      <charset val="204"/>
    </font>
    <font>
      <sz val="11"/>
      <color theme="1"/>
      <name val="Calibri"/>
      <scheme val="minor"/>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2"/>
        <bgColor indexed="62"/>
      </patternFill>
    </fill>
    <fill>
      <patternFill patternType="solid">
        <fgColor indexed="62"/>
        <bgColor indexed="62"/>
      </patternFill>
    </fill>
    <fill>
      <patternFill patternType="solid">
        <fgColor indexed="2"/>
        <bgColor indexed="2"/>
      </patternFill>
    </fill>
    <fill>
      <patternFill patternType="solid">
        <fgColor indexed="2"/>
        <bgColor indexed="2"/>
      </patternFill>
    </fill>
    <fill>
      <patternFill patternType="solid">
        <fgColor indexed="57"/>
        <bgColor indexed="57"/>
      </patternFill>
    </fill>
    <fill>
      <patternFill patternType="solid">
        <fgColor indexed="57"/>
        <bgColor indexed="57"/>
      </patternFill>
    </fill>
    <fill>
      <patternFill patternType="solid">
        <fgColor indexed="20"/>
        <bgColor indexed="20"/>
      </patternFill>
    </fill>
    <fill>
      <patternFill patternType="solid">
        <fgColor indexed="20"/>
        <bgColor indexed="20"/>
      </patternFill>
    </fill>
    <fill>
      <patternFill patternType="solid">
        <fgColor indexed="49"/>
        <bgColor indexed="49"/>
      </patternFill>
    </fill>
    <fill>
      <patternFill patternType="solid">
        <fgColor indexed="49"/>
        <bgColor indexed="49"/>
      </patternFill>
    </fill>
    <fill>
      <patternFill patternType="solid">
        <fgColor indexed="53"/>
        <bgColor indexed="53"/>
      </patternFill>
    </fill>
    <fill>
      <patternFill patternType="solid">
        <fgColor indexed="53"/>
        <bgColor indexed="53"/>
      </patternFill>
    </fill>
    <fill>
      <patternFill patternType="solid">
        <fgColor indexed="47"/>
        <bgColor indexed="47"/>
      </patternFill>
    </fill>
    <fill>
      <patternFill patternType="solid">
        <fgColor indexed="47"/>
        <bgColor indexed="47"/>
      </patternFill>
    </fill>
    <fill>
      <patternFill patternType="solid">
        <fgColor indexed="22"/>
        <bgColor indexed="22"/>
      </patternFill>
    </fill>
    <fill>
      <patternFill patternType="solid">
        <fgColor indexed="22"/>
        <bgColor indexed="22"/>
      </patternFill>
    </fill>
    <fill>
      <patternFill patternType="solid">
        <fgColor indexed="55"/>
        <bgColor indexed="55"/>
      </patternFill>
    </fill>
    <fill>
      <patternFill patternType="solid">
        <fgColor indexed="55"/>
        <bgColor indexed="55"/>
      </patternFill>
    </fill>
    <fill>
      <patternFill patternType="solid">
        <fgColor indexed="43"/>
        <bgColor indexed="43"/>
      </patternFill>
    </fill>
    <fill>
      <patternFill patternType="solid">
        <fgColor indexed="43"/>
        <bgColor indexed="43"/>
      </patternFill>
    </fill>
    <fill>
      <patternFill patternType="solid">
        <fgColor indexed="45"/>
        <bgColor indexed="45"/>
      </patternFill>
    </fill>
    <fill>
      <patternFill patternType="solid">
        <fgColor indexed="45"/>
        <bgColor indexed="45"/>
      </patternFill>
    </fill>
    <fill>
      <patternFill patternType="solid">
        <fgColor indexed="26"/>
        <bgColor indexed="26"/>
      </patternFill>
    </fill>
    <fill>
      <patternFill patternType="solid">
        <fgColor indexed="26"/>
        <bgColor indexed="26"/>
      </patternFill>
    </fill>
    <fill>
      <patternFill patternType="solid">
        <fgColor indexed="42"/>
        <bgColor indexed="42"/>
      </patternFill>
    </fill>
    <fill>
      <patternFill patternType="solid">
        <fgColor indexed="42"/>
        <bgColor indexed="42"/>
      </patternFill>
    </fill>
    <fill>
      <patternFill patternType="solid">
        <fgColor theme="0"/>
        <bgColor indexed="64"/>
      </patternFill>
    </fill>
    <fill>
      <patternFill patternType="solid">
        <fgColor theme="6" tint="0.59999389629810485"/>
        <bgColor indexed="64"/>
      </patternFill>
    </fill>
  </fills>
  <borders count="12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style="medium">
        <color auto="1"/>
      </top>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medium">
        <color auto="1"/>
      </right>
      <top/>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thin">
        <color auto="1"/>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bottom/>
      <diagonal/>
    </border>
    <border>
      <left/>
      <right style="medium">
        <color indexed="64"/>
      </right>
      <top/>
      <bottom/>
      <diagonal/>
    </border>
    <border>
      <left style="thin">
        <color auto="1"/>
      </left>
      <right style="medium">
        <color auto="1"/>
      </right>
      <top style="thin">
        <color auto="1"/>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style="thin">
        <color auto="1"/>
      </right>
      <top style="medium">
        <color auto="1"/>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style="thin">
        <color auto="1"/>
      </bottom>
      <diagonal/>
    </border>
  </borders>
  <cellStyleXfs count="60814">
    <xf numFmtId="0" fontId="0" fillId="0" borderId="0"/>
    <xf numFmtId="0" fontId="43" fillId="2" borderId="0" applyNumberFormat="0" applyBorder="0" applyProtection="0"/>
    <xf numFmtId="0" fontId="43" fillId="2" borderId="0" applyNumberFormat="0" applyBorder="0" applyProtection="0"/>
    <xf numFmtId="0" fontId="43" fillId="3" borderId="0" applyNumberFormat="0" applyBorder="0" applyProtection="0"/>
    <xf numFmtId="0" fontId="43" fillId="3" borderId="0" applyNumberFormat="0" applyBorder="0" applyProtection="0"/>
    <xf numFmtId="0" fontId="43" fillId="4" borderId="0" applyNumberFormat="0" applyBorder="0" applyProtection="0"/>
    <xf numFmtId="0" fontId="43" fillId="4" borderId="0" applyNumberFormat="0" applyBorder="0" applyProtection="0"/>
    <xf numFmtId="0" fontId="43" fillId="5" borderId="0" applyNumberFormat="0" applyBorder="0" applyProtection="0"/>
    <xf numFmtId="0" fontId="43" fillId="5" borderId="0" applyNumberFormat="0" applyBorder="0" applyProtection="0"/>
    <xf numFmtId="0" fontId="43" fillId="6" borderId="0" applyNumberFormat="0" applyBorder="0" applyProtection="0"/>
    <xf numFmtId="0" fontId="43" fillId="6" borderId="0" applyNumberFormat="0" applyBorder="0" applyProtection="0"/>
    <xf numFmtId="0" fontId="43" fillId="7" borderId="0" applyNumberFormat="0" applyBorder="0" applyProtection="0"/>
    <xf numFmtId="0" fontId="43" fillId="7" borderId="0" applyNumberFormat="0" applyBorder="0" applyProtection="0"/>
    <xf numFmtId="0" fontId="43" fillId="8" borderId="0" applyNumberFormat="0" applyBorder="0" applyProtection="0"/>
    <xf numFmtId="0" fontId="43" fillId="8" borderId="0" applyNumberFormat="0" applyBorder="0" applyProtection="0"/>
    <xf numFmtId="0" fontId="43" fillId="9" borderId="0" applyNumberFormat="0" applyBorder="0" applyProtection="0"/>
    <xf numFmtId="0" fontId="43" fillId="9" borderId="0" applyNumberFormat="0" applyBorder="0" applyProtection="0"/>
    <xf numFmtId="0" fontId="43" fillId="10" borderId="0" applyNumberFormat="0" applyBorder="0" applyProtection="0"/>
    <xf numFmtId="0" fontId="43" fillId="10" borderId="0" applyNumberFormat="0" applyBorder="0" applyProtection="0"/>
    <xf numFmtId="0" fontId="43" fillId="11" borderId="0" applyNumberFormat="0" applyBorder="0" applyProtection="0"/>
    <xf numFmtId="0" fontId="43" fillId="11" borderId="0" applyNumberFormat="0" applyBorder="0" applyProtection="0"/>
    <xf numFmtId="0" fontId="43" fillId="12" borderId="0" applyNumberFormat="0" applyBorder="0" applyProtection="0"/>
    <xf numFmtId="0" fontId="43" fillId="12" borderId="0" applyNumberFormat="0" applyBorder="0" applyProtection="0"/>
    <xf numFmtId="0" fontId="43" fillId="13" borderId="0" applyNumberFormat="0" applyBorder="0" applyProtection="0"/>
    <xf numFmtId="0" fontId="43" fillId="13" borderId="0" applyNumberFormat="0" applyBorder="0" applyProtection="0"/>
    <xf numFmtId="0" fontId="9" fillId="14" borderId="0" applyNumberFormat="0" applyBorder="0" applyProtection="0"/>
    <xf numFmtId="0" fontId="9" fillId="15" borderId="0" applyNumberFormat="0" applyBorder="0" applyProtection="0"/>
    <xf numFmtId="0" fontId="9" fillId="16" borderId="0" applyNumberFormat="0" applyBorder="0" applyProtection="0"/>
    <xf numFmtId="0" fontId="9" fillId="17" borderId="0" applyNumberFormat="0" applyBorder="0" applyProtection="0"/>
    <xf numFmtId="0" fontId="9" fillId="18" borderId="0" applyNumberFormat="0" applyBorder="0" applyProtection="0"/>
    <xf numFmtId="0" fontId="9" fillId="19" borderId="0" applyNumberFormat="0" applyBorder="0" applyProtection="0"/>
    <xf numFmtId="0" fontId="10" fillId="0" borderId="0"/>
    <xf numFmtId="0" fontId="11" fillId="0" borderId="0"/>
    <xf numFmtId="0" fontId="11" fillId="0" borderId="0"/>
    <xf numFmtId="0" fontId="12" fillId="0" borderId="0"/>
    <xf numFmtId="165" fontId="10" fillId="0" borderId="0"/>
    <xf numFmtId="0" fontId="13" fillId="20" borderId="0" applyNumberFormat="0" applyBorder="0" applyProtection="0"/>
    <xf numFmtId="0" fontId="13" fillId="21" borderId="0" applyNumberFormat="0" applyBorder="0" applyProtection="0"/>
    <xf numFmtId="0" fontId="13" fillId="22" borderId="0" applyNumberFormat="0" applyBorder="0" applyProtection="0"/>
    <xf numFmtId="0" fontId="13" fillId="23" borderId="0" applyNumberFormat="0" applyBorder="0" applyProtection="0"/>
    <xf numFmtId="0" fontId="13" fillId="24" borderId="0" applyNumberFormat="0" applyBorder="0" applyProtection="0"/>
    <xf numFmtId="0" fontId="13" fillId="25" borderId="0" applyNumberFormat="0" applyBorder="0" applyProtection="0"/>
    <xf numFmtId="0" fontId="13" fillId="26" borderId="0" applyNumberFormat="0" applyBorder="0" applyProtection="0"/>
    <xf numFmtId="0" fontId="13" fillId="27" borderId="0" applyNumberFormat="0" applyBorder="0" applyProtection="0"/>
    <xf numFmtId="0" fontId="13" fillId="28" borderId="0" applyNumberFormat="0" applyBorder="0" applyProtection="0"/>
    <xf numFmtId="0" fontId="13" fillId="29" borderId="0" applyNumberFormat="0" applyBorder="0" applyProtection="0"/>
    <xf numFmtId="0" fontId="13" fillId="30" borderId="0" applyNumberFormat="0" applyBorder="0" applyProtection="0"/>
    <xf numFmtId="0" fontId="13" fillId="31" borderId="0" applyNumberFormat="0" applyBorder="0" applyProtection="0"/>
    <xf numFmtId="0" fontId="14" fillId="32" borderId="1" applyNumberFormat="0" applyProtection="0"/>
    <xf numFmtId="0" fontId="14" fillId="32" borderId="1" applyNumberFormat="0" applyProtection="0"/>
    <xf numFmtId="0" fontId="14" fillId="33" borderId="1" applyNumberFormat="0" applyProtection="0"/>
    <xf numFmtId="0" fontId="15" fillId="34" borderId="2" applyNumberFormat="0" applyProtection="0"/>
    <xf numFmtId="0" fontId="15" fillId="34" borderId="2" applyNumberFormat="0" applyProtection="0"/>
    <xf numFmtId="0" fontId="15" fillId="35" borderId="2" applyNumberFormat="0" applyProtection="0"/>
    <xf numFmtId="0" fontId="16" fillId="34" borderId="1" applyNumberFormat="0" applyProtection="0"/>
    <xf numFmtId="0" fontId="16" fillId="34" borderId="1" applyNumberFormat="0" applyProtection="0"/>
    <xf numFmtId="0" fontId="16" fillId="35" borderId="1" applyNumberFormat="0" applyProtection="0"/>
    <xf numFmtId="166" fontId="10" fillId="0" borderId="0" applyFont="0" applyFill="0" applyBorder="0" applyProtection="0"/>
    <xf numFmtId="167" fontId="17" fillId="0" borderId="0" applyFont="0" applyFill="0" applyBorder="0" applyProtection="0"/>
    <xf numFmtId="167" fontId="17" fillId="0" borderId="0" applyFont="0" applyFill="0" applyBorder="0" applyProtection="0"/>
    <xf numFmtId="0" fontId="17" fillId="0" borderId="0" applyFont="0" applyFill="0" applyBorder="0" applyProtection="0"/>
    <xf numFmtId="0" fontId="18" fillId="0" borderId="3" applyNumberFormat="0" applyFill="0" applyProtection="0"/>
    <xf numFmtId="0" fontId="18" fillId="0" borderId="3" applyNumberFormat="0" applyFill="0" applyProtection="0"/>
    <xf numFmtId="0" fontId="19" fillId="0" borderId="4" applyNumberFormat="0" applyFill="0" applyProtection="0"/>
    <xf numFmtId="0" fontId="19" fillId="0" borderId="4" applyNumberFormat="0" applyFill="0" applyProtection="0"/>
    <xf numFmtId="0" fontId="20" fillId="0" borderId="5" applyNumberFormat="0" applyFill="0" applyProtection="0"/>
    <xf numFmtId="0" fontId="20" fillId="0" borderId="5" applyNumberFormat="0" applyFill="0" applyProtection="0"/>
    <xf numFmtId="0" fontId="20" fillId="0" borderId="0" applyNumberFormat="0" applyFill="0" applyBorder="0" applyProtection="0"/>
    <xf numFmtId="0" fontId="20" fillId="0" borderId="0" applyNumberFormat="0" applyFill="0" applyBorder="0" applyProtection="0"/>
    <xf numFmtId="0" fontId="21" fillId="0" borderId="6" applyNumberFormat="0" applyFill="0" applyProtection="0"/>
    <xf numFmtId="0" fontId="21" fillId="0" borderId="6" applyNumberFormat="0" applyFill="0" applyProtection="0"/>
    <xf numFmtId="0" fontId="21" fillId="0" borderId="6" applyNumberFormat="0" applyFill="0" applyProtection="0"/>
    <xf numFmtId="0" fontId="21" fillId="0" borderId="6" applyNumberFormat="0" applyFill="0" applyProtection="0"/>
    <xf numFmtId="0" fontId="22" fillId="0" borderId="6" applyNumberFormat="0" applyFill="0" applyProtection="0"/>
    <xf numFmtId="0" fontId="23" fillId="36" borderId="7" applyNumberFormat="0" applyProtection="0"/>
    <xf numFmtId="0" fontId="23" fillId="37" borderId="7" applyNumberFormat="0" applyProtection="0"/>
    <xf numFmtId="0" fontId="24" fillId="0" borderId="0" applyNumberFormat="0" applyFill="0" applyBorder="0" applyProtection="0"/>
    <xf numFmtId="0" fontId="24" fillId="0" borderId="0" applyNumberFormat="0" applyFill="0" applyBorder="0" applyProtection="0"/>
    <xf numFmtId="0" fontId="25" fillId="38" borderId="0" applyNumberFormat="0" applyBorder="0" applyProtection="0"/>
    <xf numFmtId="0" fontId="25" fillId="39" borderId="0" applyNumberFormat="0" applyBorder="0" applyProtection="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43" fillId="0" borderId="0"/>
    <xf numFmtId="0" fontId="17"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17"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7" fillId="0" borderId="0"/>
    <xf numFmtId="0" fontId="43" fillId="0" borderId="0"/>
    <xf numFmtId="0" fontId="17" fillId="0" borderId="0"/>
    <xf numFmtId="0" fontId="1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10"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10" fillId="0" borderId="0"/>
    <xf numFmtId="0" fontId="28" fillId="0" borderId="0"/>
    <xf numFmtId="0" fontId="29" fillId="40" borderId="0" applyNumberFormat="0" applyBorder="0" applyProtection="0"/>
    <xf numFmtId="0" fontId="29" fillId="41" borderId="0" applyNumberFormat="0" applyBorder="0" applyProtection="0"/>
    <xf numFmtId="0" fontId="30" fillId="0" borderId="0" applyNumberFormat="0" applyFill="0" applyBorder="0" applyProtection="0"/>
    <xf numFmtId="0" fontId="30" fillId="0" borderId="0" applyNumberFormat="0" applyFill="0" applyBorder="0" applyProtection="0"/>
    <xf numFmtId="0" fontId="10" fillId="42" borderId="8" applyNumberFormat="0" applyFont="0" applyProtection="0"/>
    <xf numFmtId="0" fontId="10" fillId="42" borderId="8" applyNumberFormat="0" applyFont="0" applyProtection="0"/>
    <xf numFmtId="0" fontId="10" fillId="43" borderId="8" applyNumberFormat="0" applyFont="0" applyProtection="0"/>
    <xf numFmtId="9" fontId="43" fillId="0" borderId="0" applyFont="0" applyFill="0" applyBorder="0" applyProtection="0"/>
    <xf numFmtId="9" fontId="10" fillId="0" borderId="0" applyFont="0" applyFill="0" applyBorder="0" applyProtection="0"/>
    <xf numFmtId="9" fontId="11" fillId="0" borderId="0" applyFont="0" applyFill="0" applyBorder="0" applyProtection="0"/>
    <xf numFmtId="9" fontId="11" fillId="0" borderId="0" applyFont="0" applyFill="0" applyBorder="0" applyProtection="0"/>
    <xf numFmtId="9" fontId="12" fillId="0" borderId="0" applyFont="0" applyFill="0" applyBorder="0" applyProtection="0"/>
    <xf numFmtId="0" fontId="31" fillId="0" borderId="9" applyNumberFormat="0" applyFill="0" applyProtection="0"/>
    <xf numFmtId="0" fontId="31" fillId="0" borderId="9" applyNumberFormat="0" applyFill="0" applyProtection="0"/>
    <xf numFmtId="0" fontId="32" fillId="0" borderId="0" applyNumberFormat="0" applyFill="0" applyBorder="0" applyProtection="0"/>
    <xf numFmtId="0" fontId="32" fillId="0" borderId="0" applyNumberFormat="0" applyFill="0" applyBorder="0" applyProtection="0"/>
    <xf numFmtId="43" fontId="43" fillId="0" borderId="0" applyFont="0" applyFill="0" applyBorder="0" applyProtection="0"/>
    <xf numFmtId="168" fontId="10"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43" fillId="0" borderId="0" applyFont="0" applyFill="0" applyBorder="0" applyProtection="0"/>
    <xf numFmtId="168" fontId="11" fillId="0" borderId="0" applyFont="0" applyFill="0" applyBorder="0" applyProtection="0"/>
    <xf numFmtId="168" fontId="11" fillId="0" borderId="0" applyFont="0" applyFill="0" applyBorder="0" applyProtection="0"/>
    <xf numFmtId="168" fontId="10" fillId="0" borderId="0" applyFont="0" applyFill="0" applyBorder="0" applyProtection="0"/>
    <xf numFmtId="168" fontId="10" fillId="0" borderId="0" applyFont="0" applyFill="0" applyBorder="0" applyProtection="0"/>
    <xf numFmtId="169" fontId="10"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70" fontId="10" fillId="0" borderId="0" applyFont="0" applyFill="0" applyBorder="0" applyProtection="0"/>
    <xf numFmtId="170" fontId="17" fillId="0" borderId="0" applyFont="0" applyFill="0" applyBorder="0" applyProtection="0"/>
    <xf numFmtId="170" fontId="17" fillId="0" borderId="0" applyFont="0" applyFill="0" applyBorder="0" applyProtection="0"/>
    <xf numFmtId="170"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169" fontId="10" fillId="0" borderId="0" applyFont="0" applyFill="0" applyBorder="0" applyProtection="0"/>
    <xf numFmtId="169" fontId="10"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70" fontId="10" fillId="0" borderId="0" applyFont="0" applyFill="0" applyBorder="0" applyProtection="0"/>
    <xf numFmtId="169" fontId="10" fillId="0" borderId="0" applyFont="0" applyFill="0" applyBorder="0" applyProtection="0"/>
    <xf numFmtId="43"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70"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70"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9" fontId="10"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4" fontId="43"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169" fontId="10" fillId="0" borderId="0" applyFont="0" applyFill="0" applyBorder="0" applyProtection="0"/>
    <xf numFmtId="43" fontId="11" fillId="0" borderId="0" applyFont="0" applyFill="0" applyBorder="0" applyProtection="0"/>
    <xf numFmtId="169" fontId="10" fillId="0" borderId="0" applyFont="0" applyFill="0" applyBorder="0" applyProtection="0"/>
    <xf numFmtId="43" fontId="11" fillId="0" borderId="0" applyFont="0" applyFill="0" applyBorder="0" applyProtection="0"/>
    <xf numFmtId="169" fontId="10"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0" fontId="33" fillId="44" borderId="0" applyNumberFormat="0" applyBorder="0" applyProtection="0"/>
    <xf numFmtId="0" fontId="33" fillId="45" borderId="0" applyNumberFormat="0" applyBorder="0" applyProtection="0"/>
    <xf numFmtId="0" fontId="46" fillId="0" borderId="0"/>
    <xf numFmtId="0" fontId="46" fillId="0" borderId="0"/>
    <xf numFmtId="0" fontId="47" fillId="21" borderId="0" applyNumberFormat="0" applyBorder="0" applyProtection="0"/>
    <xf numFmtId="0" fontId="47" fillId="23" borderId="0" applyNumberFormat="0" applyBorder="0" applyProtection="0"/>
    <xf numFmtId="0" fontId="47" fillId="25" borderId="0" applyNumberFormat="0" applyBorder="0" applyProtection="0"/>
    <xf numFmtId="0" fontId="47" fillId="27" borderId="0" applyNumberFormat="0" applyBorder="0" applyProtection="0"/>
    <xf numFmtId="0" fontId="47" fillId="29" borderId="0" applyNumberFormat="0" applyBorder="0" applyProtection="0"/>
    <xf numFmtId="0" fontId="47" fillId="31" borderId="0" applyNumberFormat="0" applyBorder="0" applyProtection="0"/>
    <xf numFmtId="0" fontId="48" fillId="33" borderId="63" applyNumberFormat="0" applyProtection="0"/>
    <xf numFmtId="0" fontId="49" fillId="35" borderId="64" applyNumberFormat="0" applyProtection="0"/>
    <xf numFmtId="0" fontId="50" fillId="35" borderId="63" applyNumberFormat="0" applyProtection="0"/>
    <xf numFmtId="167" fontId="51" fillId="0" borderId="0" applyFont="0" applyFill="0" applyBorder="0" applyProtection="0"/>
    <xf numFmtId="167" fontId="51" fillId="0" borderId="0" applyFont="0" applyFill="0" applyBorder="0" applyProtection="0"/>
    <xf numFmtId="0" fontId="51" fillId="0" borderId="0" applyFont="0" applyFill="0" applyBorder="0" applyProtection="0"/>
    <xf numFmtId="0" fontId="52" fillId="0" borderId="3" applyNumberFormat="0" applyFill="0" applyProtection="0"/>
    <xf numFmtId="0" fontId="53" fillId="0" borderId="4" applyNumberFormat="0" applyFill="0" applyProtection="0"/>
    <xf numFmtId="0" fontId="54" fillId="0" borderId="5" applyNumberFormat="0" applyFill="0" applyProtection="0"/>
    <xf numFmtId="0" fontId="54" fillId="0" borderId="0" applyNumberFormat="0" applyFill="0" applyBorder="0" applyProtection="0"/>
    <xf numFmtId="0" fontId="55" fillId="0" borderId="65" applyNumberFormat="0" applyFill="0" applyProtection="0"/>
    <xf numFmtId="0" fontId="55" fillId="0" borderId="65" applyNumberFormat="0" applyFill="0" applyProtection="0"/>
    <xf numFmtId="0" fontId="56" fillId="37" borderId="7" applyNumberFormat="0" applyProtection="0"/>
    <xf numFmtId="0" fontId="57" fillId="0" borderId="0" applyNumberFormat="0" applyFill="0" applyBorder="0" applyProtection="0"/>
    <xf numFmtId="0" fontId="58" fillId="39" borderId="0" applyNumberFormat="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1" fillId="0" borderId="0"/>
    <xf numFmtId="0" fontId="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0" fillId="0" borderId="0"/>
    <xf numFmtId="0" fontId="51" fillId="0" borderId="0"/>
    <xf numFmtId="0" fontId="51" fillId="0" borderId="0"/>
    <xf numFmtId="0" fontId="8" fillId="0" borderId="0"/>
    <xf numFmtId="0" fontId="8" fillId="0" borderId="0"/>
    <xf numFmtId="0" fontId="5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1" fillId="41" borderId="0" applyNumberFormat="0" applyBorder="0" applyProtection="0"/>
    <xf numFmtId="0" fontId="62" fillId="0" borderId="0" applyNumberFormat="0" applyFill="0" applyBorder="0" applyProtection="0"/>
    <xf numFmtId="0" fontId="10" fillId="43" borderId="66" applyNumberFormat="0" applyFont="0" applyProtection="0"/>
    <xf numFmtId="9" fontId="46" fillId="0" borderId="0" applyFont="0" applyFill="0" applyBorder="0" applyProtection="0"/>
    <xf numFmtId="9" fontId="46" fillId="0" borderId="0" applyFont="0" applyFill="0" applyBorder="0" applyProtection="0"/>
    <xf numFmtId="0" fontId="63" fillId="0" borderId="9" applyNumberFormat="0" applyFill="0" applyProtection="0"/>
    <xf numFmtId="0" fontId="64" fillId="0" borderId="0" applyNumberForma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46" fillId="0" borderId="0" applyFont="0" applyFill="0" applyBorder="0" applyProtection="0"/>
    <xf numFmtId="168" fontId="46" fillId="0" borderId="0" applyFont="0" applyFill="0" applyBorder="0" applyProtection="0"/>
    <xf numFmtId="43" fontId="8" fillId="0" borderId="0" applyFont="0" applyFill="0" applyBorder="0" applyProtection="0"/>
    <xf numFmtId="43" fontId="8" fillId="0" borderId="0" applyFont="0" applyFill="0" applyBorder="0" applyProtection="0"/>
    <xf numFmtId="170" fontId="51" fillId="0" borderId="0" applyFont="0" applyFill="0" applyBorder="0" applyProtection="0"/>
    <xf numFmtId="170" fontId="51"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43" fontId="46" fillId="0" borderId="0" applyFont="0" applyFill="0" applyBorder="0" applyProtection="0"/>
    <xf numFmtId="43" fontId="46"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65" fillId="45" borderId="0" applyNumberFormat="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48" fillId="33" borderId="63" applyNumberFormat="0" applyProtection="0"/>
    <xf numFmtId="0" fontId="50" fillId="35" borderId="63" applyNumberFormat="0" applyProtection="0"/>
    <xf numFmtId="0" fontId="55" fillId="0" borderId="65" applyNumberFormat="0" applyFill="0" applyProtection="0"/>
    <xf numFmtId="0" fontId="55" fillId="0" borderId="65" applyNumberFormat="0" applyFill="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0" fillId="43" borderId="66" applyNumberFormat="0" applyFont="0" applyProtection="0"/>
    <xf numFmtId="43"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0" fontId="49" fillId="35" borderId="64" applyNumberFormat="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Protection="0"/>
    <xf numFmtId="168" fontId="8" fillId="0" borderId="0" applyFont="0" applyFill="0" applyBorder="0" applyProtection="0"/>
    <xf numFmtId="168" fontId="8" fillId="0" borderId="0" applyFont="0" applyFill="0" applyBorder="0" applyProtection="0"/>
    <xf numFmtId="168"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164" fontId="8" fillId="0" borderId="0" applyFont="0" applyFill="0" applyBorder="0" applyProtection="0"/>
    <xf numFmtId="164" fontId="8" fillId="0" borderId="0" applyFont="0" applyFill="0" applyBorder="0" applyProtection="0"/>
    <xf numFmtId="164"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0" fontId="8" fillId="0" borderId="0"/>
    <xf numFmtId="0" fontId="8" fillId="0" borderId="0"/>
    <xf numFmtId="0" fontId="8" fillId="0" borderId="0"/>
    <xf numFmtId="0" fontId="8" fillId="0" borderId="0"/>
    <xf numFmtId="0" fontId="48" fillId="33" borderId="67" applyNumberFormat="0" applyProtection="0"/>
    <xf numFmtId="0" fontId="49" fillId="35" borderId="2" applyNumberFormat="0" applyProtection="0"/>
    <xf numFmtId="0" fontId="50" fillId="35" borderId="67" applyNumberFormat="0" applyProtection="0"/>
    <xf numFmtId="0" fontId="55" fillId="0" borderId="68" applyNumberFormat="0" applyFill="0" applyProtection="0"/>
    <xf numFmtId="0" fontId="55" fillId="0" borderId="68" applyNumberFormat="0" applyFill="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43" borderId="69" applyNumberFormat="0" applyFont="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48" fillId="33" borderId="67" applyNumberFormat="0" applyProtection="0"/>
    <xf numFmtId="0" fontId="50" fillId="35" borderId="67" applyNumberFormat="0" applyProtection="0"/>
    <xf numFmtId="0" fontId="55" fillId="0" borderId="68" applyNumberFormat="0" applyFill="0" applyProtection="0"/>
    <xf numFmtId="0" fontId="55" fillId="0" borderId="68" applyNumberFormat="0" applyFill="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43" borderId="69" applyNumberFormat="0" applyFont="0" applyProtection="0"/>
    <xf numFmtId="43" fontId="7" fillId="0" borderId="0" applyFont="0" applyFill="0" applyBorder="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0" fontId="49" fillId="35" borderId="2" applyNumberFormat="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Protection="0"/>
    <xf numFmtId="168" fontId="7" fillId="0" borderId="0" applyFont="0" applyFill="0" applyBorder="0" applyProtection="0"/>
    <xf numFmtId="168" fontId="7" fillId="0" borderId="0" applyFont="0" applyFill="0" applyBorder="0" applyProtection="0"/>
    <xf numFmtId="168"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164" fontId="7" fillId="0" borderId="0" applyFont="0" applyFill="0" applyBorder="0" applyProtection="0"/>
    <xf numFmtId="164" fontId="7" fillId="0" borderId="0" applyFont="0" applyFill="0" applyBorder="0" applyProtection="0"/>
    <xf numFmtId="164"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43" fontId="7" fillId="0" borderId="0" applyFont="0" applyFill="0" applyBorder="0" applyProtection="0"/>
    <xf numFmtId="0" fontId="7" fillId="0" borderId="0"/>
    <xf numFmtId="0" fontId="7" fillId="0" borderId="0"/>
    <xf numFmtId="0" fontId="7" fillId="0" borderId="0"/>
    <xf numFmtId="0" fontId="7" fillId="0" borderId="0"/>
    <xf numFmtId="0" fontId="48" fillId="33" borderId="1" applyNumberFormat="0" applyProtection="0"/>
    <xf numFmtId="0" fontId="50" fillId="35" borderId="1" applyNumberFormat="0" applyProtection="0"/>
    <xf numFmtId="0" fontId="55" fillId="0" borderId="6" applyNumberFormat="0" applyFill="0" applyProtection="0"/>
    <xf numFmtId="0" fontId="55" fillId="0" borderId="6" applyNumberFormat="0" applyFill="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48" fillId="33" borderId="1" applyNumberFormat="0" applyProtection="0"/>
    <xf numFmtId="0" fontId="50" fillId="35" borderId="1" applyNumberFormat="0" applyProtection="0"/>
    <xf numFmtId="0" fontId="55" fillId="0" borderId="6" applyNumberFormat="0" applyFill="0" applyProtection="0"/>
    <xf numFmtId="0" fontId="55" fillId="0" borderId="6" applyNumberFormat="0" applyFill="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43" borderId="8" applyNumberFormat="0" applyFont="0" applyProtection="0"/>
    <xf numFmtId="43" fontId="6" fillId="0" borderId="0" applyFont="0" applyFill="0" applyBorder="0" applyProtection="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Protection="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Protection="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Protection="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Protection="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Protection="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Protection="0"/>
    <xf numFmtId="168" fontId="6" fillId="0" borderId="0" applyFont="0" applyFill="0" applyBorder="0" applyProtection="0"/>
    <xf numFmtId="168" fontId="6" fillId="0" borderId="0" applyFont="0" applyFill="0" applyBorder="0" applyProtection="0"/>
    <xf numFmtId="168"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164" fontId="6" fillId="0" borderId="0" applyFont="0" applyFill="0" applyBorder="0" applyProtection="0"/>
    <xf numFmtId="164" fontId="6" fillId="0" borderId="0" applyFont="0" applyFill="0" applyBorder="0" applyProtection="0"/>
    <xf numFmtId="164"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0" fontId="6" fillId="0" borderId="0"/>
    <xf numFmtId="0" fontId="6" fillId="0" borderId="0"/>
    <xf numFmtId="0" fontId="6" fillId="0" borderId="0"/>
    <xf numFmtId="0" fontId="6" fillId="0" borderId="0"/>
    <xf numFmtId="0" fontId="6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Protection="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Protection="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Protection="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Protection="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Protection="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Protection="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Protection="0"/>
    <xf numFmtId="168" fontId="5" fillId="0" borderId="0" applyFont="0" applyFill="0" applyBorder="0" applyProtection="0"/>
    <xf numFmtId="168" fontId="5" fillId="0" borderId="0" applyFont="0" applyFill="0" applyBorder="0" applyProtection="0"/>
    <xf numFmtId="168"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164" fontId="5" fillId="0" borderId="0" applyFont="0" applyFill="0" applyBorder="0" applyProtection="0"/>
    <xf numFmtId="164" fontId="5" fillId="0" borderId="0" applyFont="0" applyFill="0" applyBorder="0" applyProtection="0"/>
    <xf numFmtId="164"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0" fontId="5" fillId="0" borderId="0"/>
    <xf numFmtId="0" fontId="5" fillId="0" borderId="0"/>
    <xf numFmtId="0" fontId="5" fillId="0" borderId="0"/>
    <xf numFmtId="0" fontId="5" fillId="0" borderId="0"/>
    <xf numFmtId="0" fontId="4" fillId="0" borderId="0"/>
    <xf numFmtId="0" fontId="67" fillId="0" borderId="0"/>
    <xf numFmtId="0" fontId="67" fillId="0" borderId="0"/>
    <xf numFmtId="0" fontId="67" fillId="0" borderId="0"/>
    <xf numFmtId="0" fontId="67" fillId="0" borderId="0"/>
    <xf numFmtId="0" fontId="67" fillId="0" borderId="0"/>
    <xf numFmtId="0" fontId="67" fillId="0" borderId="0"/>
    <xf numFmtId="166" fontId="67" fillId="0" borderId="0" applyFont="0" applyFill="0" applyBorder="0" applyAlignment="0" applyProtection="0"/>
    <xf numFmtId="168" fontId="67" fillId="0" borderId="0" applyFont="0" applyFill="0" applyBorder="0" applyAlignment="0" applyProtection="0"/>
    <xf numFmtId="170" fontId="67" fillId="0" borderId="0" applyFont="0" applyFill="0" applyBorder="0" applyAlignment="0" applyProtection="0"/>
    <xf numFmtId="170" fontId="67" fillId="0" borderId="0" applyFont="0" applyFill="0" applyBorder="0" applyAlignment="0" applyProtection="0"/>
    <xf numFmtId="43" fontId="68" fillId="0" borderId="0" applyFont="0" applyFill="0" applyBorder="0" applyAlignment="0" applyProtection="0"/>
    <xf numFmtId="165" fontId="69" fillId="0" borderId="0"/>
    <xf numFmtId="170" fontId="67"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170" fontId="67" fillId="0" borderId="0" applyFont="0" applyFill="0" applyBorder="0" applyAlignment="0" applyProtection="0"/>
    <xf numFmtId="0" fontId="70" fillId="0" borderId="0"/>
    <xf numFmtId="0" fontId="4" fillId="0" borderId="0"/>
    <xf numFmtId="0" fontId="67" fillId="0" borderId="0"/>
    <xf numFmtId="0" fontId="71" fillId="0" borderId="0"/>
    <xf numFmtId="0" fontId="69" fillId="0" borderId="0"/>
    <xf numFmtId="9" fontId="67" fillId="0" borderId="0" applyFont="0" applyFill="0" applyBorder="0" applyAlignment="0" applyProtection="0"/>
    <xf numFmtId="0" fontId="67" fillId="0" borderId="0"/>
    <xf numFmtId="170" fontId="71"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7" fontId="51" fillId="0" borderId="0" applyFont="0" applyFill="0" applyBorder="0" applyAlignment="0" applyProtection="0"/>
    <xf numFmtId="167" fontId="51" fillId="0" borderId="0" applyFont="0" applyFill="0" applyBorder="0" applyAlignment="0" applyProtection="0"/>
    <xf numFmtId="0" fontId="51" fillId="0" borderId="0" applyFont="0" applyFill="0" applyBorder="0" applyAlignment="0" applyProtection="0"/>
    <xf numFmtId="0" fontId="4" fillId="0" borderId="0"/>
    <xf numFmtId="0" fontId="67" fillId="0" borderId="0"/>
    <xf numFmtId="0" fontId="4" fillId="0" borderId="0"/>
    <xf numFmtId="0" fontId="6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0"/>
    <xf numFmtId="0" fontId="67" fillId="0" borderId="0"/>
    <xf numFmtId="0" fontId="4" fillId="0" borderId="0"/>
    <xf numFmtId="0" fontId="4" fillId="0" borderId="0"/>
    <xf numFmtId="168" fontId="4" fillId="0" borderId="0" applyFont="0" applyFill="0" applyBorder="0" applyAlignment="0" applyProtection="0"/>
    <xf numFmtId="170" fontId="71" fillId="0" borderId="0" applyFont="0" applyFill="0" applyBorder="0" applyAlignment="0" applyProtection="0"/>
    <xf numFmtId="0" fontId="66" fillId="0" borderId="0"/>
    <xf numFmtId="168" fontId="67" fillId="0" borderId="0" applyFont="0" applyFill="0" applyBorder="0" applyAlignment="0" applyProtection="0"/>
    <xf numFmtId="168" fontId="68"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6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6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0"/>
    <xf numFmtId="0" fontId="4" fillId="0" borderId="0"/>
    <xf numFmtId="169" fontId="6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6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68" fillId="0" borderId="0" applyFont="0" applyFill="0" applyBorder="0" applyAlignment="0" applyProtection="0"/>
    <xf numFmtId="0" fontId="4" fillId="0" borderId="0"/>
    <xf numFmtId="0" fontId="4" fillId="0" borderId="0"/>
    <xf numFmtId="169" fontId="6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0" fontId="4" fillId="0" borderId="0"/>
    <xf numFmtId="0" fontId="4" fillId="0" borderId="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169" fontId="67"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43" borderId="73" applyNumberFormat="0" applyFont="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48" fillId="33" borderId="74" applyNumberFormat="0" applyProtection="0"/>
    <xf numFmtId="0" fontId="50" fillId="35" borderId="74" applyNumberFormat="0" applyProtection="0"/>
    <xf numFmtId="0" fontId="55" fillId="0" borderId="75" applyNumberFormat="0" applyFill="0" applyProtection="0"/>
    <xf numFmtId="0" fontId="55" fillId="0" borderId="75" applyNumberFormat="0" applyFill="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43" borderId="73" applyNumberFormat="0" applyFont="0" applyProtection="0"/>
    <xf numFmtId="43" fontId="3" fillId="0" borderId="0" applyFont="0" applyFill="0" applyBorder="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0" fontId="49" fillId="35" borderId="76" applyNumberFormat="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Protection="0"/>
    <xf numFmtId="168" fontId="3" fillId="0" borderId="0" applyFont="0" applyFill="0" applyBorder="0" applyProtection="0"/>
    <xf numFmtId="168" fontId="3" fillId="0" borderId="0" applyFont="0" applyFill="0" applyBorder="0" applyProtection="0"/>
    <xf numFmtId="168"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164" fontId="3" fillId="0" borderId="0" applyFont="0" applyFill="0" applyBorder="0" applyProtection="0"/>
    <xf numFmtId="164" fontId="3" fillId="0" borderId="0" applyFont="0" applyFill="0" applyBorder="0" applyProtection="0"/>
    <xf numFmtId="164"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43" fontId="3" fillId="0" borderId="0" applyFont="0" applyFill="0" applyBorder="0" applyProtection="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43" borderId="77" applyNumberFormat="0" applyFont="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48" fillId="33" borderId="78" applyNumberFormat="0" applyProtection="0"/>
    <xf numFmtId="0" fontId="50" fillId="35" borderId="78" applyNumberFormat="0" applyProtection="0"/>
    <xf numFmtId="0" fontId="55" fillId="0" borderId="79" applyNumberFormat="0" applyFill="0" applyProtection="0"/>
    <xf numFmtId="0" fontId="55" fillId="0" borderId="79" applyNumberFormat="0" applyFill="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43" borderId="77" applyNumberFormat="0" applyFont="0" applyProtection="0"/>
    <xf numFmtId="43" fontId="2" fillId="0" borderId="0" applyFont="0" applyFill="0" applyBorder="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0" fontId="49" fillId="35" borderId="80" applyNumberFormat="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Protection="0"/>
    <xf numFmtId="168" fontId="2" fillId="0" borderId="0" applyFont="0" applyFill="0" applyBorder="0" applyProtection="0"/>
    <xf numFmtId="168" fontId="2" fillId="0" borderId="0" applyFont="0" applyFill="0" applyBorder="0" applyProtection="0"/>
    <xf numFmtId="168"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164" fontId="2" fillId="0" borderId="0" applyFont="0" applyFill="0" applyBorder="0" applyProtection="0"/>
    <xf numFmtId="164" fontId="2" fillId="0" borderId="0" applyFont="0" applyFill="0" applyBorder="0" applyProtection="0"/>
    <xf numFmtId="164"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0" fontId="2" fillId="0" borderId="0"/>
    <xf numFmtId="0" fontId="2" fillId="0" borderId="0"/>
    <xf numFmtId="0" fontId="2" fillId="0" borderId="0"/>
    <xf numFmtId="0" fontId="2" fillId="0" borderId="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0" fontId="75"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7"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cellStyleXfs>
  <cellXfs count="524">
    <xf numFmtId="0" fontId="0" fillId="0" borderId="0" xfId="0"/>
    <xf numFmtId="1" fontId="34" fillId="0" borderId="86" xfId="15080" applyNumberFormat="1" applyFont="1" applyFill="1" applyBorder="1" applyAlignment="1">
      <alignment horizontal="center" wrapText="1"/>
    </xf>
    <xf numFmtId="1" fontId="36" fillId="0" borderId="96" xfId="15080" applyNumberFormat="1" applyFont="1" applyFill="1" applyBorder="1" applyAlignment="1">
      <alignment horizontal="center" wrapText="1"/>
    </xf>
    <xf numFmtId="0" fontId="36" fillId="0" borderId="0" xfId="0" applyFont="1" applyFill="1"/>
    <xf numFmtId="1" fontId="34" fillId="0" borderId="96" xfId="15080" applyNumberFormat="1" applyFont="1" applyFill="1" applyBorder="1" applyAlignment="1">
      <alignment horizontal="center" wrapText="1"/>
    </xf>
    <xf numFmtId="171" fontId="36" fillId="0" borderId="10" xfId="0" applyNumberFormat="1" applyFont="1" applyFill="1" applyBorder="1" applyAlignment="1">
      <alignment horizontal="right"/>
    </xf>
    <xf numFmtId="171" fontId="36" fillId="0" borderId="81" xfId="0" applyNumberFormat="1" applyFont="1" applyFill="1" applyBorder="1" applyAlignment="1">
      <alignment horizontal="right"/>
    </xf>
    <xf numFmtId="171" fontId="36" fillId="0" borderId="58" xfId="0" applyNumberFormat="1" applyFont="1" applyFill="1" applyBorder="1" applyAlignment="1">
      <alignment horizontal="right"/>
    </xf>
    <xf numFmtId="171" fontId="36" fillId="0" borderId="112" xfId="0" applyNumberFormat="1" applyFont="1" applyFill="1" applyBorder="1" applyAlignment="1">
      <alignment horizontal="right"/>
    </xf>
    <xf numFmtId="1" fontId="34" fillId="0" borderId="17" xfId="15080" applyNumberFormat="1" applyFont="1" applyFill="1" applyBorder="1" applyAlignment="1">
      <alignment horizontal="center" wrapText="1"/>
    </xf>
    <xf numFmtId="0" fontId="34" fillId="0" borderId="10" xfId="0" applyFont="1" applyFill="1" applyBorder="1" applyAlignment="1">
      <alignment horizontal="left" wrapText="1"/>
    </xf>
    <xf numFmtId="0" fontId="34" fillId="0" borderId="81" xfId="0" applyFont="1" applyFill="1" applyBorder="1" applyAlignment="1">
      <alignment horizontal="left" wrapText="1"/>
    </xf>
    <xf numFmtId="3" fontId="34" fillId="0" borderId="81" xfId="15062" applyNumberFormat="1" applyFont="1" applyFill="1" applyBorder="1" applyAlignment="1">
      <alignment horizontal="left" wrapText="1"/>
    </xf>
    <xf numFmtId="49" fontId="34" fillId="0" borderId="86" xfId="0" applyNumberFormat="1" applyFont="1" applyFill="1" applyBorder="1" applyAlignment="1">
      <alignment horizontal="center" wrapText="1"/>
    </xf>
    <xf numFmtId="0" fontId="36" fillId="0" borderId="11" xfId="0" applyFont="1" applyFill="1" applyBorder="1" applyAlignment="1">
      <alignment vertical="center"/>
    </xf>
    <xf numFmtId="0" fontId="36" fillId="0" borderId="12" xfId="0" applyFont="1" applyFill="1" applyBorder="1" applyAlignment="1">
      <alignment vertical="center"/>
    </xf>
    <xf numFmtId="0" fontId="36" fillId="0" borderId="12" xfId="0" applyFont="1" applyFill="1" applyBorder="1" applyAlignment="1">
      <alignment horizontal="center" vertical="center"/>
    </xf>
    <xf numFmtId="0" fontId="35" fillId="0" borderId="0" xfId="0" applyFont="1" applyFill="1" applyAlignment="1">
      <alignment horizontal="center"/>
    </xf>
    <xf numFmtId="0" fontId="36" fillId="0" borderId="13" xfId="0" applyFont="1" applyFill="1" applyBorder="1" applyAlignment="1">
      <alignment vertical="center"/>
    </xf>
    <xf numFmtId="0" fontId="37" fillId="0" borderId="12" xfId="0" applyFont="1" applyFill="1" applyBorder="1" applyAlignment="1">
      <alignment vertical="center"/>
    </xf>
    <xf numFmtId="0" fontId="34" fillId="0" borderId="0" xfId="0" applyFont="1" applyFill="1" applyAlignment="1">
      <alignment horizontal="center"/>
    </xf>
    <xf numFmtId="0" fontId="38" fillId="0" borderId="12" xfId="0" applyFont="1" applyFill="1" applyBorder="1" applyAlignment="1">
      <alignment vertical="center"/>
    </xf>
    <xf numFmtId="4" fontId="37" fillId="0" borderId="12" xfId="0" applyNumberFormat="1" applyFont="1" applyFill="1" applyBorder="1" applyAlignment="1">
      <alignment vertical="center" wrapText="1"/>
    </xf>
    <xf numFmtId="4" fontId="37" fillId="0" borderId="0" xfId="0" applyNumberFormat="1" applyFont="1" applyFill="1" applyBorder="1" applyAlignment="1">
      <alignment vertical="center" wrapText="1"/>
    </xf>
    <xf numFmtId="0" fontId="38" fillId="0" borderId="0" xfId="0" applyFont="1" applyFill="1" applyAlignment="1">
      <alignment horizontal="center" vertical="center"/>
    </xf>
    <xf numFmtId="0" fontId="37" fillId="0" borderId="13" xfId="0" applyFont="1" applyFill="1" applyBorder="1" applyAlignment="1">
      <alignment vertical="center"/>
    </xf>
    <xf numFmtId="0" fontId="38" fillId="0" borderId="11" xfId="0" applyFont="1" applyFill="1" applyBorder="1" applyAlignment="1">
      <alignment vertical="center"/>
    </xf>
    <xf numFmtId="0" fontId="39" fillId="0" borderId="0" xfId="0" applyFont="1" applyFill="1" applyAlignment="1">
      <alignment horizontal="center" vertical="center"/>
    </xf>
    <xf numFmtId="0" fontId="39" fillId="0" borderId="0" xfId="0" applyFont="1" applyFill="1" applyAlignment="1">
      <alignment horizontal="center" vertical="center" wrapText="1"/>
    </xf>
    <xf numFmtId="4" fontId="39" fillId="0" borderId="41" xfId="0" applyNumberFormat="1" applyFont="1" applyFill="1" applyBorder="1" applyAlignment="1">
      <alignment horizontal="center" vertical="center" wrapText="1"/>
    </xf>
    <xf numFmtId="4" fontId="39" fillId="0" borderId="40" xfId="0" applyNumberFormat="1" applyFont="1" applyFill="1" applyBorder="1" applyAlignment="1">
      <alignment horizontal="center" vertical="center" wrapText="1"/>
    </xf>
    <xf numFmtId="4" fontId="39" fillId="0" borderId="54" xfId="0" applyNumberFormat="1" applyFont="1" applyFill="1" applyBorder="1" applyAlignment="1">
      <alignment horizontal="center" vertical="center" wrapText="1"/>
    </xf>
    <xf numFmtId="171" fontId="34" fillId="0" borderId="10" xfId="0" applyNumberFormat="1" applyFont="1" applyFill="1" applyBorder="1" applyAlignment="1">
      <alignment horizontal="right" wrapText="1"/>
    </xf>
    <xf numFmtId="0" fontId="34" fillId="0" borderId="0" xfId="0" applyFont="1" applyFill="1" applyAlignment="1">
      <alignment horizontal="center" vertical="center" wrapText="1"/>
    </xf>
    <xf numFmtId="0" fontId="34" fillId="0" borderId="57" xfId="0" applyFont="1" applyFill="1" applyBorder="1" applyAlignment="1">
      <alignment wrapText="1"/>
    </xf>
    <xf numFmtId="49" fontId="34" fillId="0" borderId="10" xfId="0" applyNumberFormat="1" applyFont="1" applyFill="1" applyBorder="1" applyAlignment="1">
      <alignment horizontal="center" wrapText="1"/>
    </xf>
    <xf numFmtId="0" fontId="34" fillId="0" borderId="10" xfId="0" applyFont="1" applyFill="1" applyBorder="1" applyAlignment="1">
      <alignment horizontal="center"/>
    </xf>
    <xf numFmtId="171" fontId="36" fillId="0" borderId="18" xfId="0" applyNumberFormat="1" applyFont="1" applyFill="1" applyBorder="1" applyAlignment="1">
      <alignment horizontal="right" wrapText="1"/>
    </xf>
    <xf numFmtId="171" fontId="34" fillId="0" borderId="17" xfId="0" applyNumberFormat="1" applyFont="1" applyFill="1" applyBorder="1" applyAlignment="1">
      <alignment horizontal="right" wrapText="1"/>
    </xf>
    <xf numFmtId="171" fontId="34" fillId="0" borderId="10" xfId="0" applyNumberFormat="1" applyFont="1" applyFill="1" applyBorder="1" applyAlignment="1">
      <alignment horizontal="right"/>
    </xf>
    <xf numFmtId="171" fontId="34" fillId="0" borderId="112" xfId="0" applyNumberFormat="1" applyFont="1" applyFill="1" applyBorder="1" applyAlignment="1">
      <alignment horizontal="right"/>
    </xf>
    <xf numFmtId="171" fontId="34" fillId="0" borderId="81" xfId="0" applyNumberFormat="1" applyFont="1" applyFill="1" applyBorder="1" applyAlignment="1">
      <alignment horizontal="right" wrapText="1"/>
    </xf>
    <xf numFmtId="171" fontId="34" fillId="0" borderId="112" xfId="0" applyNumberFormat="1" applyFont="1" applyFill="1" applyBorder="1" applyAlignment="1">
      <alignment horizontal="right" wrapText="1"/>
    </xf>
    <xf numFmtId="171" fontId="34" fillId="0" borderId="102" xfId="0" applyNumberFormat="1" applyFont="1" applyFill="1" applyBorder="1" applyAlignment="1">
      <alignment horizontal="right" wrapText="1"/>
    </xf>
    <xf numFmtId="171" fontId="34" fillId="0" borderId="91" xfId="0" applyNumberFormat="1" applyFont="1" applyFill="1" applyBorder="1" applyAlignment="1">
      <alignment horizontal="right" wrapText="1"/>
    </xf>
    <xf numFmtId="171" fontId="34" fillId="0" borderId="105" xfId="0" applyNumberFormat="1" applyFont="1" applyFill="1" applyBorder="1" applyAlignment="1">
      <alignment horizontal="right" wrapText="1"/>
    </xf>
    <xf numFmtId="171" fontId="34" fillId="0" borderId="58" xfId="0" applyNumberFormat="1" applyFont="1" applyFill="1" applyBorder="1" applyAlignment="1">
      <alignment horizontal="right" wrapText="1"/>
    </xf>
    <xf numFmtId="171" fontId="34" fillId="0" borderId="110" xfId="0" applyNumberFormat="1" applyFont="1" applyFill="1" applyBorder="1" applyAlignment="1">
      <alignment horizontal="right" wrapText="1"/>
    </xf>
    <xf numFmtId="171" fontId="34" fillId="0" borderId="111" xfId="0" applyNumberFormat="1" applyFont="1" applyFill="1" applyBorder="1" applyAlignment="1">
      <alignment horizontal="right" wrapText="1"/>
    </xf>
    <xf numFmtId="171" fontId="34" fillId="0" borderId="108" xfId="0" applyNumberFormat="1" applyFont="1" applyFill="1" applyBorder="1" applyAlignment="1">
      <alignment horizontal="right" wrapText="1"/>
    </xf>
    <xf numFmtId="0" fontId="34" fillId="0" borderId="0" xfId="0" applyFont="1" applyFill="1"/>
    <xf numFmtId="49" fontId="34" fillId="0" borderId="0" xfId="0" applyNumberFormat="1" applyFont="1" applyFill="1" applyBorder="1" applyAlignment="1">
      <alignment horizontal="center"/>
    </xf>
    <xf numFmtId="0" fontId="34" fillId="0" borderId="57" xfId="15062" applyFont="1" applyFill="1" applyBorder="1" applyAlignment="1">
      <alignment wrapText="1"/>
    </xf>
    <xf numFmtId="171" fontId="34" fillId="0" borderId="17" xfId="0" applyNumberFormat="1" applyFont="1" applyFill="1" applyBorder="1" applyAlignment="1">
      <alignment horizontal="right"/>
    </xf>
    <xf numFmtId="171" fontId="34" fillId="0" borderId="81" xfId="0" applyNumberFormat="1" applyFont="1" applyFill="1" applyBorder="1" applyAlignment="1">
      <alignment horizontal="right"/>
    </xf>
    <xf numFmtId="171" fontId="34" fillId="0" borderId="102" xfId="0" applyNumberFormat="1" applyFont="1" applyFill="1" applyBorder="1" applyAlignment="1">
      <alignment horizontal="right"/>
    </xf>
    <xf numFmtId="171" fontId="34" fillId="0" borderId="91" xfId="0" applyNumberFormat="1" applyFont="1" applyFill="1" applyBorder="1" applyAlignment="1">
      <alignment horizontal="right"/>
    </xf>
    <xf numFmtId="171" fontId="34" fillId="0" borderId="105" xfId="0" applyNumberFormat="1" applyFont="1" applyFill="1" applyBorder="1" applyAlignment="1">
      <alignment horizontal="right"/>
    </xf>
    <xf numFmtId="171" fontId="34" fillId="0" borderId="58" xfId="0" applyNumberFormat="1" applyFont="1" applyFill="1" applyBorder="1" applyAlignment="1">
      <alignment horizontal="right"/>
    </xf>
    <xf numFmtId="171" fontId="34" fillId="0" borderId="110" xfId="0" applyNumberFormat="1" applyFont="1" applyFill="1" applyBorder="1" applyAlignment="1">
      <alignment horizontal="right"/>
    </xf>
    <xf numFmtId="171" fontId="34" fillId="0" borderId="111" xfId="0" applyNumberFormat="1" applyFont="1" applyFill="1" applyBorder="1" applyAlignment="1">
      <alignment horizontal="right"/>
    </xf>
    <xf numFmtId="171" fontId="34" fillId="0" borderId="108" xfId="0" applyNumberFormat="1" applyFont="1" applyFill="1" applyBorder="1" applyAlignment="1">
      <alignment horizontal="right"/>
    </xf>
    <xf numFmtId="0" fontId="34" fillId="0" borderId="10" xfId="15062" applyFont="1" applyFill="1" applyBorder="1" applyAlignment="1">
      <alignment wrapText="1"/>
    </xf>
    <xf numFmtId="49" fontId="34" fillId="0" borderId="10" xfId="0" applyNumberFormat="1" applyFont="1" applyFill="1" applyBorder="1" applyAlignment="1">
      <alignment horizontal="left" wrapText="1"/>
    </xf>
    <xf numFmtId="0" fontId="34" fillId="0" borderId="86" xfId="0" applyFont="1" applyFill="1" applyBorder="1" applyAlignment="1">
      <alignment horizontal="center"/>
    </xf>
    <xf numFmtId="171" fontId="34" fillId="0" borderId="86" xfId="0" applyNumberFormat="1" applyFont="1" applyFill="1" applyBorder="1" applyAlignment="1">
      <alignment horizontal="right" wrapText="1"/>
    </xf>
    <xf numFmtId="171" fontId="34" fillId="0" borderId="86" xfId="0" applyNumberFormat="1" applyFont="1" applyFill="1" applyBorder="1" applyAlignment="1">
      <alignment horizontal="right"/>
    </xf>
    <xf numFmtId="171" fontId="34" fillId="0" borderId="85" xfId="0" applyNumberFormat="1" applyFont="1" applyFill="1" applyBorder="1" applyAlignment="1">
      <alignment horizontal="right" wrapText="1"/>
    </xf>
    <xf numFmtId="171" fontId="34" fillId="0" borderId="87" xfId="0" applyNumberFormat="1" applyFont="1" applyFill="1" applyBorder="1" applyAlignment="1">
      <alignment horizontal="right" wrapText="1"/>
    </xf>
    <xf numFmtId="0" fontId="34" fillId="0" borderId="10" xfId="0" applyFont="1" applyFill="1" applyBorder="1" applyAlignment="1">
      <alignment wrapText="1"/>
    </xf>
    <xf numFmtId="1" fontId="34" fillId="0" borderId="17" xfId="15080" applyNumberFormat="1" applyFont="1" applyFill="1" applyBorder="1" applyAlignment="1" applyProtection="1">
      <alignment horizontal="center" wrapText="1"/>
      <protection locked="0"/>
    </xf>
    <xf numFmtId="0" fontId="34" fillId="0" borderId="17" xfId="5180" applyFont="1" applyFill="1" applyBorder="1" applyAlignment="1">
      <alignment horizontal="center"/>
    </xf>
    <xf numFmtId="1" fontId="34" fillId="0" borderId="10" xfId="15080" applyNumberFormat="1" applyFont="1" applyFill="1" applyBorder="1" applyAlignment="1">
      <alignment horizontal="center" wrapText="1"/>
    </xf>
    <xf numFmtId="171" fontId="36" fillId="0" borderId="102" xfId="0" applyNumberFormat="1" applyFont="1" applyFill="1" applyBorder="1" applyAlignment="1">
      <alignment horizontal="right"/>
    </xf>
    <xf numFmtId="171" fontId="36" fillId="0" borderId="105" xfId="0" applyNumberFormat="1" applyFont="1" applyFill="1" applyBorder="1" applyAlignment="1">
      <alignment horizontal="right"/>
    </xf>
    <xf numFmtId="3" fontId="34" fillId="0" borderId="57" xfId="15062" applyNumberFormat="1" applyFont="1" applyFill="1" applyBorder="1"/>
    <xf numFmtId="0" fontId="34" fillId="0" borderId="10" xfId="15063" applyFont="1" applyFill="1" applyBorder="1" applyAlignment="1">
      <alignment horizontal="left" wrapText="1"/>
    </xf>
    <xf numFmtId="171" fontId="36" fillId="0" borderId="10" xfId="0" applyNumberFormat="1" applyFont="1" applyFill="1" applyBorder="1" applyAlignment="1">
      <alignment horizontal="right" wrapText="1"/>
    </xf>
    <xf numFmtId="3" fontId="34" fillId="0" borderId="10" xfId="15062" applyNumberFormat="1" applyFont="1" applyFill="1" applyBorder="1" applyAlignment="1">
      <alignment horizontal="left" wrapText="1"/>
    </xf>
    <xf numFmtId="171" fontId="36" fillId="0" borderId="81" xfId="0" applyNumberFormat="1" applyFont="1" applyFill="1" applyBorder="1" applyAlignment="1">
      <alignment horizontal="right" wrapText="1"/>
    </xf>
    <xf numFmtId="171" fontId="36" fillId="0" borderId="112" xfId="0" applyNumberFormat="1" applyFont="1" applyFill="1" applyBorder="1" applyAlignment="1">
      <alignment horizontal="right" wrapText="1"/>
    </xf>
    <xf numFmtId="171" fontId="36" fillId="0" borderId="102" xfId="0" applyNumberFormat="1" applyFont="1" applyFill="1" applyBorder="1" applyAlignment="1">
      <alignment horizontal="right" wrapText="1"/>
    </xf>
    <xf numFmtId="171" fontId="36" fillId="0" borderId="105" xfId="0" applyNumberFormat="1" applyFont="1" applyFill="1" applyBorder="1" applyAlignment="1">
      <alignment horizontal="right" wrapText="1"/>
    </xf>
    <xf numFmtId="0" fontId="34" fillId="0" borderId="57" xfId="0" applyFont="1" applyFill="1" applyBorder="1"/>
    <xf numFmtId="1" fontId="34" fillId="0" borderId="10" xfId="15080" applyNumberFormat="1" applyFont="1" applyFill="1" applyBorder="1" applyAlignment="1">
      <alignment horizontal="center"/>
    </xf>
    <xf numFmtId="0" fontId="34" fillId="0" borderId="10" xfId="0" applyFont="1" applyFill="1" applyBorder="1" applyAlignment="1">
      <alignment horizontal="center" wrapText="1"/>
    </xf>
    <xf numFmtId="3" fontId="34" fillId="0" borderId="57" xfId="15062" applyNumberFormat="1" applyFont="1" applyFill="1" applyBorder="1" applyAlignment="1">
      <alignment wrapText="1"/>
    </xf>
    <xf numFmtId="171" fontId="36" fillId="0" borderId="58" xfId="0" applyNumberFormat="1" applyFont="1" applyFill="1" applyBorder="1" applyAlignment="1">
      <alignment horizontal="right" wrapText="1"/>
    </xf>
    <xf numFmtId="3" fontId="34" fillId="0" borderId="86" xfId="15062" applyNumberFormat="1" applyFont="1" applyFill="1" applyBorder="1" applyAlignment="1">
      <alignment horizontal="left" wrapText="1"/>
    </xf>
    <xf numFmtId="171" fontId="34" fillId="0" borderId="85" xfId="0" applyNumberFormat="1" applyFont="1" applyFill="1" applyBorder="1" applyAlignment="1">
      <alignment horizontal="right"/>
    </xf>
    <xf numFmtId="171" fontId="34" fillId="0" borderId="87" xfId="0" applyNumberFormat="1" applyFont="1" applyFill="1" applyBorder="1" applyAlignment="1">
      <alignment horizontal="right"/>
    </xf>
    <xf numFmtId="1" fontId="34" fillId="0" borderId="10" xfId="0" applyNumberFormat="1" applyFont="1" applyFill="1" applyBorder="1" applyAlignment="1">
      <alignment horizontal="center"/>
    </xf>
    <xf numFmtId="9" fontId="34" fillId="0" borderId="57" xfId="15071" applyNumberFormat="1" applyFont="1" applyFill="1" applyBorder="1" applyAlignment="1">
      <alignment wrapText="1"/>
    </xf>
    <xf numFmtId="9" fontId="34" fillId="0" borderId="10" xfId="15071" applyNumberFormat="1" applyFont="1" applyFill="1" applyBorder="1" applyAlignment="1">
      <alignment horizontal="left" wrapText="1"/>
    </xf>
    <xf numFmtId="9" fontId="34" fillId="0" borderId="10" xfId="15071" applyNumberFormat="1" applyFont="1" applyFill="1" applyBorder="1" applyAlignment="1">
      <alignment horizontal="center" wrapText="1"/>
    </xf>
    <xf numFmtId="9" fontId="34" fillId="0" borderId="10" xfId="15071" applyNumberFormat="1" applyFont="1" applyFill="1" applyBorder="1" applyAlignment="1">
      <alignment horizontal="center"/>
    </xf>
    <xf numFmtId="9" fontId="34" fillId="0" borderId="10" xfId="15071" applyNumberFormat="1" applyFont="1" applyFill="1" applyBorder="1" applyAlignment="1">
      <alignment horizontal="right" wrapText="1"/>
    </xf>
    <xf numFmtId="9" fontId="34" fillId="0" borderId="10" xfId="15071" applyNumberFormat="1" applyFont="1" applyFill="1" applyBorder="1" applyAlignment="1">
      <alignment horizontal="right"/>
    </xf>
    <xf numFmtId="9" fontId="34" fillId="0" borderId="17" xfId="15071" applyNumberFormat="1" applyFont="1" applyFill="1" applyBorder="1" applyAlignment="1">
      <alignment horizontal="right"/>
    </xf>
    <xf numFmtId="9" fontId="34" fillId="0" borderId="112" xfId="15071" applyNumberFormat="1" applyFont="1" applyFill="1" applyBorder="1" applyAlignment="1">
      <alignment horizontal="right"/>
    </xf>
    <xf numFmtId="9" fontId="34" fillId="0" borderId="81" xfId="15071" applyNumberFormat="1" applyFont="1" applyFill="1" applyBorder="1" applyAlignment="1">
      <alignment horizontal="right"/>
    </xf>
    <xf numFmtId="9" fontId="34" fillId="0" borderId="102" xfId="15071" applyNumberFormat="1" applyFont="1" applyFill="1" applyBorder="1" applyAlignment="1">
      <alignment horizontal="right"/>
    </xf>
    <xf numFmtId="9" fontId="34" fillId="0" borderId="91" xfId="15071" applyNumberFormat="1" applyFont="1" applyFill="1" applyBorder="1" applyAlignment="1">
      <alignment horizontal="right"/>
    </xf>
    <xf numFmtId="9" fontId="34" fillId="0" borderId="105" xfId="15071" applyNumberFormat="1" applyFont="1" applyFill="1" applyBorder="1" applyAlignment="1">
      <alignment horizontal="right"/>
    </xf>
    <xf numFmtId="9" fontId="34" fillId="0" borderId="58" xfId="15071" applyNumberFormat="1" applyFont="1" applyFill="1" applyBorder="1" applyAlignment="1">
      <alignment horizontal="right"/>
    </xf>
    <xf numFmtId="9" fontId="34" fillId="0" borderId="110" xfId="15071" applyNumberFormat="1" applyFont="1" applyFill="1" applyBorder="1" applyAlignment="1">
      <alignment horizontal="right"/>
    </xf>
    <xf numFmtId="9" fontId="34" fillId="0" borderId="111" xfId="15071" applyNumberFormat="1" applyFont="1" applyFill="1" applyBorder="1" applyAlignment="1">
      <alignment horizontal="right"/>
    </xf>
    <xf numFmtId="9" fontId="34" fillId="0" borderId="108" xfId="15071" applyNumberFormat="1" applyFont="1" applyFill="1" applyBorder="1" applyAlignment="1">
      <alignment horizontal="right"/>
    </xf>
    <xf numFmtId="9" fontId="34" fillId="0" borderId="0" xfId="15071" applyNumberFormat="1" applyFont="1" applyFill="1"/>
    <xf numFmtId="49" fontId="34" fillId="0" borderId="10" xfId="15080" applyNumberFormat="1" applyFont="1" applyFill="1" applyBorder="1" applyAlignment="1">
      <alignment horizontal="center"/>
    </xf>
    <xf numFmtId="3" fontId="34" fillId="0" borderId="10" xfId="15062" applyNumberFormat="1" applyFont="1" applyFill="1" applyBorder="1" applyAlignment="1">
      <alignment wrapText="1"/>
    </xf>
    <xf numFmtId="3" fontId="34" fillId="0" borderId="107" xfId="15062" applyNumberFormat="1" applyFont="1" applyFill="1" applyBorder="1" applyAlignment="1">
      <alignment horizontal="left" wrapText="1"/>
    </xf>
    <xf numFmtId="49" fontId="34" fillId="0" borderId="107" xfId="0" applyNumberFormat="1" applyFont="1" applyFill="1" applyBorder="1" applyAlignment="1">
      <alignment horizontal="center" wrapText="1"/>
    </xf>
    <xf numFmtId="1" fontId="34" fillId="0" borderId="107" xfId="15080" applyNumberFormat="1" applyFont="1" applyFill="1" applyBorder="1" applyAlignment="1">
      <alignment horizontal="center" wrapText="1"/>
    </xf>
    <xf numFmtId="0" fontId="34" fillId="0" borderId="107" xfId="0" applyFont="1" applyFill="1" applyBorder="1" applyAlignment="1">
      <alignment horizontal="center"/>
    </xf>
    <xf numFmtId="171" fontId="34" fillId="0" borderId="107" xfId="0" applyNumberFormat="1" applyFont="1" applyFill="1" applyBorder="1" applyAlignment="1">
      <alignment horizontal="right" wrapText="1"/>
    </xf>
    <xf numFmtId="171" fontId="34" fillId="0" borderId="107" xfId="0" applyNumberFormat="1" applyFont="1" applyFill="1" applyBorder="1" applyAlignment="1">
      <alignment horizontal="right"/>
    </xf>
    <xf numFmtId="171" fontId="34" fillId="0" borderId="109" xfId="0" applyNumberFormat="1" applyFont="1" applyFill="1" applyBorder="1" applyAlignment="1">
      <alignment horizontal="right"/>
    </xf>
    <xf numFmtId="3" fontId="34" fillId="0" borderId="112" xfId="15062" applyNumberFormat="1" applyFont="1" applyFill="1" applyBorder="1" applyAlignment="1">
      <alignment horizontal="left" wrapText="1"/>
    </xf>
    <xf numFmtId="49" fontId="34" fillId="0" borderId="112" xfId="0" applyNumberFormat="1" applyFont="1" applyFill="1" applyBorder="1" applyAlignment="1">
      <alignment horizontal="center" wrapText="1"/>
    </xf>
    <xf numFmtId="1" fontId="34" fillId="0" borderId="112" xfId="15080" applyNumberFormat="1" applyFont="1" applyFill="1" applyBorder="1" applyAlignment="1">
      <alignment horizontal="center" wrapText="1"/>
    </xf>
    <xf numFmtId="0" fontId="34" fillId="0" borderId="112" xfId="0" applyFont="1" applyFill="1" applyBorder="1" applyAlignment="1">
      <alignment horizontal="center"/>
    </xf>
    <xf numFmtId="171" fontId="34" fillId="0" borderId="113" xfId="0" applyNumberFormat="1" applyFont="1" applyFill="1" applyBorder="1" applyAlignment="1">
      <alignment horizontal="right"/>
    </xf>
    <xf numFmtId="1" fontId="34" fillId="0" borderId="91" xfId="15080" applyNumberFormat="1" applyFont="1" applyFill="1" applyBorder="1" applyAlignment="1">
      <alignment horizontal="center" wrapText="1"/>
    </xf>
    <xf numFmtId="0" fontId="34" fillId="0" borderId="91" xfId="0" applyFont="1" applyFill="1" applyBorder="1" applyAlignment="1">
      <alignment horizontal="center"/>
    </xf>
    <xf numFmtId="171" fontId="36" fillId="0" borderId="91" xfId="0" applyNumberFormat="1" applyFont="1" applyFill="1" applyBorder="1" applyAlignment="1">
      <alignment horizontal="right" wrapText="1"/>
    </xf>
    <xf numFmtId="171" fontId="34" fillId="0" borderId="92" xfId="0" applyNumberFormat="1" applyFont="1" applyFill="1" applyBorder="1" applyAlignment="1">
      <alignment horizontal="right"/>
    </xf>
    <xf numFmtId="171" fontId="34" fillId="0" borderId="93" xfId="0" applyNumberFormat="1" applyFont="1" applyFill="1" applyBorder="1" applyAlignment="1">
      <alignment horizontal="right"/>
    </xf>
    <xf numFmtId="3" fontId="34" fillId="0" borderId="14" xfId="15062" applyNumberFormat="1" applyFont="1" applyFill="1" applyBorder="1" applyAlignment="1">
      <alignment horizontal="left" wrapText="1"/>
    </xf>
    <xf numFmtId="171" fontId="36" fillId="0" borderId="17" xfId="0" applyNumberFormat="1" applyFont="1" applyFill="1" applyBorder="1" applyAlignment="1">
      <alignment horizontal="right"/>
    </xf>
    <xf numFmtId="171" fontId="36" fillId="0" borderId="91" xfId="0" applyNumberFormat="1" applyFont="1" applyFill="1" applyBorder="1" applyAlignment="1">
      <alignment horizontal="right"/>
    </xf>
    <xf numFmtId="171" fontId="36" fillId="0" borderId="110" xfId="0" applyNumberFormat="1" applyFont="1" applyFill="1" applyBorder="1" applyAlignment="1">
      <alignment horizontal="right"/>
    </xf>
    <xf numFmtId="171" fontId="36" fillId="0" borderId="111" xfId="0" applyNumberFormat="1" applyFont="1" applyFill="1" applyBorder="1" applyAlignment="1">
      <alignment horizontal="right"/>
    </xf>
    <xf numFmtId="171" fontId="36" fillId="0" borderId="108" xfId="0" applyNumberFormat="1" applyFont="1" applyFill="1" applyBorder="1" applyAlignment="1">
      <alignment horizontal="right"/>
    </xf>
    <xf numFmtId="3" fontId="34" fillId="0" borderId="10" xfId="15062" applyNumberFormat="1" applyFont="1" applyFill="1" applyBorder="1" applyAlignment="1">
      <alignment horizontal="center" wrapText="1"/>
    </xf>
    <xf numFmtId="0" fontId="34" fillId="0" borderId="57" xfId="0" applyFont="1" applyFill="1" applyBorder="1" applyAlignment="1">
      <alignment horizontal="left" wrapText="1"/>
    </xf>
    <xf numFmtId="49" fontId="34" fillId="0" borderId="10" xfId="0" applyNumberFormat="1" applyFont="1" applyFill="1" applyBorder="1" applyAlignment="1" applyProtection="1">
      <alignment horizontal="center" wrapText="1"/>
      <protection locked="0"/>
    </xf>
    <xf numFmtId="1" fontId="34" fillId="0" borderId="10" xfId="15080" applyNumberFormat="1" applyFont="1" applyFill="1" applyBorder="1" applyAlignment="1" applyProtection="1">
      <alignment horizontal="center" wrapText="1"/>
      <protection locked="0"/>
    </xf>
    <xf numFmtId="49" fontId="34" fillId="0" borderId="10" xfId="14577" applyNumberFormat="1" applyFont="1" applyFill="1" applyBorder="1" applyAlignment="1">
      <alignment horizontal="center" wrapText="1"/>
    </xf>
    <xf numFmtId="3" fontId="34" fillId="0" borderId="94" xfId="15062" applyNumberFormat="1" applyFont="1" applyFill="1" applyBorder="1" applyAlignment="1">
      <alignment horizontal="left" wrapText="1"/>
    </xf>
    <xf numFmtId="1" fontId="34" fillId="0" borderId="94" xfId="15080" applyNumberFormat="1" applyFont="1" applyFill="1" applyBorder="1" applyAlignment="1">
      <alignment horizontal="center" wrapText="1"/>
    </xf>
    <xf numFmtId="0" fontId="34" fillId="0" borderId="94" xfId="0" applyFont="1" applyFill="1" applyBorder="1" applyAlignment="1">
      <alignment horizontal="center"/>
    </xf>
    <xf numFmtId="171" fontId="34" fillId="0" borderId="94" xfId="0" applyNumberFormat="1" applyFont="1" applyFill="1" applyBorder="1" applyAlignment="1">
      <alignment horizontal="right" wrapText="1"/>
    </xf>
    <xf numFmtId="171" fontId="34" fillId="0" borderId="94" xfId="0" applyNumberFormat="1" applyFont="1" applyFill="1" applyBorder="1" applyAlignment="1">
      <alignment horizontal="right"/>
    </xf>
    <xf numFmtId="171" fontId="34" fillId="0" borderId="95" xfId="0" applyNumberFormat="1" applyFont="1" applyFill="1" applyBorder="1" applyAlignment="1">
      <alignment horizontal="right"/>
    </xf>
    <xf numFmtId="171" fontId="34" fillId="0" borderId="96" xfId="0" applyNumberFormat="1" applyFont="1" applyFill="1" applyBorder="1" applyAlignment="1">
      <alignment horizontal="right"/>
    </xf>
    <xf numFmtId="171" fontId="34" fillId="0" borderId="96" xfId="0" applyNumberFormat="1" applyFont="1" applyFill="1" applyBorder="1" applyAlignment="1">
      <alignment horizontal="right" wrapText="1"/>
    </xf>
    <xf numFmtId="171" fontId="34" fillId="0" borderId="97" xfId="0" applyNumberFormat="1" applyFont="1" applyFill="1" applyBorder="1" applyAlignment="1">
      <alignment horizontal="right"/>
    </xf>
    <xf numFmtId="49" fontId="34" fillId="0" borderId="10" xfId="1092" applyNumberFormat="1" applyFont="1" applyFill="1" applyBorder="1" applyAlignment="1" applyProtection="1">
      <alignment horizontal="center" wrapText="1"/>
      <protection locked="0"/>
    </xf>
    <xf numFmtId="49" fontId="34" fillId="0" borderId="10" xfId="14962" applyNumberFormat="1" applyFont="1" applyFill="1" applyBorder="1" applyAlignment="1">
      <alignment horizontal="center" wrapText="1"/>
    </xf>
    <xf numFmtId="0" fontId="34" fillId="0" borderId="18" xfId="0" applyFont="1" applyFill="1" applyBorder="1"/>
    <xf numFmtId="0" fontId="34" fillId="0" borderId="10" xfId="0" applyFont="1" applyFill="1" applyBorder="1"/>
    <xf numFmtId="0" fontId="34" fillId="0" borderId="70" xfId="0" applyFont="1" applyFill="1" applyBorder="1" applyAlignment="1">
      <alignment horizontal="left" wrapText="1"/>
    </xf>
    <xf numFmtId="1" fontId="34" fillId="0" borderId="70" xfId="15080" applyNumberFormat="1" applyFont="1" applyFill="1" applyBorder="1" applyAlignment="1">
      <alignment horizontal="center" wrapText="1"/>
    </xf>
    <xf numFmtId="0" fontId="34" fillId="0" borderId="70" xfId="0" applyFont="1" applyFill="1" applyBorder="1" applyAlignment="1">
      <alignment horizontal="center"/>
    </xf>
    <xf numFmtId="171" fontId="34" fillId="0" borderId="70" xfId="0" applyNumberFormat="1" applyFont="1" applyFill="1" applyBorder="1" applyAlignment="1">
      <alignment horizontal="right" wrapText="1"/>
    </xf>
    <xf numFmtId="171" fontId="34" fillId="0" borderId="70" xfId="0" applyNumberFormat="1" applyFont="1" applyFill="1" applyBorder="1" applyAlignment="1">
      <alignment horizontal="right"/>
    </xf>
    <xf numFmtId="171" fontId="34" fillId="0" borderId="71" xfId="0" applyNumberFormat="1" applyFont="1" applyFill="1" applyBorder="1" applyAlignment="1">
      <alignment horizontal="right"/>
    </xf>
    <xf numFmtId="171" fontId="34" fillId="0" borderId="72" xfId="0" applyNumberFormat="1" applyFont="1" applyFill="1" applyBorder="1" applyAlignment="1">
      <alignment horizontal="right"/>
    </xf>
    <xf numFmtId="49" fontId="34" fillId="0" borderId="10" xfId="0" applyNumberFormat="1" applyFont="1" applyFill="1" applyBorder="1" applyAlignment="1">
      <alignment horizontal="center"/>
    </xf>
    <xf numFmtId="1" fontId="34" fillId="0" borderId="10" xfId="0" applyNumberFormat="1" applyFont="1" applyFill="1" applyBorder="1" applyAlignment="1">
      <alignment horizontal="center" wrapText="1"/>
    </xf>
    <xf numFmtId="49" fontId="34" fillId="0" borderId="81" xfId="0" applyNumberFormat="1" applyFont="1" applyFill="1" applyBorder="1" applyAlignment="1">
      <alignment horizontal="center" wrapText="1"/>
    </xf>
    <xf numFmtId="1" fontId="34" fillId="0" borderId="81" xfId="15080" applyNumberFormat="1" applyFont="1" applyFill="1" applyBorder="1" applyAlignment="1">
      <alignment horizontal="center" wrapText="1"/>
    </xf>
    <xf numFmtId="0" fontId="34" fillId="0" borderId="81" xfId="0" applyFont="1" applyFill="1" applyBorder="1" applyAlignment="1">
      <alignment horizontal="center"/>
    </xf>
    <xf numFmtId="171" fontId="34" fillId="0" borderId="82" xfId="0" applyNumberFormat="1" applyFont="1" applyFill="1" applyBorder="1" applyAlignment="1">
      <alignment horizontal="right"/>
    </xf>
    <xf numFmtId="171" fontId="34" fillId="0" borderId="83" xfId="0" applyNumberFormat="1" applyFont="1" applyFill="1" applyBorder="1" applyAlignment="1">
      <alignment horizontal="right"/>
    </xf>
    <xf numFmtId="173" fontId="34" fillId="0" borderId="57" xfId="0" applyNumberFormat="1" applyFont="1" applyFill="1" applyBorder="1"/>
    <xf numFmtId="173" fontId="34" fillId="0" borderId="10" xfId="0" applyNumberFormat="1" applyFont="1" applyFill="1" applyBorder="1" applyAlignment="1">
      <alignment horizontal="left" wrapText="1"/>
    </xf>
    <xf numFmtId="173" fontId="34" fillId="0" borderId="10" xfId="0" applyNumberFormat="1" applyFont="1" applyFill="1" applyBorder="1" applyAlignment="1">
      <alignment horizontal="center" wrapText="1"/>
    </xf>
    <xf numFmtId="2" fontId="34" fillId="0" borderId="10" xfId="0" applyNumberFormat="1" applyFont="1" applyFill="1" applyBorder="1" applyAlignment="1">
      <alignment wrapText="1"/>
    </xf>
    <xf numFmtId="49" fontId="34" fillId="0" borderId="10" xfId="15013" applyNumberFormat="1" applyFont="1" applyFill="1" applyBorder="1" applyAlignment="1">
      <alignment horizontal="center" wrapText="1"/>
    </xf>
    <xf numFmtId="3" fontId="34" fillId="0" borderId="102" xfId="15062" applyNumberFormat="1" applyFont="1" applyFill="1" applyBorder="1" applyAlignment="1">
      <alignment horizontal="left" wrapText="1"/>
    </xf>
    <xf numFmtId="1" fontId="34" fillId="0" borderId="102" xfId="15080" applyNumberFormat="1" applyFont="1" applyFill="1" applyBorder="1" applyAlignment="1">
      <alignment horizontal="center" wrapText="1"/>
    </xf>
    <xf numFmtId="0" fontId="34" fillId="0" borderId="102" xfId="0" applyFont="1" applyFill="1" applyBorder="1" applyAlignment="1">
      <alignment horizontal="center"/>
    </xf>
    <xf numFmtId="171" fontId="34" fillId="0" borderId="103" xfId="0" applyNumberFormat="1" applyFont="1" applyFill="1" applyBorder="1" applyAlignment="1">
      <alignment horizontal="right"/>
    </xf>
    <xf numFmtId="171" fontId="34" fillId="0" borderId="104" xfId="0" applyNumberFormat="1" applyFont="1" applyFill="1" applyBorder="1" applyAlignment="1">
      <alignment horizontal="right"/>
    </xf>
    <xf numFmtId="49" fontId="34" fillId="0" borderId="81" xfId="0" applyNumberFormat="1" applyFont="1" applyFill="1" applyBorder="1" applyAlignment="1" applyProtection="1">
      <alignment horizontal="center" wrapText="1"/>
      <protection locked="0"/>
    </xf>
    <xf numFmtId="0" fontId="34" fillId="0" borderId="107" xfId="0" applyFont="1" applyFill="1" applyBorder="1" applyAlignment="1">
      <alignment horizontal="left" wrapText="1"/>
    </xf>
    <xf numFmtId="0" fontId="34" fillId="0" borderId="102" xfId="0" applyFont="1" applyFill="1" applyBorder="1" applyAlignment="1">
      <alignment horizontal="left" wrapText="1"/>
    </xf>
    <xf numFmtId="49" fontId="34" fillId="0" borderId="102" xfId="0" applyNumberFormat="1" applyFont="1" applyFill="1" applyBorder="1" applyAlignment="1">
      <alignment horizontal="center" wrapText="1"/>
    </xf>
    <xf numFmtId="49" fontId="34" fillId="0" borderId="17" xfId="1092" applyNumberFormat="1" applyFont="1" applyFill="1" applyBorder="1" applyAlignment="1" applyProtection="1">
      <alignment horizontal="center" wrapText="1"/>
      <protection locked="0"/>
    </xf>
    <xf numFmtId="1" fontId="34" fillId="0" borderId="0" xfId="15080" applyNumberFormat="1" applyFont="1" applyFill="1" applyBorder="1" applyAlignment="1">
      <alignment horizontal="center" wrapText="1"/>
    </xf>
    <xf numFmtId="177" fontId="34" fillId="0" borderId="17" xfId="0" applyNumberFormat="1" applyFont="1" applyFill="1" applyBorder="1" applyAlignment="1">
      <alignment horizontal="center"/>
    </xf>
    <xf numFmtId="1" fontId="34" fillId="0" borderId="17" xfId="15080" applyNumberFormat="1" applyFont="1" applyFill="1" applyBorder="1" applyAlignment="1">
      <alignment horizontal="center"/>
    </xf>
    <xf numFmtId="49" fontId="34" fillId="0" borderId="10" xfId="80" applyNumberFormat="1" applyFont="1" applyFill="1" applyBorder="1" applyAlignment="1">
      <alignment horizontal="center" wrapText="1"/>
    </xf>
    <xf numFmtId="49" fontId="34" fillId="0" borderId="17" xfId="0" applyNumberFormat="1" applyFont="1" applyFill="1" applyBorder="1" applyAlignment="1">
      <alignment horizontal="center"/>
    </xf>
    <xf numFmtId="0" fontId="34" fillId="0" borderId="86" xfId="0" applyFont="1" applyFill="1" applyBorder="1" applyAlignment="1">
      <alignment horizontal="left" wrapText="1"/>
    </xf>
    <xf numFmtId="1" fontId="34" fillId="0" borderId="85" xfId="15080" applyNumberFormat="1" applyFont="1" applyFill="1" applyBorder="1" applyAlignment="1">
      <alignment horizontal="center" wrapText="1"/>
    </xf>
    <xf numFmtId="49" fontId="34" fillId="0" borderId="17" xfId="0" applyNumberFormat="1" applyFont="1" applyFill="1" applyBorder="1" applyAlignment="1">
      <alignment horizontal="center" wrapText="1"/>
    </xf>
    <xf numFmtId="3" fontId="34" fillId="0" borderId="36" xfId="15062" applyNumberFormat="1" applyFont="1" applyFill="1" applyBorder="1"/>
    <xf numFmtId="0" fontId="34" fillId="0" borderId="10" xfId="0" applyFont="1" applyFill="1" applyBorder="1" applyAlignment="1">
      <alignment horizontal="left" vertical="top" wrapText="1"/>
    </xf>
    <xf numFmtId="49" fontId="34" fillId="0" borderId="18" xfId="0" applyNumberFormat="1" applyFont="1" applyFill="1" applyBorder="1" applyAlignment="1">
      <alignment horizontal="center" wrapText="1"/>
    </xf>
    <xf numFmtId="3" fontId="34" fillId="0" borderId="21" xfId="15062" applyNumberFormat="1" applyFont="1" applyFill="1" applyBorder="1" applyAlignment="1">
      <alignment horizontal="left" wrapText="1"/>
    </xf>
    <xf numFmtId="177" fontId="34" fillId="0" borderId="10" xfId="0" applyNumberFormat="1" applyFont="1" applyFill="1" applyBorder="1" applyAlignment="1">
      <alignment horizontal="center"/>
    </xf>
    <xf numFmtId="171" fontId="34" fillId="0" borderId="10" xfId="15062" applyNumberFormat="1" applyFont="1" applyFill="1" applyBorder="1" applyAlignment="1">
      <alignment horizontal="right" wrapText="1"/>
    </xf>
    <xf numFmtId="171" fontId="34" fillId="0" borderId="81" xfId="15062" applyNumberFormat="1" applyFont="1" applyFill="1" applyBorder="1" applyAlignment="1">
      <alignment horizontal="right" wrapText="1"/>
    </xf>
    <xf numFmtId="171" fontId="36" fillId="0" borderId="17" xfId="0" applyNumberFormat="1" applyFont="1" applyFill="1" applyBorder="1" applyAlignment="1">
      <alignment horizontal="right" wrapText="1"/>
    </xf>
    <xf numFmtId="171" fontId="36" fillId="0" borderId="110" xfId="0" applyNumberFormat="1" applyFont="1" applyFill="1" applyBorder="1" applyAlignment="1">
      <alignment horizontal="right" wrapText="1"/>
    </xf>
    <xf numFmtId="171" fontId="36" fillId="0" borderId="111" xfId="0" applyNumberFormat="1" applyFont="1" applyFill="1" applyBorder="1" applyAlignment="1">
      <alignment horizontal="right" wrapText="1"/>
    </xf>
    <xf numFmtId="171" fontId="36" fillId="0" borderId="108" xfId="0" applyNumberFormat="1" applyFont="1" applyFill="1" applyBorder="1" applyAlignment="1">
      <alignment horizontal="right" wrapText="1"/>
    </xf>
    <xf numFmtId="171" fontId="36" fillId="0" borderId="92" xfId="0" applyNumberFormat="1" applyFont="1" applyFill="1" applyBorder="1" applyAlignment="1">
      <alignment horizontal="right" wrapText="1"/>
    </xf>
    <xf numFmtId="171" fontId="36" fillId="0" borderId="93" xfId="0" applyNumberFormat="1" applyFont="1" applyFill="1" applyBorder="1" applyAlignment="1">
      <alignment horizontal="right" wrapText="1"/>
    </xf>
    <xf numFmtId="176" fontId="36" fillId="0" borderId="0" xfId="0" applyNumberFormat="1" applyFont="1" applyFill="1"/>
    <xf numFmtId="3" fontId="34" fillId="0" borderId="10" xfId="0" applyNumberFormat="1" applyFont="1" applyFill="1" applyBorder="1" applyAlignment="1">
      <alignment horizontal="left" wrapText="1"/>
    </xf>
    <xf numFmtId="49" fontId="34" fillId="0" borderId="10" xfId="13951" applyNumberFormat="1" applyFont="1" applyFill="1" applyBorder="1" applyAlignment="1">
      <alignment horizontal="center" wrapText="1"/>
    </xf>
    <xf numFmtId="49" fontId="34" fillId="0" borderId="91" xfId="0" applyNumberFormat="1" applyFont="1" applyFill="1" applyBorder="1" applyAlignment="1">
      <alignment horizontal="center" wrapText="1"/>
    </xf>
    <xf numFmtId="49" fontId="34" fillId="0" borderId="10" xfId="177" applyNumberFormat="1" applyFont="1" applyFill="1" applyBorder="1" applyAlignment="1">
      <alignment horizontal="center" wrapText="1"/>
    </xf>
    <xf numFmtId="49" fontId="34" fillId="0" borderId="86" xfId="0" applyNumberFormat="1" applyFont="1" applyFill="1" applyBorder="1" applyAlignment="1">
      <alignment horizontal="center"/>
    </xf>
    <xf numFmtId="171" fontId="34" fillId="0" borderId="88" xfId="0" applyNumberFormat="1" applyFont="1" applyFill="1" applyBorder="1" applyAlignment="1">
      <alignment horizontal="right"/>
    </xf>
    <xf numFmtId="171" fontId="34" fillId="0" borderId="89" xfId="0" applyNumberFormat="1" applyFont="1" applyFill="1" applyBorder="1" applyAlignment="1">
      <alignment horizontal="right"/>
    </xf>
    <xf numFmtId="171" fontId="34" fillId="0" borderId="89" xfId="0" applyNumberFormat="1" applyFont="1" applyFill="1" applyBorder="1" applyAlignment="1">
      <alignment horizontal="right" wrapText="1"/>
    </xf>
    <xf numFmtId="171" fontId="34" fillId="0" borderId="90" xfId="0" applyNumberFormat="1" applyFont="1" applyFill="1" applyBorder="1" applyAlignment="1">
      <alignment horizontal="right"/>
    </xf>
    <xf numFmtId="3" fontId="34" fillId="0" borderId="98" xfId="15062" applyNumberFormat="1" applyFont="1" applyFill="1" applyBorder="1" applyAlignment="1">
      <alignment wrapText="1"/>
    </xf>
    <xf numFmtId="3" fontId="34" fillId="0" borderId="96" xfId="15062" applyNumberFormat="1" applyFont="1" applyFill="1" applyBorder="1" applyAlignment="1">
      <alignment horizontal="left" wrapText="1"/>
    </xf>
    <xf numFmtId="49" fontId="34" fillId="0" borderId="96" xfId="0" applyNumberFormat="1" applyFont="1" applyFill="1" applyBorder="1" applyAlignment="1">
      <alignment horizontal="center" wrapText="1"/>
    </xf>
    <xf numFmtId="0" fontId="34" fillId="0" borderId="96" xfId="0" applyFont="1" applyFill="1" applyBorder="1" applyAlignment="1">
      <alignment horizontal="center"/>
    </xf>
    <xf numFmtId="171" fontId="34" fillId="0" borderId="99" xfId="0" applyNumberFormat="1" applyFont="1" applyFill="1" applyBorder="1" applyAlignment="1">
      <alignment horizontal="right"/>
    </xf>
    <xf numFmtId="171" fontId="34" fillId="0" borderId="100" xfId="0" applyNumberFormat="1" applyFont="1" applyFill="1" applyBorder="1" applyAlignment="1">
      <alignment horizontal="right"/>
    </xf>
    <xf numFmtId="171" fontId="34" fillId="0" borderId="100" xfId="0" applyNumberFormat="1" applyFont="1" applyFill="1" applyBorder="1" applyAlignment="1">
      <alignment horizontal="right" wrapText="1"/>
    </xf>
    <xf numFmtId="171" fontId="34" fillId="0" borderId="101" xfId="0" applyNumberFormat="1" applyFont="1" applyFill="1" applyBorder="1" applyAlignment="1">
      <alignment horizontal="right"/>
    </xf>
    <xf numFmtId="3" fontId="36" fillId="0" borderId="42" xfId="15062" applyNumberFormat="1" applyFont="1" applyFill="1" applyBorder="1"/>
    <xf numFmtId="3" fontId="36" fillId="0" borderId="43" xfId="15062" applyNumberFormat="1" applyFont="1" applyFill="1" applyBorder="1" applyAlignment="1">
      <alignment horizontal="left" wrapText="1"/>
    </xf>
    <xf numFmtId="49" fontId="36" fillId="0" borderId="43" xfId="0" applyNumberFormat="1" applyFont="1" applyFill="1" applyBorder="1" applyAlignment="1">
      <alignment horizontal="center" wrapText="1"/>
    </xf>
    <xf numFmtId="1" fontId="36" fillId="0" borderId="47" xfId="15080" applyNumberFormat="1" applyFont="1" applyFill="1" applyBorder="1" applyAlignment="1">
      <alignment horizontal="center" wrapText="1"/>
    </xf>
    <xf numFmtId="171" fontId="36" fillId="0" borderId="43" xfId="0" applyNumberFormat="1" applyFont="1" applyFill="1" applyBorder="1" applyAlignment="1">
      <alignment horizontal="right" wrapText="1"/>
    </xf>
    <xf numFmtId="0" fontId="34" fillId="0" borderId="59" xfId="0" applyFont="1" applyFill="1" applyBorder="1"/>
    <xf numFmtId="0" fontId="34" fillId="0" borderId="0" xfId="0" applyFont="1" applyFill="1" applyBorder="1" applyAlignment="1">
      <alignment horizontal="left"/>
    </xf>
    <xf numFmtId="49" fontId="34" fillId="0" borderId="0" xfId="0" applyNumberFormat="1" applyFont="1" applyFill="1" applyBorder="1" applyAlignment="1">
      <alignment horizontal="left"/>
    </xf>
    <xf numFmtId="1" fontId="34" fillId="0" borderId="0" xfId="15080" applyNumberFormat="1" applyFont="1" applyFill="1" applyBorder="1" applyAlignment="1">
      <alignment horizontal="center" vertical="center"/>
    </xf>
    <xf numFmtId="0" fontId="35" fillId="0" borderId="0" xfId="0" applyFont="1" applyFill="1" applyBorder="1" applyAlignment="1">
      <alignment horizontal="center"/>
    </xf>
    <xf numFmtId="171" fontId="36" fillId="0" borderId="0" xfId="0" applyNumberFormat="1" applyFont="1" applyFill="1" applyBorder="1" applyAlignment="1">
      <alignment horizontal="right" wrapText="1"/>
    </xf>
    <xf numFmtId="171" fontId="34" fillId="0" borderId="0" xfId="0" applyNumberFormat="1" applyFont="1" applyFill="1" applyBorder="1" applyAlignment="1">
      <alignment horizontal="right" wrapText="1"/>
    </xf>
    <xf numFmtId="171" fontId="34" fillId="0" borderId="0" xfId="0" applyNumberFormat="1" applyFont="1" applyFill="1" applyBorder="1"/>
    <xf numFmtId="2" fontId="34" fillId="0" borderId="0" xfId="0" applyNumberFormat="1" applyFont="1" applyFill="1" applyBorder="1"/>
    <xf numFmtId="0" fontId="34" fillId="0" borderId="0" xfId="0" applyFont="1" applyFill="1" applyBorder="1"/>
    <xf numFmtId="171" fontId="34" fillId="0" borderId="60" xfId="0" applyNumberFormat="1" applyFont="1" applyFill="1" applyBorder="1"/>
    <xf numFmtId="0" fontId="34" fillId="0" borderId="0" xfId="0" applyFont="1" applyFill="1" applyAlignment="1">
      <alignment horizontal="left"/>
    </xf>
    <xf numFmtId="49" fontId="34" fillId="0" borderId="0" xfId="0" applyNumberFormat="1" applyFont="1" applyFill="1" applyAlignment="1">
      <alignment horizontal="left"/>
    </xf>
    <xf numFmtId="1" fontId="34" fillId="0" borderId="0" xfId="15080" applyNumberFormat="1" applyFont="1" applyFill="1" applyAlignment="1">
      <alignment horizontal="center" vertical="center"/>
    </xf>
    <xf numFmtId="49" fontId="36" fillId="0" borderId="0" xfId="0" applyNumberFormat="1" applyFont="1" applyFill="1" applyAlignment="1">
      <alignment horizontal="left"/>
    </xf>
    <xf numFmtId="4" fontId="34" fillId="0" borderId="0" xfId="0" applyNumberFormat="1" applyFont="1" applyFill="1"/>
    <xf numFmtId="171" fontId="34" fillId="0" borderId="0" xfId="0" applyNumberFormat="1" applyFont="1" applyFill="1"/>
    <xf numFmtId="2" fontId="36" fillId="0" borderId="0" xfId="0" applyNumberFormat="1" applyFont="1" applyFill="1"/>
    <xf numFmtId="175" fontId="34" fillId="0" borderId="0" xfId="0" applyNumberFormat="1" applyFont="1" applyFill="1"/>
    <xf numFmtId="4" fontId="34" fillId="0" borderId="0" xfId="0" applyNumberFormat="1" applyFont="1" applyFill="1" applyAlignment="1">
      <alignment wrapText="1"/>
    </xf>
    <xf numFmtId="2" fontId="34" fillId="0" borderId="0" xfId="0" applyNumberFormat="1" applyFont="1" applyFill="1"/>
    <xf numFmtId="0" fontId="34" fillId="0" borderId="0" xfId="0" applyFont="1" applyFill="1" applyAlignment="1">
      <alignment wrapText="1"/>
    </xf>
    <xf numFmtId="1" fontId="36" fillId="0" borderId="0" xfId="0" applyNumberFormat="1" applyFont="1" applyFill="1" applyAlignment="1">
      <alignment horizontal="left"/>
    </xf>
    <xf numFmtId="0" fontId="34" fillId="0" borderId="0" xfId="0" applyFont="1" applyFill="1" applyAlignment="1">
      <alignment horizontal="right"/>
    </xf>
    <xf numFmtId="171" fontId="36" fillId="47" borderId="10" xfId="0" applyNumberFormat="1" applyFont="1" applyFill="1" applyBorder="1" applyAlignment="1">
      <alignment horizontal="right" wrapText="1"/>
    </xf>
    <xf numFmtId="0" fontId="37" fillId="0" borderId="22" xfId="0" applyFont="1" applyFill="1" applyBorder="1" applyAlignment="1">
      <alignment vertical="center"/>
    </xf>
    <xf numFmtId="4" fontId="39" fillId="0" borderId="43" xfId="0" applyNumberFormat="1" applyFont="1" applyFill="1" applyBorder="1" applyAlignment="1">
      <alignment horizontal="center" vertical="center" wrapText="1"/>
    </xf>
    <xf numFmtId="0" fontId="73" fillId="0" borderId="41" xfId="0" applyFont="1" applyFill="1" applyBorder="1" applyAlignment="1">
      <alignment horizontal="center" vertical="center" wrapText="1"/>
    </xf>
    <xf numFmtId="0" fontId="40" fillId="0" borderId="43" xfId="0" applyFont="1" applyFill="1" applyBorder="1" applyAlignment="1">
      <alignment horizontal="center" vertical="center" wrapText="1"/>
    </xf>
    <xf numFmtId="0" fontId="40" fillId="0" borderId="48" xfId="15062" applyFont="1" applyFill="1" applyBorder="1" applyAlignment="1">
      <alignment horizontal="center" vertical="center" wrapText="1"/>
    </xf>
    <xf numFmtId="3" fontId="40" fillId="0" borderId="43" xfId="0" applyNumberFormat="1" applyFont="1" applyFill="1" applyBorder="1" applyAlignment="1">
      <alignment horizontal="center" vertical="center" wrapText="1"/>
    </xf>
    <xf numFmtId="0" fontId="40" fillId="0" borderId="43" xfId="15062" applyFont="1" applyFill="1" applyBorder="1" applyAlignment="1">
      <alignment horizontal="center" vertical="center" wrapText="1"/>
    </xf>
    <xf numFmtId="4" fontId="37" fillId="0" borderId="115" xfId="0" applyNumberFormat="1" applyFont="1" applyFill="1" applyBorder="1" applyAlignment="1">
      <alignment vertical="center" wrapText="1"/>
    </xf>
    <xf numFmtId="3" fontId="40" fillId="0" borderId="41" xfId="0" applyNumberFormat="1" applyFont="1" applyFill="1" applyBorder="1" applyAlignment="1">
      <alignment horizontal="center" vertical="center" wrapText="1"/>
    </xf>
    <xf numFmtId="171" fontId="34" fillId="47" borderId="10" xfId="0" applyNumberFormat="1" applyFont="1" applyFill="1" applyBorder="1" applyAlignment="1">
      <alignment horizontal="right" wrapText="1"/>
    </xf>
    <xf numFmtId="171" fontId="36" fillId="47" borderId="10" xfId="0" applyNumberFormat="1" applyFont="1" applyFill="1" applyBorder="1" applyAlignment="1">
      <alignment horizontal="right"/>
    </xf>
    <xf numFmtId="49" fontId="36" fillId="47" borderId="10" xfId="0" applyNumberFormat="1" applyFont="1" applyFill="1" applyBorder="1" applyAlignment="1">
      <alignment horizontal="center" wrapText="1"/>
    </xf>
    <xf numFmtId="1" fontId="36" fillId="47" borderId="10" xfId="15080" applyNumberFormat="1" applyFont="1" applyFill="1" applyBorder="1" applyAlignment="1">
      <alignment horizontal="center" wrapText="1"/>
    </xf>
    <xf numFmtId="171" fontId="36" fillId="47" borderId="41" xfId="0" applyNumberFormat="1" applyFont="1" applyFill="1" applyBorder="1" applyAlignment="1">
      <alignment horizontal="right" wrapText="1"/>
    </xf>
    <xf numFmtId="3" fontId="36" fillId="47" borderId="57" xfId="15062" applyNumberFormat="1" applyFont="1" applyFill="1" applyBorder="1"/>
    <xf numFmtId="3" fontId="36" fillId="47" borderId="10" xfId="15062" applyNumberFormat="1" applyFont="1" applyFill="1" applyBorder="1" applyAlignment="1">
      <alignment horizontal="left" wrapText="1"/>
    </xf>
    <xf numFmtId="0" fontId="36" fillId="47" borderId="57" xfId="0" applyFont="1" applyFill="1" applyBorder="1"/>
    <xf numFmtId="0" fontId="36" fillId="47" borderId="10" xfId="0" applyFont="1" applyFill="1" applyBorder="1" applyAlignment="1">
      <alignment horizontal="left" wrapText="1"/>
    </xf>
    <xf numFmtId="176" fontId="36" fillId="47" borderId="10" xfId="0" applyNumberFormat="1" applyFont="1" applyFill="1" applyBorder="1" applyAlignment="1">
      <alignment horizontal="center" wrapText="1"/>
    </xf>
    <xf numFmtId="3" fontId="36" fillId="47" borderId="98" xfId="15062" applyNumberFormat="1" applyFont="1" applyFill="1" applyBorder="1"/>
    <xf numFmtId="3" fontId="36" fillId="47" borderId="96" xfId="15062" applyNumberFormat="1" applyFont="1" applyFill="1" applyBorder="1" applyAlignment="1">
      <alignment horizontal="left" wrapText="1"/>
    </xf>
    <xf numFmtId="1" fontId="36" fillId="47" borderId="96" xfId="15080" applyNumberFormat="1" applyFont="1" applyFill="1" applyBorder="1" applyAlignment="1">
      <alignment horizontal="center" wrapText="1"/>
    </xf>
    <xf numFmtId="176" fontId="36" fillId="47" borderId="57" xfId="15062" applyNumberFormat="1" applyFont="1" applyFill="1" applyBorder="1"/>
    <xf numFmtId="176" fontId="36" fillId="47" borderId="10" xfId="15062" applyNumberFormat="1" applyFont="1" applyFill="1" applyBorder="1" applyAlignment="1">
      <alignment horizontal="left" wrapText="1"/>
    </xf>
    <xf numFmtId="3" fontId="36" fillId="47" borderId="10" xfId="15133" applyNumberFormat="1" applyFont="1" applyFill="1" applyBorder="1" applyAlignment="1">
      <alignment horizontal="left" wrapText="1"/>
    </xf>
    <xf numFmtId="3" fontId="36" fillId="47" borderId="53" xfId="15062" applyNumberFormat="1" applyFont="1" applyFill="1" applyBorder="1"/>
    <xf numFmtId="3" fontId="36" fillId="47" borderId="41" xfId="15062" applyNumberFormat="1" applyFont="1" applyFill="1" applyBorder="1" applyAlignment="1">
      <alignment horizontal="left" wrapText="1"/>
    </xf>
    <xf numFmtId="49" fontId="36" fillId="47" borderId="41" xfId="0" applyNumberFormat="1" applyFont="1" applyFill="1" applyBorder="1" applyAlignment="1">
      <alignment horizontal="center" wrapText="1"/>
    </xf>
    <xf numFmtId="1" fontId="36" fillId="47" borderId="41" xfId="15080" applyNumberFormat="1" applyFont="1" applyFill="1" applyBorder="1" applyAlignment="1">
      <alignment horizontal="center" wrapText="1"/>
    </xf>
    <xf numFmtId="171" fontId="34" fillId="0" borderId="116" xfId="0" applyNumberFormat="1" applyFont="1" applyFill="1" applyBorder="1" applyAlignment="1">
      <alignment horizontal="right"/>
    </xf>
    <xf numFmtId="171" fontId="34" fillId="0" borderId="117" xfId="0" applyNumberFormat="1" applyFont="1" applyFill="1" applyBorder="1" applyAlignment="1">
      <alignment horizontal="right"/>
    </xf>
    <xf numFmtId="171" fontId="34" fillId="0" borderId="117" xfId="0" applyNumberFormat="1" applyFont="1" applyFill="1" applyBorder="1" applyAlignment="1">
      <alignment horizontal="right" wrapText="1"/>
    </xf>
    <xf numFmtId="49" fontId="34" fillId="0" borderId="117" xfId="0" applyNumberFormat="1" applyFont="1" applyFill="1" applyBorder="1" applyAlignment="1">
      <alignment horizontal="left" wrapText="1"/>
    </xf>
    <xf numFmtId="49" fontId="34" fillId="0" borderId="117" xfId="0" applyNumberFormat="1" applyFont="1" applyFill="1" applyBorder="1" applyAlignment="1">
      <alignment horizontal="center" wrapText="1"/>
    </xf>
    <xf numFmtId="1" fontId="34" fillId="0" borderId="117" xfId="15080" applyNumberFormat="1" applyFont="1" applyFill="1" applyBorder="1" applyAlignment="1">
      <alignment horizontal="center" wrapText="1"/>
    </xf>
    <xf numFmtId="0" fontId="34" fillId="0" borderId="117" xfId="0" applyFont="1" applyFill="1" applyBorder="1" applyAlignment="1">
      <alignment horizontal="center"/>
    </xf>
    <xf numFmtId="171" fontId="36" fillId="0" borderId="117" xfId="0" applyNumberFormat="1" applyFont="1" applyFill="1" applyBorder="1" applyAlignment="1">
      <alignment horizontal="right" wrapText="1"/>
    </xf>
    <xf numFmtId="1" fontId="34" fillId="0" borderId="116" xfId="15080" applyNumberFormat="1" applyFont="1" applyFill="1" applyBorder="1" applyAlignment="1">
      <alignment horizontal="center" wrapText="1"/>
    </xf>
    <xf numFmtId="0" fontId="34" fillId="0" borderId="21" xfId="0" applyFont="1" applyFill="1" applyBorder="1" applyAlignment="1">
      <alignment horizontal="center"/>
    </xf>
    <xf numFmtId="0" fontId="34" fillId="0" borderId="117" xfId="0" applyFont="1" applyFill="1" applyBorder="1" applyAlignment="1">
      <alignment horizontal="left" wrapText="1"/>
    </xf>
    <xf numFmtId="3" fontId="34" fillId="0" borderId="117" xfId="15062" applyNumberFormat="1" applyFont="1" applyFill="1" applyBorder="1" applyAlignment="1">
      <alignment horizontal="left" wrapText="1"/>
    </xf>
    <xf numFmtId="3" fontId="34" fillId="0" borderId="117" xfId="15062" applyNumberFormat="1" applyFont="1" applyFill="1" applyBorder="1"/>
    <xf numFmtId="171" fontId="34" fillId="0" borderId="118" xfId="0" applyNumberFormat="1" applyFont="1" applyFill="1" applyBorder="1" applyAlignment="1">
      <alignment horizontal="right"/>
    </xf>
    <xf numFmtId="171" fontId="34" fillId="0" borderId="119" xfId="0" applyNumberFormat="1" applyFont="1" applyFill="1" applyBorder="1" applyAlignment="1">
      <alignment horizontal="right"/>
    </xf>
    <xf numFmtId="171" fontId="34" fillId="0" borderId="119" xfId="0" applyNumberFormat="1" applyFont="1" applyFill="1" applyBorder="1" applyAlignment="1">
      <alignment horizontal="right" wrapText="1"/>
    </xf>
    <xf numFmtId="49" fontId="34" fillId="0" borderId="119" xfId="0" applyNumberFormat="1" applyFont="1" applyFill="1" applyBorder="1" applyAlignment="1">
      <alignment horizontal="center" wrapText="1"/>
    </xf>
    <xf numFmtId="1" fontId="34" fillId="0" borderId="119" xfId="15080" applyNumberFormat="1" applyFont="1" applyFill="1" applyBorder="1" applyAlignment="1">
      <alignment horizontal="center" wrapText="1"/>
    </xf>
    <xf numFmtId="0" fontId="34" fillId="0" borderId="119" xfId="0" applyFont="1" applyFill="1" applyBorder="1" applyAlignment="1">
      <alignment horizontal="center" wrapText="1"/>
    </xf>
    <xf numFmtId="3" fontId="34" fillId="0" borderId="119" xfId="15062" applyNumberFormat="1" applyFont="1" applyFill="1" applyBorder="1" applyAlignment="1">
      <alignment horizontal="left" wrapText="1"/>
    </xf>
    <xf numFmtId="0" fontId="34" fillId="0" borderId="119" xfId="0" applyFont="1" applyFill="1" applyBorder="1" applyAlignment="1">
      <alignment horizontal="center"/>
    </xf>
    <xf numFmtId="1" fontId="34" fillId="0" borderId="118" xfId="15080" applyNumberFormat="1" applyFont="1" applyFill="1" applyBorder="1" applyAlignment="1">
      <alignment horizontal="center" wrapText="1"/>
    </xf>
    <xf numFmtId="0" fontId="34" fillId="0" borderId="120" xfId="0" applyFont="1" applyFill="1" applyBorder="1" applyAlignment="1">
      <alignment horizontal="center"/>
    </xf>
    <xf numFmtId="1" fontId="34" fillId="0" borderId="120" xfId="15080" applyNumberFormat="1" applyFont="1" applyFill="1" applyBorder="1" applyAlignment="1">
      <alignment horizontal="center" wrapText="1"/>
    </xf>
    <xf numFmtId="3" fontId="34" fillId="0" borderId="120" xfId="15062" applyNumberFormat="1" applyFont="1" applyFill="1" applyBorder="1"/>
    <xf numFmtId="3" fontId="34" fillId="0" borderId="120" xfId="15062" applyNumberFormat="1" applyFont="1" applyFill="1" applyBorder="1" applyAlignment="1">
      <alignment horizontal="left" wrapText="1"/>
    </xf>
    <xf numFmtId="49" fontId="34" fillId="0" borderId="120" xfId="0" applyNumberFormat="1" applyFont="1" applyFill="1" applyBorder="1" applyAlignment="1">
      <alignment horizontal="center" wrapText="1"/>
    </xf>
    <xf numFmtId="171" fontId="34" fillId="0" borderId="120" xfId="0" applyNumberFormat="1" applyFont="1" applyFill="1" applyBorder="1" applyAlignment="1">
      <alignment horizontal="right" wrapText="1"/>
    </xf>
    <xf numFmtId="171" fontId="34" fillId="0" borderId="120" xfId="0" applyNumberFormat="1" applyFont="1" applyFill="1" applyBorder="1" applyAlignment="1">
      <alignment horizontal="right"/>
    </xf>
    <xf numFmtId="0" fontId="38" fillId="46" borderId="0" xfId="0" applyFont="1" applyFill="1" applyAlignment="1">
      <alignment horizontal="center" vertical="center"/>
    </xf>
    <xf numFmtId="0" fontId="39" fillId="46" borderId="41" xfId="0" applyFont="1" applyFill="1" applyBorder="1" applyAlignment="1">
      <alignment horizontal="center" vertical="center" wrapText="1"/>
    </xf>
    <xf numFmtId="171" fontId="36" fillId="46" borderId="43" xfId="0" applyNumberFormat="1" applyFont="1" applyFill="1" applyBorder="1" applyAlignment="1">
      <alignment horizontal="right" wrapText="1"/>
    </xf>
    <xf numFmtId="171" fontId="34" fillId="46" borderId="0" xfId="0" applyNumberFormat="1" applyFont="1" applyFill="1" applyBorder="1"/>
    <xf numFmtId="0" fontId="34" fillId="46" borderId="0" xfId="0" applyFont="1" applyFill="1"/>
    <xf numFmtId="3" fontId="34" fillId="0" borderId="121" xfId="15062" applyNumberFormat="1" applyFont="1" applyFill="1" applyBorder="1"/>
    <xf numFmtId="0" fontId="34" fillId="0" borderId="120" xfId="0" applyFont="1" applyFill="1" applyBorder="1" applyAlignment="1">
      <alignment horizontal="left" wrapText="1"/>
    </xf>
    <xf numFmtId="171" fontId="34" fillId="0" borderId="122" xfId="0" applyNumberFormat="1" applyFont="1" applyFill="1" applyBorder="1" applyAlignment="1">
      <alignment horizontal="right"/>
    </xf>
    <xf numFmtId="49" fontId="34" fillId="0" borderId="120" xfId="0" applyNumberFormat="1" applyFont="1" applyFill="1" applyBorder="1" applyAlignment="1">
      <alignment horizontal="left" wrapText="1"/>
    </xf>
    <xf numFmtId="49" fontId="34" fillId="0" borderId="120" xfId="14962" applyNumberFormat="1" applyFont="1" applyFill="1" applyBorder="1" applyAlignment="1">
      <alignment horizontal="center" wrapText="1"/>
    </xf>
    <xf numFmtId="49" fontId="34" fillId="0" borderId="120" xfId="1092" applyNumberFormat="1" applyFont="1" applyFill="1" applyBorder="1" applyAlignment="1" applyProtection="1">
      <alignment horizontal="center" wrapText="1"/>
      <protection locked="0"/>
    </xf>
    <xf numFmtId="1" fontId="36" fillId="0" borderId="120" xfId="15080" applyNumberFormat="1" applyFont="1" applyFill="1" applyBorder="1" applyAlignment="1">
      <alignment horizontal="center" wrapText="1"/>
    </xf>
    <xf numFmtId="171" fontId="36" fillId="0" borderId="120" xfId="0" applyNumberFormat="1" applyFont="1" applyFill="1" applyBorder="1" applyAlignment="1">
      <alignment horizontal="right"/>
    </xf>
    <xf numFmtId="171" fontId="36" fillId="0" borderId="118" xfId="0" applyNumberFormat="1" applyFont="1" applyFill="1" applyBorder="1" applyAlignment="1">
      <alignment horizontal="right"/>
    </xf>
    <xf numFmtId="3" fontId="34" fillId="0" borderId="55" xfId="15062" applyNumberFormat="1" applyFont="1" applyFill="1" applyBorder="1"/>
    <xf numFmtId="0" fontId="34" fillId="0" borderId="21" xfId="15063" applyFont="1" applyFill="1" applyBorder="1" applyAlignment="1">
      <alignment horizontal="left" wrapText="1"/>
    </xf>
    <xf numFmtId="49" fontId="34" fillId="0" borderId="21" xfId="0" applyNumberFormat="1" applyFont="1" applyFill="1" applyBorder="1" applyAlignment="1">
      <alignment horizontal="center" wrapText="1"/>
    </xf>
    <xf numFmtId="1" fontId="34" fillId="0" borderId="21" xfId="15080" applyNumberFormat="1" applyFont="1" applyFill="1" applyBorder="1" applyAlignment="1">
      <alignment horizontal="center" wrapText="1"/>
    </xf>
    <xf numFmtId="171" fontId="36" fillId="0" borderId="21" xfId="0" applyNumberFormat="1" applyFont="1" applyFill="1" applyBorder="1" applyAlignment="1">
      <alignment horizontal="right" wrapText="1"/>
    </xf>
    <xf numFmtId="0" fontId="34" fillId="0" borderId="123" xfId="0" applyFont="1" applyFill="1" applyBorder="1" applyAlignment="1">
      <alignment wrapText="1"/>
    </xf>
    <xf numFmtId="0" fontId="34" fillId="0" borderId="62" xfId="0" applyFont="1" applyFill="1" applyBorder="1" applyAlignment="1">
      <alignment wrapText="1"/>
    </xf>
    <xf numFmtId="49" fontId="34" fillId="0" borderId="62" xfId="0" applyNumberFormat="1" applyFont="1" applyFill="1" applyBorder="1" applyAlignment="1">
      <alignment horizontal="center" wrapText="1"/>
    </xf>
    <xf numFmtId="1" fontId="34" fillId="0" borderId="11" xfId="15080" applyNumberFormat="1" applyFont="1" applyFill="1" applyBorder="1" applyAlignment="1">
      <alignment horizontal="center" wrapText="1"/>
    </xf>
    <xf numFmtId="0" fontId="34" fillId="0" borderId="62" xfId="0" applyFont="1" applyFill="1" applyBorder="1" applyAlignment="1">
      <alignment horizontal="center"/>
    </xf>
    <xf numFmtId="171" fontId="36" fillId="0" borderId="13" xfId="0" applyNumberFormat="1" applyFont="1" applyFill="1" applyBorder="1" applyAlignment="1">
      <alignment horizontal="right" wrapText="1"/>
    </xf>
    <xf numFmtId="171" fontId="34" fillId="47" borderId="62" xfId="0" applyNumberFormat="1" applyFont="1" applyFill="1" applyBorder="1" applyAlignment="1">
      <alignment horizontal="right" wrapText="1"/>
    </xf>
    <xf numFmtId="171" fontId="34" fillId="0" borderId="62" xfId="0" applyNumberFormat="1" applyFont="1" applyFill="1" applyBorder="1" applyAlignment="1">
      <alignment horizontal="right" wrapText="1"/>
    </xf>
    <xf numFmtId="171" fontId="34" fillId="0" borderId="62" xfId="0" applyNumberFormat="1" applyFont="1" applyFill="1" applyBorder="1" applyAlignment="1">
      <alignment horizontal="right"/>
    </xf>
    <xf numFmtId="171" fontId="34" fillId="0" borderId="11" xfId="0" applyNumberFormat="1" applyFont="1" applyFill="1" applyBorder="1" applyAlignment="1">
      <alignment horizontal="right"/>
    </xf>
    <xf numFmtId="171" fontId="34" fillId="47" borderId="21" xfId="0" applyNumberFormat="1" applyFont="1" applyFill="1" applyBorder="1" applyAlignment="1">
      <alignment horizontal="right" wrapText="1"/>
    </xf>
    <xf numFmtId="171" fontId="34" fillId="0" borderId="21" xfId="0" applyNumberFormat="1" applyFont="1" applyFill="1" applyBorder="1" applyAlignment="1">
      <alignment horizontal="right" wrapText="1"/>
    </xf>
    <xf numFmtId="171" fontId="34" fillId="0" borderId="21" xfId="0" applyNumberFormat="1" applyFont="1" applyFill="1" applyBorder="1" applyAlignment="1">
      <alignment horizontal="right"/>
    </xf>
    <xf numFmtId="171" fontId="34" fillId="0" borderId="20" xfId="0" applyNumberFormat="1" applyFont="1" applyFill="1" applyBorder="1" applyAlignment="1">
      <alignment horizontal="right"/>
    </xf>
    <xf numFmtId="171" fontId="34" fillId="0" borderId="56" xfId="0" applyNumberFormat="1" applyFont="1" applyFill="1" applyBorder="1" applyAlignment="1">
      <alignment horizontal="right"/>
    </xf>
    <xf numFmtId="0" fontId="36" fillId="47" borderId="120" xfId="15062" applyFont="1" applyFill="1" applyBorder="1" applyAlignment="1">
      <alignment wrapText="1"/>
    </xf>
    <xf numFmtId="49" fontId="36" fillId="47" borderId="120" xfId="0" applyNumberFormat="1" applyFont="1" applyFill="1" applyBorder="1" applyAlignment="1">
      <alignment horizontal="center" wrapText="1"/>
    </xf>
    <xf numFmtId="1" fontId="36" fillId="47" borderId="120" xfId="15080" applyNumberFormat="1" applyFont="1" applyFill="1" applyBorder="1" applyAlignment="1">
      <alignment horizontal="center" wrapText="1"/>
    </xf>
    <xf numFmtId="171" fontId="36" fillId="47" borderId="120" xfId="0" applyNumberFormat="1" applyFont="1" applyFill="1" applyBorder="1" applyAlignment="1">
      <alignment horizontal="right"/>
    </xf>
    <xf numFmtId="4" fontId="39" fillId="47" borderId="41" xfId="0" applyNumberFormat="1" applyFont="1" applyFill="1" applyBorder="1" applyAlignment="1">
      <alignment horizontal="center" vertical="center" wrapText="1"/>
    </xf>
    <xf numFmtId="171" fontId="34" fillId="47" borderId="86" xfId="0" applyNumberFormat="1" applyFont="1" applyFill="1" applyBorder="1" applyAlignment="1">
      <alignment horizontal="right" wrapText="1"/>
    </xf>
    <xf numFmtId="171" fontId="34" fillId="47" borderId="119" xfId="0" applyNumberFormat="1" applyFont="1" applyFill="1" applyBorder="1" applyAlignment="1">
      <alignment horizontal="right" wrapText="1"/>
    </xf>
    <xf numFmtId="171" fontId="34" fillId="47" borderId="120" xfId="0" applyNumberFormat="1" applyFont="1" applyFill="1" applyBorder="1" applyAlignment="1">
      <alignment horizontal="right" wrapText="1"/>
    </xf>
    <xf numFmtId="171" fontId="34" fillId="47" borderId="117" xfId="0" applyNumberFormat="1" applyFont="1" applyFill="1" applyBorder="1" applyAlignment="1">
      <alignment horizontal="right" wrapText="1"/>
    </xf>
    <xf numFmtId="9" fontId="34" fillId="47" borderId="10" xfId="15071" applyNumberFormat="1" applyFont="1" applyFill="1" applyBorder="1" applyAlignment="1">
      <alignment horizontal="right" wrapText="1"/>
    </xf>
    <xf numFmtId="171" fontId="34" fillId="47" borderId="107" xfId="0" applyNumberFormat="1" applyFont="1" applyFill="1" applyBorder="1" applyAlignment="1">
      <alignment horizontal="right" wrapText="1"/>
    </xf>
    <xf numFmtId="171" fontId="34" fillId="47" borderId="112" xfId="0" applyNumberFormat="1" applyFont="1" applyFill="1" applyBorder="1" applyAlignment="1">
      <alignment horizontal="right" wrapText="1"/>
    </xf>
    <xf numFmtId="171" fontId="34" fillId="47" borderId="91" xfId="0" applyNumberFormat="1" applyFont="1" applyFill="1" applyBorder="1" applyAlignment="1">
      <alignment horizontal="right" wrapText="1"/>
    </xf>
    <xf numFmtId="171" fontId="34" fillId="47" borderId="94" xfId="0" applyNumberFormat="1" applyFont="1" applyFill="1" applyBorder="1" applyAlignment="1">
      <alignment horizontal="right" wrapText="1"/>
    </xf>
    <xf numFmtId="171" fontId="34" fillId="47" borderId="70" xfId="0" applyNumberFormat="1" applyFont="1" applyFill="1" applyBorder="1" applyAlignment="1">
      <alignment horizontal="right" wrapText="1"/>
    </xf>
    <xf numFmtId="171" fontId="34" fillId="47" borderId="81" xfId="0" applyNumberFormat="1" applyFont="1" applyFill="1" applyBorder="1" applyAlignment="1">
      <alignment horizontal="right" wrapText="1"/>
    </xf>
    <xf numFmtId="171" fontId="34" fillId="47" borderId="10" xfId="0" applyNumberFormat="1" applyFont="1" applyFill="1" applyBorder="1" applyAlignment="1">
      <alignment horizontal="right"/>
    </xf>
    <xf numFmtId="171" fontId="34" fillId="47" borderId="102" xfId="0" applyNumberFormat="1" applyFont="1" applyFill="1" applyBorder="1" applyAlignment="1">
      <alignment horizontal="right" wrapText="1"/>
    </xf>
    <xf numFmtId="171" fontId="34" fillId="47" borderId="10" xfId="15062" applyNumberFormat="1" applyFont="1" applyFill="1" applyBorder="1" applyAlignment="1">
      <alignment horizontal="right" wrapText="1"/>
    </xf>
    <xf numFmtId="171" fontId="34" fillId="47" borderId="96" xfId="0" applyNumberFormat="1" applyFont="1" applyFill="1" applyBorder="1" applyAlignment="1">
      <alignment horizontal="right" wrapText="1"/>
    </xf>
    <xf numFmtId="171" fontId="36" fillId="47" borderId="43" xfId="0" applyNumberFormat="1" applyFont="1" applyFill="1" applyBorder="1" applyAlignment="1">
      <alignment horizontal="right" wrapText="1"/>
    </xf>
    <xf numFmtId="2" fontId="39" fillId="47" borderId="41" xfId="0" applyNumberFormat="1" applyFont="1" applyFill="1" applyBorder="1" applyAlignment="1">
      <alignment horizontal="center" vertical="center" wrapText="1"/>
    </xf>
    <xf numFmtId="171" fontId="34" fillId="47" borderId="21" xfId="0" applyNumberFormat="1" applyFont="1" applyFill="1" applyBorder="1" applyAlignment="1">
      <alignment horizontal="right"/>
    </xf>
    <xf numFmtId="171" fontId="34" fillId="47" borderId="119" xfId="0" applyNumberFormat="1" applyFont="1" applyFill="1" applyBorder="1" applyAlignment="1">
      <alignment horizontal="right"/>
    </xf>
    <xf numFmtId="171" fontId="34" fillId="47" borderId="120" xfId="0" applyNumberFormat="1" applyFont="1" applyFill="1" applyBorder="1" applyAlignment="1">
      <alignment horizontal="right"/>
    </xf>
    <xf numFmtId="171" fontId="34" fillId="47" borderId="117" xfId="0" applyNumberFormat="1" applyFont="1" applyFill="1" applyBorder="1" applyAlignment="1">
      <alignment horizontal="right"/>
    </xf>
    <xf numFmtId="171" fontId="34" fillId="47" borderId="86" xfId="0" applyNumberFormat="1" applyFont="1" applyFill="1" applyBorder="1" applyAlignment="1">
      <alignment horizontal="right"/>
    </xf>
    <xf numFmtId="9" fontId="34" fillId="47" borderId="10" xfId="15071" applyNumberFormat="1" applyFont="1" applyFill="1" applyBorder="1" applyAlignment="1">
      <alignment horizontal="right"/>
    </xf>
    <xf numFmtId="171" fontId="34" fillId="47" borderId="107" xfId="0" applyNumberFormat="1" applyFont="1" applyFill="1" applyBorder="1" applyAlignment="1">
      <alignment horizontal="right"/>
    </xf>
    <xf numFmtId="171" fontId="34" fillId="47" borderId="112" xfId="0" applyNumberFormat="1" applyFont="1" applyFill="1" applyBorder="1" applyAlignment="1">
      <alignment horizontal="right"/>
    </xf>
    <xf numFmtId="171" fontId="34" fillId="47" borderId="91" xfId="0" applyNumberFormat="1" applyFont="1" applyFill="1" applyBorder="1" applyAlignment="1">
      <alignment horizontal="right"/>
    </xf>
    <xf numFmtId="171" fontId="34" fillId="47" borderId="94" xfId="0" applyNumberFormat="1" applyFont="1" applyFill="1" applyBorder="1" applyAlignment="1">
      <alignment horizontal="right"/>
    </xf>
    <xf numFmtId="171" fontId="34" fillId="47" borderId="70" xfId="0" applyNumberFormat="1" applyFont="1" applyFill="1" applyBorder="1" applyAlignment="1">
      <alignment horizontal="right"/>
    </xf>
    <xf numFmtId="171" fontId="34" fillId="47" borderId="81" xfId="0" applyNumberFormat="1" applyFont="1" applyFill="1" applyBorder="1" applyAlignment="1">
      <alignment horizontal="right"/>
    </xf>
    <xf numFmtId="171" fontId="34" fillId="47" borderId="102" xfId="0" applyNumberFormat="1" applyFont="1" applyFill="1" applyBorder="1" applyAlignment="1">
      <alignment horizontal="right"/>
    </xf>
    <xf numFmtId="171" fontId="34" fillId="47" borderId="96" xfId="0" applyNumberFormat="1" applyFont="1" applyFill="1" applyBorder="1" applyAlignment="1">
      <alignment horizontal="right"/>
    </xf>
    <xf numFmtId="171" fontId="34" fillId="47" borderId="62" xfId="0" applyNumberFormat="1" applyFont="1" applyFill="1" applyBorder="1" applyAlignment="1">
      <alignment horizontal="right"/>
    </xf>
    <xf numFmtId="171" fontId="36" fillId="47" borderId="91" xfId="0" applyNumberFormat="1" applyFont="1" applyFill="1" applyBorder="1" applyAlignment="1">
      <alignment horizontal="right" wrapText="1"/>
    </xf>
    <xf numFmtId="171" fontId="34" fillId="47" borderId="108" xfId="0" applyNumberFormat="1" applyFont="1" applyFill="1" applyBorder="1" applyAlignment="1">
      <alignment horizontal="right"/>
    </xf>
    <xf numFmtId="171" fontId="34" fillId="47" borderId="17" xfId="0" applyNumberFormat="1" applyFont="1" applyFill="1" applyBorder="1" applyAlignment="1">
      <alignment horizontal="right"/>
    </xf>
    <xf numFmtId="171" fontId="34" fillId="47" borderId="111" xfId="0" applyNumberFormat="1" applyFont="1" applyFill="1" applyBorder="1" applyAlignment="1">
      <alignment horizontal="right"/>
    </xf>
    <xf numFmtId="171" fontId="34" fillId="47" borderId="118" xfId="0" applyNumberFormat="1" applyFont="1" applyFill="1" applyBorder="1" applyAlignment="1">
      <alignment horizontal="right"/>
    </xf>
    <xf numFmtId="171" fontId="34" fillId="47" borderId="89" xfId="0" applyNumberFormat="1" applyFont="1" applyFill="1" applyBorder="1" applyAlignment="1">
      <alignment horizontal="right"/>
    </xf>
    <xf numFmtId="171" fontId="34" fillId="47" borderId="100" xfId="0" applyNumberFormat="1" applyFont="1" applyFill="1" applyBorder="1" applyAlignment="1">
      <alignment horizontal="right"/>
    </xf>
    <xf numFmtId="9" fontId="34" fillId="47" borderId="112" xfId="15071" applyNumberFormat="1" applyFont="1" applyFill="1" applyBorder="1" applyAlignment="1">
      <alignment horizontal="right"/>
    </xf>
    <xf numFmtId="171" fontId="36" fillId="47" borderId="112" xfId="0" applyNumberFormat="1" applyFont="1" applyFill="1" applyBorder="1" applyAlignment="1">
      <alignment horizontal="right"/>
    </xf>
    <xf numFmtId="171" fontId="34" fillId="47" borderId="89" xfId="0" applyNumberFormat="1" applyFont="1" applyFill="1" applyBorder="1" applyAlignment="1">
      <alignment horizontal="right" wrapText="1"/>
    </xf>
    <xf numFmtId="171" fontId="34" fillId="47" borderId="100" xfId="0" applyNumberFormat="1" applyFont="1" applyFill="1" applyBorder="1" applyAlignment="1">
      <alignment horizontal="right" wrapText="1"/>
    </xf>
    <xf numFmtId="171" fontId="34" fillId="47" borderId="10" xfId="0" applyNumberFormat="1" applyFont="1" applyFill="1" applyBorder="1" applyAlignment="1">
      <alignment horizontal="center" wrapText="1"/>
    </xf>
    <xf numFmtId="171" fontId="36" fillId="47" borderId="112" xfId="0" applyNumberFormat="1" applyFont="1" applyFill="1" applyBorder="1" applyAlignment="1">
      <alignment horizontal="right" wrapText="1"/>
    </xf>
    <xf numFmtId="0" fontId="39" fillId="47" borderId="41" xfId="0" applyFont="1" applyFill="1" applyBorder="1" applyAlignment="1">
      <alignment horizontal="center" vertical="center" wrapText="1"/>
    </xf>
    <xf numFmtId="171" fontId="34" fillId="47" borderId="17" xfId="0" applyNumberFormat="1" applyFont="1" applyFill="1" applyBorder="1" applyAlignment="1">
      <alignment horizontal="right" wrapText="1"/>
    </xf>
    <xf numFmtId="171" fontId="34" fillId="47" borderId="85" xfId="0" applyNumberFormat="1" applyFont="1" applyFill="1" applyBorder="1" applyAlignment="1">
      <alignment horizontal="right" wrapText="1"/>
    </xf>
    <xf numFmtId="171" fontId="34" fillId="47" borderId="11" xfId="0" applyNumberFormat="1" applyFont="1" applyFill="1" applyBorder="1" applyAlignment="1">
      <alignment horizontal="right"/>
    </xf>
    <xf numFmtId="171" fontId="34" fillId="47" borderId="20" xfId="0" applyNumberFormat="1" applyFont="1" applyFill="1" applyBorder="1" applyAlignment="1">
      <alignment horizontal="right"/>
    </xf>
    <xf numFmtId="171" fontId="34" fillId="47" borderId="116" xfId="0" applyNumberFormat="1" applyFont="1" applyFill="1" applyBorder="1" applyAlignment="1">
      <alignment horizontal="right"/>
    </xf>
    <xf numFmtId="171" fontId="34" fillId="47" borderId="85" xfId="0" applyNumberFormat="1" applyFont="1" applyFill="1" applyBorder="1" applyAlignment="1">
      <alignment horizontal="right"/>
    </xf>
    <xf numFmtId="9" fontId="34" fillId="47" borderId="17" xfId="15071" applyNumberFormat="1" applyFont="1" applyFill="1" applyBorder="1" applyAlignment="1">
      <alignment horizontal="right"/>
    </xf>
    <xf numFmtId="171" fontId="34" fillId="47" borderId="92" xfId="0" applyNumberFormat="1" applyFont="1" applyFill="1" applyBorder="1" applyAlignment="1">
      <alignment horizontal="right"/>
    </xf>
    <xf numFmtId="171" fontId="36" fillId="47" borderId="17" xfId="0" applyNumberFormat="1" applyFont="1" applyFill="1" applyBorder="1" applyAlignment="1">
      <alignment horizontal="right"/>
    </xf>
    <xf numFmtId="171" fontId="34" fillId="47" borderId="95" xfId="0" applyNumberFormat="1" applyFont="1" applyFill="1" applyBorder="1" applyAlignment="1">
      <alignment horizontal="right"/>
    </xf>
    <xf numFmtId="171" fontId="34" fillId="47" borderId="71" xfId="0" applyNumberFormat="1" applyFont="1" applyFill="1" applyBorder="1" applyAlignment="1">
      <alignment horizontal="right"/>
    </xf>
    <xf numFmtId="171" fontId="34" fillId="47" borderId="82" xfId="0" applyNumberFormat="1" applyFont="1" applyFill="1" applyBorder="1" applyAlignment="1">
      <alignment horizontal="right"/>
    </xf>
    <xf numFmtId="171" fontId="34" fillId="47" borderId="103" xfId="0" applyNumberFormat="1" applyFont="1" applyFill="1" applyBorder="1" applyAlignment="1">
      <alignment horizontal="right"/>
    </xf>
    <xf numFmtId="171" fontId="36" fillId="47" borderId="17" xfId="0" applyNumberFormat="1" applyFont="1" applyFill="1" applyBorder="1" applyAlignment="1">
      <alignment horizontal="right" wrapText="1"/>
    </xf>
    <xf numFmtId="171" fontId="36" fillId="47" borderId="92" xfId="0" applyNumberFormat="1" applyFont="1" applyFill="1" applyBorder="1" applyAlignment="1">
      <alignment horizontal="right" wrapText="1"/>
    </xf>
    <xf numFmtId="171" fontId="34" fillId="47" borderId="88" xfId="0" applyNumberFormat="1" applyFont="1" applyFill="1" applyBorder="1" applyAlignment="1">
      <alignment horizontal="right"/>
    </xf>
    <xf numFmtId="171" fontId="34" fillId="47" borderId="99" xfId="0" applyNumberFormat="1" applyFont="1" applyFill="1" applyBorder="1" applyAlignment="1">
      <alignment horizontal="right"/>
    </xf>
    <xf numFmtId="9" fontId="34" fillId="47" borderId="81" xfId="15071" applyNumberFormat="1" applyFont="1" applyFill="1" applyBorder="1" applyAlignment="1">
      <alignment horizontal="right"/>
    </xf>
    <xf numFmtId="171" fontId="36" fillId="47" borderId="81" xfId="0" applyNumberFormat="1" applyFont="1" applyFill="1" applyBorder="1" applyAlignment="1">
      <alignment horizontal="right"/>
    </xf>
    <xf numFmtId="171" fontId="36" fillId="47" borderId="81" xfId="0" applyNumberFormat="1" applyFont="1" applyFill="1" applyBorder="1" applyAlignment="1">
      <alignment horizontal="right" wrapText="1"/>
    </xf>
    <xf numFmtId="4" fontId="40" fillId="0" borderId="43" xfId="0" applyNumberFormat="1" applyFont="1" applyFill="1" applyBorder="1" applyAlignment="1">
      <alignment horizontal="center" vertical="center" wrapText="1"/>
    </xf>
    <xf numFmtId="0" fontId="40" fillId="0" borderId="49" xfId="0" applyFont="1" applyFill="1" applyBorder="1" applyAlignment="1">
      <alignment horizontal="center" vertical="center" wrapText="1"/>
    </xf>
    <xf numFmtId="0" fontId="40" fillId="0" borderId="47" xfId="15062" applyFont="1" applyFill="1" applyBorder="1" applyAlignment="1">
      <alignment horizontal="center" vertical="center" wrapText="1"/>
    </xf>
    <xf numFmtId="0" fontId="40" fillId="0" borderId="46" xfId="15062" applyFont="1" applyFill="1" applyBorder="1" applyAlignment="1">
      <alignment horizontal="center" vertical="center" wrapText="1"/>
    </xf>
    <xf numFmtId="4" fontId="41" fillId="0" borderId="42" xfId="0" applyNumberFormat="1" applyFont="1" applyFill="1" applyBorder="1" applyAlignment="1">
      <alignment horizontal="center" vertical="center" wrapText="1"/>
    </xf>
    <xf numFmtId="4" fontId="41" fillId="47" borderId="43" xfId="0" applyNumberFormat="1" applyFont="1" applyFill="1" applyBorder="1" applyAlignment="1">
      <alignment horizontal="center" vertical="center" wrapText="1"/>
    </xf>
    <xf numFmtId="4" fontId="41" fillId="0" borderId="44" xfId="0" applyNumberFormat="1" applyFont="1" applyFill="1" applyBorder="1" applyAlignment="1">
      <alignment horizontal="center" vertical="center" wrapText="1"/>
    </xf>
    <xf numFmtId="0" fontId="73" fillId="0" borderId="43" xfId="0" applyFont="1" applyFill="1" applyBorder="1" applyAlignment="1">
      <alignment horizontal="center" vertical="center" wrapText="1"/>
    </xf>
    <xf numFmtId="3" fontId="34" fillId="0" borderId="124" xfId="15062" applyNumberFormat="1" applyFont="1" applyFill="1" applyBorder="1" applyAlignment="1">
      <alignment horizontal="left" wrapText="1"/>
    </xf>
    <xf numFmtId="49" fontId="34" fillId="0" borderId="124" xfId="0" applyNumberFormat="1" applyFont="1" applyFill="1" applyBorder="1" applyAlignment="1">
      <alignment horizontal="center" wrapText="1"/>
    </xf>
    <xf numFmtId="1" fontId="34" fillId="0" borderId="124" xfId="15080" applyNumberFormat="1" applyFont="1" applyFill="1" applyBorder="1" applyAlignment="1">
      <alignment horizontal="center" wrapText="1"/>
    </xf>
    <xf numFmtId="0" fontId="34" fillId="0" borderId="124" xfId="0" applyFont="1" applyFill="1" applyBorder="1" applyAlignment="1">
      <alignment horizontal="center"/>
    </xf>
    <xf numFmtId="171" fontId="36" fillId="0" borderId="124" xfId="0" applyNumberFormat="1" applyFont="1" applyFill="1" applyBorder="1" applyAlignment="1">
      <alignment horizontal="right" wrapText="1"/>
    </xf>
    <xf numFmtId="171" fontId="34" fillId="47" borderId="124" xfId="0" applyNumberFormat="1" applyFont="1" applyFill="1" applyBorder="1" applyAlignment="1">
      <alignment horizontal="right" wrapText="1"/>
    </xf>
    <xf numFmtId="171" fontId="34" fillId="0" borderId="124" xfId="0" applyNumberFormat="1" applyFont="1" applyFill="1" applyBorder="1" applyAlignment="1">
      <alignment horizontal="right" wrapText="1"/>
    </xf>
    <xf numFmtId="171" fontId="34" fillId="47" borderId="124" xfId="0" applyNumberFormat="1" applyFont="1" applyFill="1" applyBorder="1" applyAlignment="1">
      <alignment horizontal="right"/>
    </xf>
    <xf numFmtId="171" fontId="34" fillId="0" borderId="124" xfId="0" applyNumberFormat="1" applyFont="1" applyFill="1" applyBorder="1" applyAlignment="1">
      <alignment horizontal="right"/>
    </xf>
    <xf numFmtId="3" fontId="34" fillId="0" borderId="124" xfId="15062" applyNumberFormat="1" applyFont="1" applyFill="1" applyBorder="1"/>
    <xf numFmtId="3" fontId="34" fillId="0" borderId="124" xfId="15062" applyNumberFormat="1" applyFont="1" applyFill="1" applyBorder="1" applyAlignment="1">
      <alignment wrapText="1"/>
    </xf>
    <xf numFmtId="3" fontId="34" fillId="0" borderId="98" xfId="15062" applyNumberFormat="1" applyFont="1" applyFill="1" applyBorder="1"/>
    <xf numFmtId="4" fontId="40" fillId="0" borderId="42" xfId="0" applyNumberFormat="1" applyFont="1" applyFill="1" applyBorder="1" applyAlignment="1">
      <alignment horizontal="center" vertical="center" wrapText="1"/>
    </xf>
    <xf numFmtId="4" fontId="40" fillId="0" borderId="43" xfId="0" applyNumberFormat="1" applyFont="1" applyFill="1" applyBorder="1" applyAlignment="1">
      <alignment horizontal="center" vertical="center" wrapText="1"/>
    </xf>
    <xf numFmtId="4" fontId="40" fillId="0" borderId="44" xfId="0" applyNumberFormat="1" applyFont="1" applyFill="1" applyBorder="1" applyAlignment="1">
      <alignment horizontal="center" vertical="center" wrapText="1"/>
    </xf>
    <xf numFmtId="0" fontId="40" fillId="0" borderId="45" xfId="0" applyFont="1" applyFill="1" applyBorder="1" applyAlignment="1">
      <alignment horizontal="center" vertical="center" wrapText="1"/>
    </xf>
    <xf numFmtId="0" fontId="40" fillId="0" borderId="46" xfId="0" applyFont="1" applyFill="1" applyBorder="1" applyAlignment="1">
      <alignment horizontal="center" vertical="center" wrapText="1"/>
    </xf>
    <xf numFmtId="173" fontId="40" fillId="0" borderId="47" xfId="0" applyNumberFormat="1" applyFont="1" applyFill="1" applyBorder="1" applyAlignment="1">
      <alignment horizontal="center" vertical="center" wrapText="1"/>
    </xf>
    <xf numFmtId="173" fontId="40" fillId="0" borderId="48" xfId="0" applyNumberFormat="1" applyFont="1" applyFill="1" applyBorder="1" applyAlignment="1">
      <alignment horizontal="center" vertical="center" wrapText="1"/>
    </xf>
    <xf numFmtId="173" fontId="40" fillId="0" borderId="46" xfId="0" applyNumberFormat="1" applyFont="1" applyFill="1" applyBorder="1" applyAlignment="1">
      <alignment horizontal="center" vertical="center" wrapText="1"/>
    </xf>
    <xf numFmtId="0" fontId="39" fillId="0" borderId="23" xfId="0" applyFont="1" applyFill="1" applyBorder="1" applyAlignment="1">
      <alignment horizontal="center" vertical="center" wrapText="1"/>
    </xf>
    <xf numFmtId="0" fontId="39" fillId="0" borderId="35" xfId="0" applyFont="1" applyFill="1" applyBorder="1" applyAlignment="1">
      <alignment horizontal="center" vertical="center" wrapText="1"/>
    </xf>
    <xf numFmtId="0" fontId="39" fillId="0" borderId="50" xfId="0" applyFont="1" applyFill="1" applyBorder="1" applyAlignment="1">
      <alignment horizontal="center" vertical="center" wrapText="1"/>
    </xf>
    <xf numFmtId="1" fontId="39" fillId="0" borderId="24" xfId="15080" applyNumberFormat="1" applyFont="1" applyFill="1" applyBorder="1" applyAlignment="1">
      <alignment horizontal="center" vertical="center" wrapText="1"/>
    </xf>
    <xf numFmtId="1" fontId="39" fillId="0" borderId="36" xfId="15080" applyNumberFormat="1" applyFont="1" applyFill="1" applyBorder="1" applyAlignment="1">
      <alignment horizontal="center" vertical="center" wrapText="1"/>
    </xf>
    <xf numFmtId="1" fontId="39" fillId="0" borderId="51" xfId="15080" applyNumberFormat="1" applyFont="1" applyFill="1" applyBorder="1" applyAlignment="1">
      <alignment horizontal="center" vertical="center" wrapText="1"/>
    </xf>
    <xf numFmtId="0" fontId="39" fillId="0" borderId="25" xfId="0" applyFont="1" applyFill="1" applyBorder="1" applyAlignment="1">
      <alignment horizontal="center" vertical="center" wrapText="1"/>
    </xf>
    <xf numFmtId="0" fontId="39" fillId="0" borderId="37" xfId="0" applyFont="1" applyFill="1" applyBorder="1" applyAlignment="1">
      <alignment horizontal="center" vertical="center" wrapText="1"/>
    </xf>
    <xf numFmtId="0" fontId="39" fillId="0" borderId="52" xfId="0" applyFont="1" applyFill="1" applyBorder="1" applyAlignment="1">
      <alignment horizontal="center" vertical="center" wrapText="1"/>
    </xf>
    <xf numFmtId="4" fontId="39" fillId="0" borderId="26" xfId="0" applyNumberFormat="1" applyFont="1" applyFill="1" applyBorder="1" applyAlignment="1">
      <alignment horizontal="center" vertical="center" wrapText="1"/>
    </xf>
    <xf numFmtId="4" fontId="39" fillId="0" borderId="27" xfId="0" applyNumberFormat="1" applyFont="1" applyFill="1" applyBorder="1" applyAlignment="1">
      <alignment horizontal="center" vertical="center" wrapText="1"/>
    </xf>
    <xf numFmtId="4" fontId="39" fillId="0" borderId="28" xfId="0" applyNumberFormat="1" applyFont="1" applyFill="1" applyBorder="1" applyAlignment="1">
      <alignment horizontal="center" vertical="center" wrapText="1"/>
    </xf>
    <xf numFmtId="4" fontId="39" fillId="0" borderId="59" xfId="0" applyNumberFormat="1" applyFont="1" applyFill="1" applyBorder="1" applyAlignment="1">
      <alignment horizontal="center" vertical="center" wrapText="1"/>
    </xf>
    <xf numFmtId="4" fontId="39" fillId="0" borderId="0" xfId="0" applyNumberFormat="1" applyFont="1" applyFill="1" applyBorder="1" applyAlignment="1">
      <alignment horizontal="center" vertical="center" wrapText="1"/>
    </xf>
    <xf numFmtId="4" fontId="39" fillId="0" borderId="60" xfId="0" applyNumberFormat="1" applyFont="1" applyFill="1" applyBorder="1" applyAlignment="1">
      <alignment horizontal="center" vertical="center" wrapText="1"/>
    </xf>
    <xf numFmtId="4" fontId="39" fillId="0" borderId="29" xfId="0" applyNumberFormat="1" applyFont="1" applyFill="1" applyBorder="1" applyAlignment="1">
      <alignment horizontal="center" vertical="center" wrapText="1"/>
    </xf>
    <xf numFmtId="4" fontId="39" fillId="0" borderId="16" xfId="0" applyNumberFormat="1" applyFont="1" applyFill="1" applyBorder="1" applyAlignment="1">
      <alignment horizontal="center" vertical="center" wrapText="1"/>
    </xf>
    <xf numFmtId="173" fontId="39" fillId="0" borderId="30" xfId="0" applyNumberFormat="1" applyFont="1" applyFill="1" applyBorder="1" applyAlignment="1">
      <alignment horizontal="center" vertical="center" wrapText="1"/>
    </xf>
    <xf numFmtId="173" fontId="39" fillId="0" borderId="29" xfId="0" applyNumberFormat="1" applyFont="1" applyFill="1" applyBorder="1" applyAlignment="1">
      <alignment horizontal="center" vertical="center" wrapText="1"/>
    </xf>
    <xf numFmtId="173" fontId="39" fillId="0" borderId="15" xfId="0" applyNumberFormat="1" applyFont="1" applyFill="1" applyBorder="1" applyAlignment="1">
      <alignment horizontal="center" vertical="center" wrapText="1"/>
    </xf>
    <xf numFmtId="173" fontId="39" fillId="0" borderId="16" xfId="0" applyNumberFormat="1" applyFont="1" applyFill="1" applyBorder="1" applyAlignment="1">
      <alignment horizontal="center" vertical="center" wrapText="1"/>
    </xf>
    <xf numFmtId="173" fontId="39" fillId="0" borderId="32" xfId="0" applyNumberFormat="1" applyFont="1" applyFill="1" applyBorder="1" applyAlignment="1">
      <alignment horizontal="center" vertical="center" wrapText="1"/>
    </xf>
    <xf numFmtId="0" fontId="39" fillId="0" borderId="19" xfId="0" applyFont="1" applyFill="1" applyBorder="1" applyAlignment="1">
      <alignment horizontal="center" vertical="center" wrapText="1"/>
    </xf>
    <xf numFmtId="4" fontId="39" fillId="0" borderId="30" xfId="0" applyNumberFormat="1" applyFont="1" applyFill="1" applyBorder="1" applyAlignment="1">
      <alignment horizontal="center" vertical="center" wrapText="1"/>
    </xf>
    <xf numFmtId="4" fontId="39" fillId="0" borderId="15" xfId="0" applyNumberFormat="1" applyFont="1" applyFill="1" applyBorder="1" applyAlignment="1">
      <alignment horizontal="center" vertical="center" wrapText="1"/>
    </xf>
    <xf numFmtId="0" fontId="39" fillId="0" borderId="31" xfId="0" applyFont="1" applyFill="1" applyBorder="1" applyAlignment="1">
      <alignment horizontal="center" vertical="center" wrapText="1"/>
    </xf>
    <xf numFmtId="0" fontId="39" fillId="0" borderId="33" xfId="0" applyFont="1" applyFill="1" applyBorder="1" applyAlignment="1">
      <alignment horizontal="center" vertical="center" wrapText="1"/>
    </xf>
    <xf numFmtId="0" fontId="39" fillId="0" borderId="14" xfId="0" applyFont="1" applyFill="1" applyBorder="1" applyAlignment="1">
      <alignment horizontal="center" vertical="center" wrapText="1"/>
    </xf>
    <xf numFmtId="0" fontId="39" fillId="0" borderId="11" xfId="0" applyFont="1" applyFill="1" applyBorder="1" applyAlignment="1">
      <alignment horizontal="center" vertical="center" wrapText="1"/>
    </xf>
    <xf numFmtId="0" fontId="39" fillId="0" borderId="34" xfId="0" applyFont="1" applyFill="1" applyBorder="1" applyAlignment="1">
      <alignment horizontal="center" vertical="center" wrapText="1"/>
    </xf>
    <xf numFmtId="0" fontId="39" fillId="0" borderId="61" xfId="0" applyFont="1" applyFill="1" applyBorder="1" applyAlignment="1">
      <alignment horizontal="center" vertical="center" wrapText="1"/>
    </xf>
    <xf numFmtId="173" fontId="39" fillId="0" borderId="31" xfId="0" applyNumberFormat="1" applyFont="1" applyFill="1" applyBorder="1" applyAlignment="1">
      <alignment horizontal="center" vertical="center" wrapText="1"/>
    </xf>
    <xf numFmtId="173" fontId="39" fillId="0" borderId="14" xfId="0" applyNumberFormat="1" applyFont="1" applyFill="1" applyBorder="1" applyAlignment="1">
      <alignment horizontal="center" vertical="center" wrapText="1"/>
    </xf>
    <xf numFmtId="0" fontId="37" fillId="0" borderId="22" xfId="0" applyFont="1" applyFill="1" applyBorder="1" applyAlignment="1">
      <alignment horizontal="center" vertical="center"/>
    </xf>
    <xf numFmtId="0" fontId="39" fillId="0" borderId="32" xfId="15062" applyFont="1" applyFill="1" applyBorder="1" applyAlignment="1">
      <alignment horizontal="center" vertical="center" wrapText="1"/>
    </xf>
    <xf numFmtId="0" fontId="39" fillId="0" borderId="41" xfId="15062" applyFont="1" applyFill="1" applyBorder="1" applyAlignment="1">
      <alignment horizontal="center" vertical="center" wrapText="1"/>
    </xf>
    <xf numFmtId="0" fontId="40" fillId="0" borderId="47" xfId="15062" applyFont="1" applyFill="1" applyBorder="1" applyAlignment="1">
      <alignment horizontal="center" vertical="center" wrapText="1"/>
    </xf>
    <xf numFmtId="0" fontId="40" fillId="0" borderId="46" xfId="15062" applyFont="1" applyFill="1" applyBorder="1" applyAlignment="1">
      <alignment horizontal="center" vertical="center" wrapText="1"/>
    </xf>
    <xf numFmtId="0" fontId="40" fillId="0" borderId="47" xfId="0" applyFont="1" applyFill="1" applyBorder="1" applyAlignment="1">
      <alignment horizontal="center" vertical="center" wrapText="1"/>
    </xf>
    <xf numFmtId="4" fontId="40" fillId="0" borderId="47" xfId="0" applyNumberFormat="1" applyFont="1" applyFill="1" applyBorder="1" applyAlignment="1">
      <alignment horizontal="center" vertical="center" wrapText="1"/>
    </xf>
    <xf numFmtId="4" fontId="40" fillId="0" borderId="46" xfId="0" applyNumberFormat="1" applyFont="1" applyFill="1" applyBorder="1" applyAlignment="1">
      <alignment horizontal="center" vertical="center" wrapText="1"/>
    </xf>
    <xf numFmtId="0" fontId="40" fillId="0" borderId="48" xfId="0" applyFont="1" applyFill="1" applyBorder="1" applyAlignment="1">
      <alignment horizontal="center" vertical="center" wrapText="1"/>
    </xf>
    <xf numFmtId="0" fontId="40" fillId="0" borderId="49" xfId="0" applyFont="1" applyFill="1" applyBorder="1" applyAlignment="1">
      <alignment horizontal="center" vertical="center" wrapText="1"/>
    </xf>
    <xf numFmtId="0" fontId="39" fillId="0" borderId="19" xfId="15062" applyFont="1" applyFill="1" applyBorder="1" applyAlignment="1">
      <alignment horizontal="center" vertical="center" wrapText="1"/>
    </xf>
    <xf numFmtId="0" fontId="39" fillId="0" borderId="33" xfId="15062" applyFont="1" applyFill="1" applyBorder="1" applyAlignment="1">
      <alignment horizontal="center" vertical="center" wrapText="1"/>
    </xf>
    <xf numFmtId="0" fontId="39" fillId="0" borderId="11" xfId="15062" applyFont="1" applyFill="1" applyBorder="1" applyAlignment="1">
      <alignment horizontal="center" vertical="center" wrapText="1"/>
    </xf>
    <xf numFmtId="4" fontId="39" fillId="0" borderId="31" xfId="0" applyNumberFormat="1" applyFont="1" applyFill="1" applyBorder="1" applyAlignment="1">
      <alignment horizontal="center" vertical="center" wrapText="1"/>
    </xf>
    <xf numFmtId="4" fontId="39" fillId="0" borderId="14" xfId="0" applyNumberFormat="1" applyFont="1" applyFill="1" applyBorder="1" applyAlignment="1">
      <alignment horizontal="center" vertical="center" wrapText="1"/>
    </xf>
    <xf numFmtId="4" fontId="39" fillId="0" borderId="32" xfId="0" applyNumberFormat="1" applyFont="1" applyFill="1" applyBorder="1" applyAlignment="1">
      <alignment horizontal="center" vertical="center" wrapText="1"/>
    </xf>
    <xf numFmtId="4" fontId="39" fillId="0" borderId="19" xfId="0" applyNumberFormat="1" applyFont="1" applyFill="1" applyBorder="1" applyAlignment="1">
      <alignment horizontal="center" vertical="center" wrapText="1"/>
    </xf>
    <xf numFmtId="0" fontId="39" fillId="0" borderId="31" xfId="15062" applyFont="1" applyFill="1" applyBorder="1" applyAlignment="1">
      <alignment horizontal="center" vertical="center" wrapText="1"/>
    </xf>
    <xf numFmtId="0" fontId="39" fillId="0" borderId="14" xfId="15062" applyFont="1" applyFill="1" applyBorder="1" applyAlignment="1">
      <alignment horizontal="center" vertical="center" wrapText="1"/>
    </xf>
    <xf numFmtId="0" fontId="39" fillId="0" borderId="30" xfId="15062" applyFont="1" applyFill="1" applyBorder="1" applyAlignment="1">
      <alignment horizontal="center" vertical="center" wrapText="1"/>
    </xf>
    <xf numFmtId="0" fontId="39" fillId="0" borderId="29" xfId="15062" applyFont="1" applyFill="1" applyBorder="1" applyAlignment="1">
      <alignment horizontal="center" vertical="center" wrapText="1"/>
    </xf>
    <xf numFmtId="0" fontId="39" fillId="0" borderId="15" xfId="15062" applyFont="1" applyFill="1" applyBorder="1" applyAlignment="1">
      <alignment horizontal="center" vertical="center" wrapText="1"/>
    </xf>
    <xf numFmtId="0" fontId="39" fillId="0" borderId="16" xfId="15062" applyFont="1" applyFill="1" applyBorder="1" applyAlignment="1">
      <alignment horizontal="center" vertical="center" wrapText="1"/>
    </xf>
    <xf numFmtId="0" fontId="39" fillId="0" borderId="32" xfId="0" applyFont="1" applyFill="1" applyBorder="1" applyAlignment="1">
      <alignment horizontal="center" vertical="center" wrapText="1"/>
    </xf>
    <xf numFmtId="0" fontId="39" fillId="0" borderId="40" xfId="15062" applyFont="1" applyFill="1" applyBorder="1" applyAlignment="1">
      <alignment horizontal="center" vertical="center" wrapText="1"/>
    </xf>
    <xf numFmtId="0" fontId="39" fillId="0" borderId="39" xfId="15062" applyFont="1" applyFill="1" applyBorder="1" applyAlignment="1">
      <alignment horizontal="center" vertical="center" wrapText="1"/>
    </xf>
    <xf numFmtId="0" fontId="39" fillId="0" borderId="84" xfId="15062" applyFont="1" applyFill="1" applyBorder="1" applyAlignment="1">
      <alignment horizontal="center" vertical="center" wrapText="1"/>
    </xf>
    <xf numFmtId="0" fontId="74" fillId="0" borderId="53" xfId="0" applyFont="1" applyFill="1" applyBorder="1" applyAlignment="1">
      <alignment horizontal="center" vertical="center" wrapText="1"/>
    </xf>
    <xf numFmtId="0" fontId="74" fillId="0" borderId="40" xfId="0" applyFont="1" applyFill="1" applyBorder="1" applyAlignment="1">
      <alignment horizontal="center" vertical="center" wrapText="1"/>
    </xf>
    <xf numFmtId="0" fontId="39" fillId="0" borderId="28" xfId="15062" applyFont="1" applyFill="1" applyBorder="1" applyAlignment="1">
      <alignment horizontal="center" vertical="center" wrapText="1"/>
    </xf>
    <xf numFmtId="0" fontId="39" fillId="0" borderId="60" xfId="15062" applyFont="1" applyFill="1" applyBorder="1" applyAlignment="1">
      <alignment horizontal="center" vertical="center" wrapText="1"/>
    </xf>
    <xf numFmtId="4" fontId="39" fillId="0" borderId="38" xfId="0" applyNumberFormat="1" applyFont="1" applyFill="1" applyBorder="1" applyAlignment="1">
      <alignment horizontal="center" vertical="center" wrapText="1"/>
    </xf>
    <xf numFmtId="4" fontId="39" fillId="0" borderId="39" xfId="0" applyNumberFormat="1" applyFont="1" applyFill="1" applyBorder="1" applyAlignment="1">
      <alignment horizontal="center" vertical="center" wrapText="1"/>
    </xf>
    <xf numFmtId="0" fontId="74" fillId="0" borderId="41" xfId="0" applyFont="1" applyFill="1" applyBorder="1" applyAlignment="1">
      <alignment horizontal="center" vertical="center" wrapText="1"/>
    </xf>
    <xf numFmtId="0" fontId="34" fillId="46" borderId="0" xfId="0" applyFont="1" applyFill="1" applyAlignment="1">
      <alignment horizontal="left" vertical="center" wrapText="1"/>
    </xf>
    <xf numFmtId="4" fontId="39" fillId="0" borderId="106" xfId="0" applyNumberFormat="1" applyFont="1" applyFill="1" applyBorder="1" applyAlignment="1">
      <alignment horizontal="center" vertical="center" wrapText="1"/>
    </xf>
    <xf numFmtId="0" fontId="39" fillId="0" borderId="114"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39" fillId="0" borderId="21" xfId="0" applyFont="1" applyFill="1" applyBorder="1" applyAlignment="1">
      <alignment horizontal="center" vertical="center" wrapText="1"/>
    </xf>
    <xf numFmtId="0" fontId="39" fillId="0" borderId="106" xfId="0" applyFont="1" applyFill="1" applyBorder="1" applyAlignment="1">
      <alignment horizontal="center" vertical="center" wrapText="1"/>
    </xf>
    <xf numFmtId="0" fontId="40" fillId="46" borderId="47" xfId="15062" applyFont="1" applyFill="1" applyBorder="1" applyAlignment="1">
      <alignment horizontal="center" vertical="center" wrapText="1"/>
    </xf>
    <xf numFmtId="0" fontId="40" fillId="46" borderId="46" xfId="15062" applyFont="1" applyFill="1" applyBorder="1" applyAlignment="1">
      <alignment horizontal="center" vertical="center" wrapText="1"/>
    </xf>
    <xf numFmtId="0" fontId="39" fillId="0" borderId="41" xfId="0" applyFont="1" applyFill="1" applyBorder="1" applyAlignment="1">
      <alignment horizontal="center" vertical="center" wrapText="1"/>
    </xf>
    <xf numFmtId="0" fontId="74" fillId="0" borderId="106" xfId="0" applyFont="1" applyFill="1" applyBorder="1" applyAlignment="1">
      <alignment horizontal="center" vertical="center" wrapText="1"/>
    </xf>
    <xf numFmtId="0" fontId="39" fillId="46" borderId="30" xfId="15062" applyFont="1" applyFill="1" applyBorder="1" applyAlignment="1">
      <alignment horizontal="center" vertical="center" wrapText="1"/>
    </xf>
    <xf numFmtId="0" fontId="39" fillId="46" borderId="29" xfId="15062" applyFont="1" applyFill="1" applyBorder="1" applyAlignment="1">
      <alignment horizontal="center" vertical="center" wrapText="1"/>
    </xf>
    <xf numFmtId="0" fontId="39" fillId="46" borderId="15" xfId="15062" applyFont="1" applyFill="1" applyBorder="1" applyAlignment="1">
      <alignment horizontal="center" vertical="center" wrapText="1"/>
    </xf>
    <xf numFmtId="0" fontId="39" fillId="46" borderId="16" xfId="15062" applyFont="1" applyFill="1" applyBorder="1" applyAlignment="1">
      <alignment horizontal="center" vertical="center" wrapText="1"/>
    </xf>
    <xf numFmtId="0" fontId="74" fillId="0" borderId="29" xfId="0" applyFont="1" applyFill="1" applyBorder="1" applyAlignment="1">
      <alignment horizontal="center" vertical="center" wrapText="1"/>
    </xf>
    <xf numFmtId="0" fontId="74" fillId="0" borderId="39" xfId="0" applyFont="1" applyFill="1" applyBorder="1" applyAlignment="1">
      <alignment horizontal="center" vertical="center" wrapText="1"/>
    </xf>
  </cellXfs>
  <cellStyles count="60814">
    <cellStyle name="20% - Акцент1 2" xfId="1"/>
    <cellStyle name="20% - Акцент1 3" xfId="2"/>
    <cellStyle name="20% - Акцент2 2" xfId="3"/>
    <cellStyle name="20% - Акцент2 3" xfId="4"/>
    <cellStyle name="20% - Акцент3 2" xfId="5"/>
    <cellStyle name="20% - Акцент3 3" xfId="6"/>
    <cellStyle name="20% - Акцент4 2" xfId="7"/>
    <cellStyle name="20% - Акцент4 3" xfId="8"/>
    <cellStyle name="20% - Акцент5 2" xfId="9"/>
    <cellStyle name="20% - Акцент5 3" xfId="10"/>
    <cellStyle name="20% - Акцент6 2" xfId="11"/>
    <cellStyle name="20% - Акцент6 3" xfId="12"/>
    <cellStyle name="40% - Акцент1 2" xfId="13"/>
    <cellStyle name="40% - Акцент1 3" xfId="14"/>
    <cellStyle name="40% - Акцент2 2" xfId="15"/>
    <cellStyle name="40% - Акцент2 3" xfId="16"/>
    <cellStyle name="40% - Акцент3 2" xfId="17"/>
    <cellStyle name="40% - Акцент3 3" xfId="18"/>
    <cellStyle name="40% - Акцент4 2" xfId="19"/>
    <cellStyle name="40% - Акцент4 3" xfId="20"/>
    <cellStyle name="40% - Акцент5 2" xfId="21"/>
    <cellStyle name="40% - Акцент5 3" xfId="22"/>
    <cellStyle name="40% - Акцент6 2" xfId="23"/>
    <cellStyle name="40% - Акцент6 3" xfId="24"/>
    <cellStyle name="60% - Акцент1 2" xfId="25"/>
    <cellStyle name="60% - Акцент2 2" xfId="26"/>
    <cellStyle name="60% - Акцент3 2" xfId="27"/>
    <cellStyle name="60% - Акцент4 2" xfId="28"/>
    <cellStyle name="60% - Акцент5 2" xfId="29"/>
    <cellStyle name="60% - Акцент6 2" xfId="30"/>
    <cellStyle name="Excel Built-in Normal" xfId="31"/>
    <cellStyle name="Excel Built-in Normal 2" xfId="32"/>
    <cellStyle name="Excel Built-in Normal 2 2" xfId="33"/>
    <cellStyle name="Excel Built-in Normal 2 2 2" xfId="15525"/>
    <cellStyle name="Excel Built-in Normal 2 3" xfId="15524"/>
    <cellStyle name="Excel Built-in Normal 2 4" xfId="45704"/>
    <cellStyle name="Excel Built-in Normal 3" xfId="34"/>
    <cellStyle name="Excel Built-in Normal 4" xfId="45461"/>
    <cellStyle name="TableStyleLight1" xfId="35"/>
    <cellStyle name="TableStyleLight1 2" xfId="45451"/>
    <cellStyle name="Акцент1 2" xfId="36"/>
    <cellStyle name="Акцент1 2 2" xfId="37"/>
    <cellStyle name="Акцент1 2 3" xfId="15526"/>
    <cellStyle name="Акцент2 2" xfId="38"/>
    <cellStyle name="Акцент2 2 2" xfId="39"/>
    <cellStyle name="Акцент2 2 3" xfId="15527"/>
    <cellStyle name="Акцент3 2" xfId="40"/>
    <cellStyle name="Акцент3 2 2" xfId="41"/>
    <cellStyle name="Акцент3 2 3" xfId="15528"/>
    <cellStyle name="Акцент4 2" xfId="42"/>
    <cellStyle name="Акцент4 2 2" xfId="43"/>
    <cellStyle name="Акцент4 2 3" xfId="15529"/>
    <cellStyle name="Акцент5 2" xfId="44"/>
    <cellStyle name="Акцент5 2 2" xfId="45"/>
    <cellStyle name="Акцент5 2 3" xfId="15530"/>
    <cellStyle name="Акцент6 2" xfId="46"/>
    <cellStyle name="Акцент6 2 2" xfId="47"/>
    <cellStyle name="Акцент6 2 3" xfId="15531"/>
    <cellStyle name="Ввод  2" xfId="48"/>
    <cellStyle name="Ввод  2 2" xfId="49"/>
    <cellStyle name="Ввод  2 2 2" xfId="16503"/>
    <cellStyle name="Ввод  2 2 3" xfId="23975"/>
    <cellStyle name="Ввод  2 2 4" xfId="31445"/>
    <cellStyle name="Ввод  2 2 5" xfId="46793"/>
    <cellStyle name="Ввод  2 2 6" xfId="54260"/>
    <cellStyle name="Ввод  2 3" xfId="50"/>
    <cellStyle name="Ввод  2 4" xfId="15532"/>
    <cellStyle name="Ввод  2 5" xfId="23037"/>
    <cellStyle name="Ввод  2 6" xfId="30509"/>
    <cellStyle name="Вывод 2" xfId="51"/>
    <cellStyle name="Вывод 2 2" xfId="52"/>
    <cellStyle name="Вывод 2 2 2" xfId="17426"/>
    <cellStyle name="Вывод 2 2 3" xfId="24898"/>
    <cellStyle name="Вывод 2 2 4" xfId="47716"/>
    <cellStyle name="Вывод 2 2 5" xfId="55183"/>
    <cellStyle name="Вывод 2 3" xfId="53"/>
    <cellStyle name="Вывод 2 4" xfId="15533"/>
    <cellStyle name="Вывод 2 5" xfId="23038"/>
    <cellStyle name="Вычисление 2" xfId="54"/>
    <cellStyle name="Вычисление 2 2" xfId="55"/>
    <cellStyle name="Вычисление 2 2 2" xfId="16504"/>
    <cellStyle name="Вычисление 2 2 3" xfId="23976"/>
    <cellStyle name="Вычисление 2 2 4" xfId="31446"/>
    <cellStyle name="Вычисление 2 2 5" xfId="46794"/>
    <cellStyle name="Вычисление 2 2 6" xfId="54261"/>
    <cellStyle name="Вычисление 2 3" xfId="56"/>
    <cellStyle name="Вычисление 2 4" xfId="15534"/>
    <cellStyle name="Вычисление 2 5" xfId="23039"/>
    <cellStyle name="Вычисление 2 6" xfId="30510"/>
    <cellStyle name="Денежный [0] 2" xfId="57"/>
    <cellStyle name="Денежный [0] 2 2" xfId="58"/>
    <cellStyle name="Денежный [0] 2 2 2" xfId="59"/>
    <cellStyle name="Денежный [0] 2 2 2 2" xfId="15536"/>
    <cellStyle name="Денежный [0] 2 2 2 3" xfId="45488"/>
    <cellStyle name="Денежный [0] 2 2 3" xfId="15535"/>
    <cellStyle name="Денежный [0] 2 2 4" xfId="45487"/>
    <cellStyle name="Денежный [0] 2 3" xfId="45446"/>
    <cellStyle name="Денежный [0] 3" xfId="60"/>
    <cellStyle name="Денежный [0] 3 2" xfId="15537"/>
    <cellStyle name="Денежный [0] 3 3" xfId="45489"/>
    <cellStyle name="Заголовок 1 2" xfId="61"/>
    <cellStyle name="Заголовок 1 2 2" xfId="62"/>
    <cellStyle name="Заголовок 1 2 3" xfId="15538"/>
    <cellStyle name="Заголовок 2 2" xfId="63"/>
    <cellStyle name="Заголовок 2 2 2" xfId="64"/>
    <cellStyle name="Заголовок 2 2 3" xfId="15539"/>
    <cellStyle name="Заголовок 3 2" xfId="65"/>
    <cellStyle name="Заголовок 3 2 2" xfId="66"/>
    <cellStyle name="Заголовок 3 2 3" xfId="15540"/>
    <cellStyle name="Заголовок 4 2" xfId="67"/>
    <cellStyle name="Заголовок 4 2 2" xfId="68"/>
    <cellStyle name="Заголовок 4 2 3" xfId="15541"/>
    <cellStyle name="Итог 2" xfId="69"/>
    <cellStyle name="Итог 2 2" xfId="70"/>
    <cellStyle name="Итог 2 2 2" xfId="71"/>
    <cellStyle name="Итог 2 2 2 2" xfId="16506"/>
    <cellStyle name="Итог 2 2 2 3" xfId="23978"/>
    <cellStyle name="Итог 2 2 2 4" xfId="31448"/>
    <cellStyle name="Итог 2 2 2 5" xfId="46796"/>
    <cellStyle name="Итог 2 2 2 6" xfId="54263"/>
    <cellStyle name="Итог 2 2 3" xfId="15543"/>
    <cellStyle name="Итог 2 2 4" xfId="23041"/>
    <cellStyle name="Итог 2 2 5" xfId="30512"/>
    <cellStyle name="Итог 2 3" xfId="72"/>
    <cellStyle name="Итог 2 3 2" xfId="16505"/>
    <cellStyle name="Итог 2 3 3" xfId="23977"/>
    <cellStyle name="Итог 2 3 4" xfId="31447"/>
    <cellStyle name="Итог 2 3 5" xfId="46795"/>
    <cellStyle name="Итог 2 3 6" xfId="54262"/>
    <cellStyle name="Итог 2 4" xfId="73"/>
    <cellStyle name="Итог 2 5" xfId="15542"/>
    <cellStyle name="Итог 2 6" xfId="23040"/>
    <cellStyle name="Итог 2 7" xfId="30511"/>
    <cellStyle name="Контрольная ячейка 2" xfId="74"/>
    <cellStyle name="Контрольная ячейка 2 2" xfId="75"/>
    <cellStyle name="Контрольная ячейка 2 3" xfId="15544"/>
    <cellStyle name="Название 2" xfId="76"/>
    <cellStyle name="Название 2 2" xfId="77"/>
    <cellStyle name="Название 2 3" xfId="15545"/>
    <cellStyle name="Нейтральный 2" xfId="78"/>
    <cellStyle name="Нейтральный 2 2" xfId="79"/>
    <cellStyle name="Нейтральный 2 3" xfId="15546"/>
    <cellStyle name="Обычный" xfId="0" builtinId="0"/>
    <cellStyle name="Обычный 10" xfId="80"/>
    <cellStyle name="Обычный 10 2" xfId="81"/>
    <cellStyle name="Обычный 10 2 10" xfId="82"/>
    <cellStyle name="Обычный 10 2 10 2" xfId="83"/>
    <cellStyle name="Обычный 10 2 10 3" xfId="19306"/>
    <cellStyle name="Обычный 10 2 10 4" xfId="26778"/>
    <cellStyle name="Обычный 10 2 10 5" xfId="34247"/>
    <cellStyle name="Обычный 10 2 10 6" xfId="41708"/>
    <cellStyle name="Обычный 10 2 10 6 2" xfId="60802"/>
    <cellStyle name="Обычный 10 2 10 7" xfId="49596"/>
    <cellStyle name="Обычный 10 2 10 8" xfId="57063"/>
    <cellStyle name="Обычный 10 2 11" xfId="84"/>
    <cellStyle name="Обычный 10 2 11 2" xfId="85"/>
    <cellStyle name="Обычный 10 2 11 3" xfId="20239"/>
    <cellStyle name="Обычный 10 2 11 4" xfId="27711"/>
    <cellStyle name="Обычный 10 2 11 5" xfId="35180"/>
    <cellStyle name="Обычный 10 2 11 6" xfId="42641"/>
    <cellStyle name="Обычный 10 2 11 7" xfId="50529"/>
    <cellStyle name="Обычный 10 2 11 8" xfId="57996"/>
    <cellStyle name="Обычный 10 2 12" xfId="86"/>
    <cellStyle name="Обычный 10 2 12 2" xfId="87"/>
    <cellStyle name="Обычный 10 2 12 3" xfId="21173"/>
    <cellStyle name="Обычный 10 2 12 4" xfId="28645"/>
    <cellStyle name="Обычный 10 2 12 5" xfId="36114"/>
    <cellStyle name="Обычный 10 2 12 6" xfId="43575"/>
    <cellStyle name="Обычный 10 2 12 7" xfId="51463"/>
    <cellStyle name="Обычный 10 2 12 8" xfId="58930"/>
    <cellStyle name="Обычный 10 2 13" xfId="88"/>
    <cellStyle name="Обычный 10 2 13 2" xfId="89"/>
    <cellStyle name="Обычный 10 2 13 3" xfId="22106"/>
    <cellStyle name="Обычный 10 2 13 4" xfId="29578"/>
    <cellStyle name="Обычный 10 2 13 5" xfId="37047"/>
    <cellStyle name="Обычный 10 2 13 6" xfId="44508"/>
    <cellStyle name="Обычный 10 2 13 7" xfId="52396"/>
    <cellStyle name="Обычный 10 2 13 8" xfId="59863"/>
    <cellStyle name="Обычный 10 2 14" xfId="90"/>
    <cellStyle name="Обычный 10 2 15" xfId="15547"/>
    <cellStyle name="Обычный 10 2 16" xfId="23042"/>
    <cellStyle name="Обычный 10 2 17" xfId="30513"/>
    <cellStyle name="Обычный 10 2 18" xfId="37979"/>
    <cellStyle name="Обычный 10 2 19" xfId="45490"/>
    <cellStyle name="Обычный 10 2 2" xfId="91"/>
    <cellStyle name="Обычный 10 2 2 10" xfId="15548"/>
    <cellStyle name="Обычный 10 2 2 10 2" xfId="60801"/>
    <cellStyle name="Обычный 10 2 2 11" xfId="23043"/>
    <cellStyle name="Обычный 10 2 2 11 2" xfId="60805"/>
    <cellStyle name="Обычный 10 2 2 12" xfId="30514"/>
    <cellStyle name="Обычный 10 2 2 12 2" xfId="60799"/>
    <cellStyle name="Обычный 10 2 2 13" xfId="37980"/>
    <cellStyle name="Обычный 10 2 2 13 2" xfId="60803"/>
    <cellStyle name="Обычный 10 2 2 14" xfId="45861"/>
    <cellStyle name="Обычный 10 2 2 14 2" xfId="60807"/>
    <cellStyle name="Обычный 10 2 2 15" xfId="53328"/>
    <cellStyle name="Обычный 10 2 2 16" xfId="60798"/>
    <cellStyle name="Обычный 10 2 2 2" xfId="92"/>
    <cellStyle name="Обычный 10 2 2 2 2" xfId="93"/>
    <cellStyle name="Обычный 10 2 2 2 3" xfId="16508"/>
    <cellStyle name="Обычный 10 2 2 2 4" xfId="23980"/>
    <cellStyle name="Обычный 10 2 2 2 5" xfId="31450"/>
    <cellStyle name="Обычный 10 2 2 2 6" xfId="38912"/>
    <cellStyle name="Обычный 10 2 2 2 7" xfId="46798"/>
    <cellStyle name="Обычный 10 2 2 2 8" xfId="54265"/>
    <cellStyle name="Обычный 10 2 2 2 9" xfId="60809"/>
    <cellStyle name="Обычный 10 2 2 3" xfId="94"/>
    <cellStyle name="Обычный 10 2 2 3 2" xfId="95"/>
    <cellStyle name="Обычный 10 2 2 3 3" xfId="17442"/>
    <cellStyle name="Обычный 10 2 2 3 4" xfId="24914"/>
    <cellStyle name="Обычный 10 2 2 3 5" xfId="32383"/>
    <cellStyle name="Обычный 10 2 2 3 6" xfId="39844"/>
    <cellStyle name="Обычный 10 2 2 3 7" xfId="47732"/>
    <cellStyle name="Обычный 10 2 2 3 8" xfId="55199"/>
    <cellStyle name="Обычный 10 2 2 3 9" xfId="60810"/>
    <cellStyle name="Обычный 10 2 2 4" xfId="96"/>
    <cellStyle name="Обычный 10 2 2 4 2" xfId="97"/>
    <cellStyle name="Обычный 10 2 2 4 3" xfId="18375"/>
    <cellStyle name="Обычный 10 2 2 4 4" xfId="25847"/>
    <cellStyle name="Обычный 10 2 2 4 5" xfId="33316"/>
    <cellStyle name="Обычный 10 2 2 4 6" xfId="40777"/>
    <cellStyle name="Обычный 10 2 2 4 7" xfId="48665"/>
    <cellStyle name="Обычный 10 2 2 4 8" xfId="56132"/>
    <cellStyle name="Обычный 10 2 2 5" xfId="98"/>
    <cellStyle name="Обычный 10 2 2 5 2" xfId="99"/>
    <cellStyle name="Обычный 10 2 2 5 3" xfId="19307"/>
    <cellStyle name="Обычный 10 2 2 5 4" xfId="26779"/>
    <cellStyle name="Обычный 10 2 2 5 5" xfId="34248"/>
    <cellStyle name="Обычный 10 2 2 5 6" xfId="41709"/>
    <cellStyle name="Обычный 10 2 2 5 7" xfId="49597"/>
    <cellStyle name="Обычный 10 2 2 5 8" xfId="57064"/>
    <cellStyle name="Обычный 10 2 2 5 9" xfId="60808"/>
    <cellStyle name="Обычный 10 2 2 6" xfId="100"/>
    <cellStyle name="Обычный 10 2 2 6 2" xfId="101"/>
    <cellStyle name="Обычный 10 2 2 6 3" xfId="20240"/>
    <cellStyle name="Обычный 10 2 2 6 4" xfId="27712"/>
    <cellStyle name="Обычный 10 2 2 6 5" xfId="35181"/>
    <cellStyle name="Обычный 10 2 2 6 6" xfId="42642"/>
    <cellStyle name="Обычный 10 2 2 6 7" xfId="50530"/>
    <cellStyle name="Обычный 10 2 2 6 8" xfId="57997"/>
    <cellStyle name="Обычный 10 2 2 6 9" xfId="60804"/>
    <cellStyle name="Обычный 10 2 2 7" xfId="102"/>
    <cellStyle name="Обычный 10 2 2 7 2" xfId="103"/>
    <cellStyle name="Обычный 10 2 2 7 3" xfId="21174"/>
    <cellStyle name="Обычный 10 2 2 7 4" xfId="28646"/>
    <cellStyle name="Обычный 10 2 2 7 5" xfId="36115"/>
    <cellStyle name="Обычный 10 2 2 7 6" xfId="43576"/>
    <cellStyle name="Обычный 10 2 2 7 7" xfId="51464"/>
    <cellStyle name="Обычный 10 2 2 7 8" xfId="58931"/>
    <cellStyle name="Обычный 10 2 2 8" xfId="104"/>
    <cellStyle name="Обычный 10 2 2 8 2" xfId="105"/>
    <cellStyle name="Обычный 10 2 2 8 3" xfId="22107"/>
    <cellStyle name="Обычный 10 2 2 8 4" xfId="29579"/>
    <cellStyle name="Обычный 10 2 2 8 5" xfId="37048"/>
    <cellStyle name="Обычный 10 2 2 8 6" xfId="44509"/>
    <cellStyle name="Обычный 10 2 2 8 7" xfId="52397"/>
    <cellStyle name="Обычный 10 2 2 8 8" xfId="59864"/>
    <cellStyle name="Обычный 10 2 2 8 9" xfId="60813"/>
    <cellStyle name="Обычный 10 2 2 9" xfId="106"/>
    <cellStyle name="Обычный 10 2 20" xfId="45860"/>
    <cellStyle name="Обычный 10 2 21" xfId="53327"/>
    <cellStyle name="Обычный 10 2 3" xfId="107"/>
    <cellStyle name="Обычный 10 2 3 10" xfId="15549"/>
    <cellStyle name="Обычный 10 2 3 11" xfId="23044"/>
    <cellStyle name="Обычный 10 2 3 12" xfId="30515"/>
    <cellStyle name="Обычный 10 2 3 13" xfId="37981"/>
    <cellStyle name="Обычный 10 2 3 14" xfId="45862"/>
    <cellStyle name="Обычный 10 2 3 15" xfId="53329"/>
    <cellStyle name="Обычный 10 2 3 2" xfId="108"/>
    <cellStyle name="Обычный 10 2 3 2 2" xfId="109"/>
    <cellStyle name="Обычный 10 2 3 2 3" xfId="16509"/>
    <cellStyle name="Обычный 10 2 3 2 4" xfId="23981"/>
    <cellStyle name="Обычный 10 2 3 2 5" xfId="31451"/>
    <cellStyle name="Обычный 10 2 3 2 6" xfId="38913"/>
    <cellStyle name="Обычный 10 2 3 2 7" xfId="46799"/>
    <cellStyle name="Обычный 10 2 3 2 8" xfId="54266"/>
    <cellStyle name="Обычный 10 2 3 3" xfId="110"/>
    <cellStyle name="Обычный 10 2 3 3 2" xfId="111"/>
    <cellStyle name="Обычный 10 2 3 3 3" xfId="17443"/>
    <cellStyle name="Обычный 10 2 3 3 4" xfId="24915"/>
    <cellStyle name="Обычный 10 2 3 3 5" xfId="32384"/>
    <cellStyle name="Обычный 10 2 3 3 6" xfId="39845"/>
    <cellStyle name="Обычный 10 2 3 3 7" xfId="47733"/>
    <cellStyle name="Обычный 10 2 3 3 8" xfId="55200"/>
    <cellStyle name="Обычный 10 2 3 4" xfId="112"/>
    <cellStyle name="Обычный 10 2 3 4 2" xfId="113"/>
    <cellStyle name="Обычный 10 2 3 4 3" xfId="18376"/>
    <cellStyle name="Обычный 10 2 3 4 4" xfId="25848"/>
    <cellStyle name="Обычный 10 2 3 4 5" xfId="33317"/>
    <cellStyle name="Обычный 10 2 3 4 6" xfId="40778"/>
    <cellStyle name="Обычный 10 2 3 4 7" xfId="48666"/>
    <cellStyle name="Обычный 10 2 3 4 8" xfId="56133"/>
    <cellStyle name="Обычный 10 2 3 5" xfId="114"/>
    <cellStyle name="Обычный 10 2 3 5 2" xfId="115"/>
    <cellStyle name="Обычный 10 2 3 5 3" xfId="19308"/>
    <cellStyle name="Обычный 10 2 3 5 4" xfId="26780"/>
    <cellStyle name="Обычный 10 2 3 5 5" xfId="34249"/>
    <cellStyle name="Обычный 10 2 3 5 6" xfId="41710"/>
    <cellStyle name="Обычный 10 2 3 5 7" xfId="49598"/>
    <cellStyle name="Обычный 10 2 3 5 8" xfId="57065"/>
    <cellStyle name="Обычный 10 2 3 6" xfId="116"/>
    <cellStyle name="Обычный 10 2 3 6 2" xfId="117"/>
    <cellStyle name="Обычный 10 2 3 6 3" xfId="20241"/>
    <cellStyle name="Обычный 10 2 3 6 4" xfId="27713"/>
    <cellStyle name="Обычный 10 2 3 6 5" xfId="35182"/>
    <cellStyle name="Обычный 10 2 3 6 6" xfId="42643"/>
    <cellStyle name="Обычный 10 2 3 6 7" xfId="50531"/>
    <cellStyle name="Обычный 10 2 3 6 8" xfId="57998"/>
    <cellStyle name="Обычный 10 2 3 7" xfId="118"/>
    <cellStyle name="Обычный 10 2 3 7 2" xfId="119"/>
    <cellStyle name="Обычный 10 2 3 7 3" xfId="21175"/>
    <cellStyle name="Обычный 10 2 3 7 4" xfId="28647"/>
    <cellStyle name="Обычный 10 2 3 7 5" xfId="36116"/>
    <cellStyle name="Обычный 10 2 3 7 6" xfId="43577"/>
    <cellStyle name="Обычный 10 2 3 7 7" xfId="51465"/>
    <cellStyle name="Обычный 10 2 3 7 8" xfId="58932"/>
    <cellStyle name="Обычный 10 2 3 8" xfId="120"/>
    <cellStyle name="Обычный 10 2 3 8 2" xfId="121"/>
    <cellStyle name="Обычный 10 2 3 8 3" xfId="22108"/>
    <cellStyle name="Обычный 10 2 3 8 4" xfId="29580"/>
    <cellStyle name="Обычный 10 2 3 8 5" xfId="37049"/>
    <cellStyle name="Обычный 10 2 3 8 6" xfId="44510"/>
    <cellStyle name="Обычный 10 2 3 8 7" xfId="52398"/>
    <cellStyle name="Обычный 10 2 3 8 8" xfId="59865"/>
    <cellStyle name="Обычный 10 2 3 9" xfId="122"/>
    <cellStyle name="Обычный 10 2 4" xfId="123"/>
    <cellStyle name="Обычный 10 2 4 10" xfId="16498"/>
    <cellStyle name="Обычный 10 2 4 11" xfId="23970"/>
    <cellStyle name="Обычный 10 2 4 12" xfId="31440"/>
    <cellStyle name="Обычный 10 2 4 13" xfId="38906"/>
    <cellStyle name="Обычный 10 2 4 14" xfId="46788"/>
    <cellStyle name="Обычный 10 2 4 15" xfId="54255"/>
    <cellStyle name="Обычный 10 2 4 2" xfId="124"/>
    <cellStyle name="Обычный 10 2 4 2 2" xfId="125"/>
    <cellStyle name="Обычный 10 2 4 2 3" xfId="17437"/>
    <cellStyle name="Обычный 10 2 4 2 4" xfId="24909"/>
    <cellStyle name="Обычный 10 2 4 2 5" xfId="32378"/>
    <cellStyle name="Обычный 10 2 4 2 6" xfId="39839"/>
    <cellStyle name="Обычный 10 2 4 2 7" xfId="47727"/>
    <cellStyle name="Обычный 10 2 4 2 8" xfId="55194"/>
    <cellStyle name="Обычный 10 2 4 3" xfId="126"/>
    <cellStyle name="Обычный 10 2 4 3 2" xfId="127"/>
    <cellStyle name="Обычный 10 2 4 3 3" xfId="18369"/>
    <cellStyle name="Обычный 10 2 4 3 4" xfId="25841"/>
    <cellStyle name="Обычный 10 2 4 3 5" xfId="33310"/>
    <cellStyle name="Обычный 10 2 4 3 6" xfId="40771"/>
    <cellStyle name="Обычный 10 2 4 3 7" xfId="48659"/>
    <cellStyle name="Обычный 10 2 4 3 8" xfId="56126"/>
    <cellStyle name="Обычный 10 2 4 4" xfId="128"/>
    <cellStyle name="Обычный 10 2 4 4 2" xfId="129"/>
    <cellStyle name="Обычный 10 2 4 4 3" xfId="19302"/>
    <cellStyle name="Обычный 10 2 4 4 4" xfId="26774"/>
    <cellStyle name="Обычный 10 2 4 4 5" xfId="34243"/>
    <cellStyle name="Обычный 10 2 4 4 6" xfId="41704"/>
    <cellStyle name="Обычный 10 2 4 4 7" xfId="49592"/>
    <cellStyle name="Обычный 10 2 4 4 8" xfId="57059"/>
    <cellStyle name="Обычный 10 2 4 5" xfId="130"/>
    <cellStyle name="Обычный 10 2 4 5 2" xfId="131"/>
    <cellStyle name="Обычный 10 2 4 5 3" xfId="20234"/>
    <cellStyle name="Обычный 10 2 4 5 4" xfId="27706"/>
    <cellStyle name="Обычный 10 2 4 5 5" xfId="35175"/>
    <cellStyle name="Обычный 10 2 4 5 6" xfId="42636"/>
    <cellStyle name="Обычный 10 2 4 5 7" xfId="50524"/>
    <cellStyle name="Обычный 10 2 4 5 8" xfId="57991"/>
    <cellStyle name="Обычный 10 2 4 6" xfId="132"/>
    <cellStyle name="Обычный 10 2 4 6 2" xfId="133"/>
    <cellStyle name="Обычный 10 2 4 6 3" xfId="21167"/>
    <cellStyle name="Обычный 10 2 4 6 4" xfId="28639"/>
    <cellStyle name="Обычный 10 2 4 6 5" xfId="36108"/>
    <cellStyle name="Обычный 10 2 4 6 6" xfId="43569"/>
    <cellStyle name="Обычный 10 2 4 6 7" xfId="51457"/>
    <cellStyle name="Обычный 10 2 4 6 8" xfId="58924"/>
    <cellStyle name="Обычный 10 2 4 7" xfId="134"/>
    <cellStyle name="Обычный 10 2 4 7 2" xfId="135"/>
    <cellStyle name="Обычный 10 2 4 7 3" xfId="22101"/>
    <cellStyle name="Обычный 10 2 4 7 4" xfId="29573"/>
    <cellStyle name="Обычный 10 2 4 7 5" xfId="37042"/>
    <cellStyle name="Обычный 10 2 4 7 6" xfId="44503"/>
    <cellStyle name="Обычный 10 2 4 7 7" xfId="52391"/>
    <cellStyle name="Обычный 10 2 4 7 8" xfId="59858"/>
    <cellStyle name="Обычный 10 2 4 8" xfId="136"/>
    <cellStyle name="Обычный 10 2 4 8 2" xfId="137"/>
    <cellStyle name="Обычный 10 2 4 8 3" xfId="23034"/>
    <cellStyle name="Обычный 10 2 4 8 4" xfId="30506"/>
    <cellStyle name="Обычный 10 2 4 8 5" xfId="37975"/>
    <cellStyle name="Обычный 10 2 4 8 6" xfId="45436"/>
    <cellStyle name="Обычный 10 2 4 8 7" xfId="53324"/>
    <cellStyle name="Обычный 10 2 4 8 8" xfId="60791"/>
    <cellStyle name="Обычный 10 2 4 9" xfId="138"/>
    <cellStyle name="Обычный 10 2 5" xfId="139"/>
    <cellStyle name="Обычный 10 2 5 10" xfId="16499"/>
    <cellStyle name="Обычный 10 2 5 11" xfId="23971"/>
    <cellStyle name="Обычный 10 2 5 12" xfId="31441"/>
    <cellStyle name="Обычный 10 2 5 13" xfId="38907"/>
    <cellStyle name="Обычный 10 2 5 14" xfId="46789"/>
    <cellStyle name="Обычный 10 2 5 15" xfId="54256"/>
    <cellStyle name="Обычный 10 2 5 16" xfId="60811"/>
    <cellStyle name="Обычный 10 2 5 2" xfId="140"/>
    <cellStyle name="Обычный 10 2 5 2 2" xfId="141"/>
    <cellStyle name="Обычный 10 2 5 2 3" xfId="17438"/>
    <cellStyle name="Обычный 10 2 5 2 4" xfId="24910"/>
    <cellStyle name="Обычный 10 2 5 2 5" xfId="32379"/>
    <cellStyle name="Обычный 10 2 5 2 6" xfId="39840"/>
    <cellStyle name="Обычный 10 2 5 2 7" xfId="47728"/>
    <cellStyle name="Обычный 10 2 5 2 8" xfId="55195"/>
    <cellStyle name="Обычный 10 2 5 3" xfId="142"/>
    <cellStyle name="Обычный 10 2 5 3 2" xfId="143"/>
    <cellStyle name="Обычный 10 2 5 3 3" xfId="18370"/>
    <cellStyle name="Обычный 10 2 5 3 4" xfId="25842"/>
    <cellStyle name="Обычный 10 2 5 3 5" xfId="33311"/>
    <cellStyle name="Обычный 10 2 5 3 6" xfId="40772"/>
    <cellStyle name="Обычный 10 2 5 3 7" xfId="48660"/>
    <cellStyle name="Обычный 10 2 5 3 8" xfId="56127"/>
    <cellStyle name="Обычный 10 2 5 4" xfId="144"/>
    <cellStyle name="Обычный 10 2 5 4 2" xfId="145"/>
    <cellStyle name="Обычный 10 2 5 4 3" xfId="19303"/>
    <cellStyle name="Обычный 10 2 5 4 4" xfId="26775"/>
    <cellStyle name="Обычный 10 2 5 4 5" xfId="34244"/>
    <cellStyle name="Обычный 10 2 5 4 6" xfId="41705"/>
    <cellStyle name="Обычный 10 2 5 4 7" xfId="49593"/>
    <cellStyle name="Обычный 10 2 5 4 8" xfId="57060"/>
    <cellStyle name="Обычный 10 2 5 5" xfId="146"/>
    <cellStyle name="Обычный 10 2 5 5 2" xfId="147"/>
    <cellStyle name="Обычный 10 2 5 5 3" xfId="20235"/>
    <cellStyle name="Обычный 10 2 5 5 4" xfId="27707"/>
    <cellStyle name="Обычный 10 2 5 5 5" xfId="35176"/>
    <cellStyle name="Обычный 10 2 5 5 6" xfId="42637"/>
    <cellStyle name="Обычный 10 2 5 5 7" xfId="50525"/>
    <cellStyle name="Обычный 10 2 5 5 8" xfId="57992"/>
    <cellStyle name="Обычный 10 2 5 6" xfId="148"/>
    <cellStyle name="Обычный 10 2 5 6 2" xfId="149"/>
    <cellStyle name="Обычный 10 2 5 6 3" xfId="21168"/>
    <cellStyle name="Обычный 10 2 5 6 4" xfId="28640"/>
    <cellStyle name="Обычный 10 2 5 6 5" xfId="36109"/>
    <cellStyle name="Обычный 10 2 5 6 6" xfId="43570"/>
    <cellStyle name="Обычный 10 2 5 6 7" xfId="51458"/>
    <cellStyle name="Обычный 10 2 5 6 8" xfId="58925"/>
    <cellStyle name="Обычный 10 2 5 7" xfId="150"/>
    <cellStyle name="Обычный 10 2 5 7 2" xfId="151"/>
    <cellStyle name="Обычный 10 2 5 7 3" xfId="22102"/>
    <cellStyle name="Обычный 10 2 5 7 4" xfId="29574"/>
    <cellStyle name="Обычный 10 2 5 7 5" xfId="37043"/>
    <cellStyle name="Обычный 10 2 5 7 6" xfId="44504"/>
    <cellStyle name="Обычный 10 2 5 7 7" xfId="52392"/>
    <cellStyle name="Обычный 10 2 5 7 8" xfId="59859"/>
    <cellStyle name="Обычный 10 2 5 8" xfId="152"/>
    <cellStyle name="Обычный 10 2 5 8 2" xfId="153"/>
    <cellStyle name="Обычный 10 2 5 8 3" xfId="23035"/>
    <cellStyle name="Обычный 10 2 5 8 4" xfId="30507"/>
    <cellStyle name="Обычный 10 2 5 8 5" xfId="37976"/>
    <cellStyle name="Обычный 10 2 5 8 6" xfId="45437"/>
    <cellStyle name="Обычный 10 2 5 8 7" xfId="53325"/>
    <cellStyle name="Обычный 10 2 5 8 8" xfId="60792"/>
    <cellStyle name="Обычный 10 2 5 9" xfId="154"/>
    <cellStyle name="Обычный 10 2 6" xfId="155"/>
    <cellStyle name="Обычный 10 2 6 10" xfId="16497"/>
    <cellStyle name="Обычный 10 2 6 11" xfId="23969"/>
    <cellStyle name="Обычный 10 2 6 12" xfId="31439"/>
    <cellStyle name="Обычный 10 2 6 13" xfId="38905"/>
    <cellStyle name="Обычный 10 2 6 14" xfId="46787"/>
    <cellStyle name="Обычный 10 2 6 15" xfId="54254"/>
    <cellStyle name="Обычный 10 2 6 2" xfId="156"/>
    <cellStyle name="Обычный 10 2 6 2 2" xfId="157"/>
    <cellStyle name="Обычный 10 2 6 2 3" xfId="17436"/>
    <cellStyle name="Обычный 10 2 6 2 4" xfId="24908"/>
    <cellStyle name="Обычный 10 2 6 2 5" xfId="32377"/>
    <cellStyle name="Обычный 10 2 6 2 6" xfId="39838"/>
    <cellStyle name="Обычный 10 2 6 2 7" xfId="47726"/>
    <cellStyle name="Обычный 10 2 6 2 8" xfId="55193"/>
    <cellStyle name="Обычный 10 2 6 3" xfId="158"/>
    <cellStyle name="Обычный 10 2 6 3 2" xfId="159"/>
    <cellStyle name="Обычный 10 2 6 3 3" xfId="18368"/>
    <cellStyle name="Обычный 10 2 6 3 4" xfId="25840"/>
    <cellStyle name="Обычный 10 2 6 3 5" xfId="33309"/>
    <cellStyle name="Обычный 10 2 6 3 6" xfId="40770"/>
    <cellStyle name="Обычный 10 2 6 3 7" xfId="48658"/>
    <cellStyle name="Обычный 10 2 6 3 8" xfId="56125"/>
    <cellStyle name="Обычный 10 2 6 4" xfId="160"/>
    <cellStyle name="Обычный 10 2 6 4 2" xfId="161"/>
    <cellStyle name="Обычный 10 2 6 4 3" xfId="19301"/>
    <cellStyle name="Обычный 10 2 6 4 4" xfId="26773"/>
    <cellStyle name="Обычный 10 2 6 4 5" xfId="34242"/>
    <cellStyle name="Обычный 10 2 6 4 6" xfId="41703"/>
    <cellStyle name="Обычный 10 2 6 4 7" xfId="49591"/>
    <cellStyle name="Обычный 10 2 6 4 8" xfId="57058"/>
    <cellStyle name="Обычный 10 2 6 5" xfId="162"/>
    <cellStyle name="Обычный 10 2 6 5 2" xfId="163"/>
    <cellStyle name="Обычный 10 2 6 5 3" xfId="20233"/>
    <cellStyle name="Обычный 10 2 6 5 4" xfId="27705"/>
    <cellStyle name="Обычный 10 2 6 5 5" xfId="35174"/>
    <cellStyle name="Обычный 10 2 6 5 6" xfId="42635"/>
    <cellStyle name="Обычный 10 2 6 5 7" xfId="50523"/>
    <cellStyle name="Обычный 10 2 6 5 8" xfId="57990"/>
    <cellStyle name="Обычный 10 2 6 6" xfId="164"/>
    <cellStyle name="Обычный 10 2 6 6 2" xfId="165"/>
    <cellStyle name="Обычный 10 2 6 6 3" xfId="21166"/>
    <cellStyle name="Обычный 10 2 6 6 4" xfId="28638"/>
    <cellStyle name="Обычный 10 2 6 6 5" xfId="36107"/>
    <cellStyle name="Обычный 10 2 6 6 6" xfId="43568"/>
    <cellStyle name="Обычный 10 2 6 6 7" xfId="51456"/>
    <cellStyle name="Обычный 10 2 6 6 8" xfId="58923"/>
    <cellStyle name="Обычный 10 2 6 7" xfId="166"/>
    <cellStyle name="Обычный 10 2 6 7 2" xfId="167"/>
    <cellStyle name="Обычный 10 2 6 7 3" xfId="22100"/>
    <cellStyle name="Обычный 10 2 6 7 4" xfId="29572"/>
    <cellStyle name="Обычный 10 2 6 7 5" xfId="37041"/>
    <cellStyle name="Обычный 10 2 6 7 6" xfId="44502"/>
    <cellStyle name="Обычный 10 2 6 7 7" xfId="52390"/>
    <cellStyle name="Обычный 10 2 6 7 8" xfId="59857"/>
    <cellStyle name="Обычный 10 2 6 8" xfId="168"/>
    <cellStyle name="Обычный 10 2 6 8 2" xfId="169"/>
    <cellStyle name="Обычный 10 2 6 8 3" xfId="23033"/>
    <cellStyle name="Обычный 10 2 6 8 4" xfId="30505"/>
    <cellStyle name="Обычный 10 2 6 8 5" xfId="37974"/>
    <cellStyle name="Обычный 10 2 6 8 6" xfId="45435"/>
    <cellStyle name="Обычный 10 2 6 8 7" xfId="53323"/>
    <cellStyle name="Обычный 10 2 6 8 8" xfId="60790"/>
    <cellStyle name="Обычный 10 2 6 9" xfId="170"/>
    <cellStyle name="Обычный 10 2 7" xfId="171"/>
    <cellStyle name="Обычный 10 2 7 2" xfId="172"/>
    <cellStyle name="Обычный 10 2 7 3" xfId="16507"/>
    <cellStyle name="Обычный 10 2 7 4" xfId="23979"/>
    <cellStyle name="Обычный 10 2 7 5" xfId="31449"/>
    <cellStyle name="Обычный 10 2 7 6" xfId="38911"/>
    <cellStyle name="Обычный 10 2 7 7" xfId="46797"/>
    <cellStyle name="Обычный 10 2 7 8" xfId="54264"/>
    <cellStyle name="Обычный 10 2 8" xfId="173"/>
    <cellStyle name="Обычный 10 2 8 2" xfId="174"/>
    <cellStyle name="Обычный 10 2 8 3" xfId="17441"/>
    <cellStyle name="Обычный 10 2 8 4" xfId="24913"/>
    <cellStyle name="Обычный 10 2 8 5" xfId="32382"/>
    <cellStyle name="Обычный 10 2 8 6" xfId="39843"/>
    <cellStyle name="Обычный 10 2 8 7" xfId="47731"/>
    <cellStyle name="Обычный 10 2 8 8" xfId="55198"/>
    <cellStyle name="Обычный 10 2 9" xfId="175"/>
    <cellStyle name="Обычный 10 2 9 2" xfId="176"/>
    <cellStyle name="Обычный 10 2 9 3" xfId="18374"/>
    <cellStyle name="Обычный 10 2 9 4" xfId="25846"/>
    <cellStyle name="Обычный 10 2 9 5" xfId="33315"/>
    <cellStyle name="Обычный 10 2 9 6" xfId="40776"/>
    <cellStyle name="Обычный 10 2 9 7" xfId="48664"/>
    <cellStyle name="Обычный 10 2 9 8" xfId="56131"/>
    <cellStyle name="Обычный 10 3" xfId="45444"/>
    <cellStyle name="Обычный 11" xfId="177"/>
    <cellStyle name="Обычный 11 2" xfId="178"/>
    <cellStyle name="Обычный 11 2 2" xfId="179"/>
    <cellStyle name="Обычный 11 2 2 10" xfId="180"/>
    <cellStyle name="Обычный 11 2 2 10 2" xfId="181"/>
    <cellStyle name="Обычный 11 2 2 10 3" xfId="22109"/>
    <cellStyle name="Обычный 11 2 2 10 4" xfId="29581"/>
    <cellStyle name="Обычный 11 2 2 10 5" xfId="37050"/>
    <cellStyle name="Обычный 11 2 2 10 6" xfId="44511"/>
    <cellStyle name="Обычный 11 2 2 10 7" xfId="52399"/>
    <cellStyle name="Обычный 11 2 2 10 8" xfId="59866"/>
    <cellStyle name="Обычный 11 2 2 11" xfId="182"/>
    <cellStyle name="Обычный 11 2 2 12" xfId="15550"/>
    <cellStyle name="Обычный 11 2 2 13" xfId="23045"/>
    <cellStyle name="Обычный 11 2 2 14" xfId="30516"/>
    <cellStyle name="Обычный 11 2 2 15" xfId="37982"/>
    <cellStyle name="Обычный 11 2 2 16" xfId="45492"/>
    <cellStyle name="Обычный 11 2 2 17" xfId="45863"/>
    <cellStyle name="Обычный 11 2 2 18" xfId="53330"/>
    <cellStyle name="Обычный 11 2 2 2" xfId="183"/>
    <cellStyle name="Обычный 11 2 2 2 10" xfId="15551"/>
    <cellStyle name="Обычный 11 2 2 2 11" xfId="23046"/>
    <cellStyle name="Обычный 11 2 2 2 12" xfId="30517"/>
    <cellStyle name="Обычный 11 2 2 2 13" xfId="37983"/>
    <cellStyle name="Обычный 11 2 2 2 14" xfId="45864"/>
    <cellStyle name="Обычный 11 2 2 2 15" xfId="53331"/>
    <cellStyle name="Обычный 11 2 2 2 2" xfId="184"/>
    <cellStyle name="Обычный 11 2 2 2 2 2" xfId="185"/>
    <cellStyle name="Обычный 11 2 2 2 2 3" xfId="16511"/>
    <cellStyle name="Обычный 11 2 2 2 2 4" xfId="23983"/>
    <cellStyle name="Обычный 11 2 2 2 2 5" xfId="31453"/>
    <cellStyle name="Обычный 11 2 2 2 2 6" xfId="38915"/>
    <cellStyle name="Обычный 11 2 2 2 2 7" xfId="46801"/>
    <cellStyle name="Обычный 11 2 2 2 2 8" xfId="54268"/>
    <cellStyle name="Обычный 11 2 2 2 3" xfId="186"/>
    <cellStyle name="Обычный 11 2 2 2 3 2" xfId="187"/>
    <cellStyle name="Обычный 11 2 2 2 3 3" xfId="17445"/>
    <cellStyle name="Обычный 11 2 2 2 3 4" xfId="24917"/>
    <cellStyle name="Обычный 11 2 2 2 3 5" xfId="32386"/>
    <cellStyle name="Обычный 11 2 2 2 3 6" xfId="39847"/>
    <cellStyle name="Обычный 11 2 2 2 3 7" xfId="47735"/>
    <cellStyle name="Обычный 11 2 2 2 3 8" xfId="55202"/>
    <cellStyle name="Обычный 11 2 2 2 4" xfId="188"/>
    <cellStyle name="Обычный 11 2 2 2 4 2" xfId="189"/>
    <cellStyle name="Обычный 11 2 2 2 4 3" xfId="18378"/>
    <cellStyle name="Обычный 11 2 2 2 4 4" xfId="25850"/>
    <cellStyle name="Обычный 11 2 2 2 4 5" xfId="33319"/>
    <cellStyle name="Обычный 11 2 2 2 4 6" xfId="40780"/>
    <cellStyle name="Обычный 11 2 2 2 4 7" xfId="48668"/>
    <cellStyle name="Обычный 11 2 2 2 4 8" xfId="56135"/>
    <cellStyle name="Обычный 11 2 2 2 5" xfId="190"/>
    <cellStyle name="Обычный 11 2 2 2 5 2" xfId="191"/>
    <cellStyle name="Обычный 11 2 2 2 5 3" xfId="19310"/>
    <cellStyle name="Обычный 11 2 2 2 5 4" xfId="26782"/>
    <cellStyle name="Обычный 11 2 2 2 5 5" xfId="34251"/>
    <cellStyle name="Обычный 11 2 2 2 5 6" xfId="41712"/>
    <cellStyle name="Обычный 11 2 2 2 5 7" xfId="49600"/>
    <cellStyle name="Обычный 11 2 2 2 5 8" xfId="57067"/>
    <cellStyle name="Обычный 11 2 2 2 6" xfId="192"/>
    <cellStyle name="Обычный 11 2 2 2 6 2" xfId="193"/>
    <cellStyle name="Обычный 11 2 2 2 6 3" xfId="20243"/>
    <cellStyle name="Обычный 11 2 2 2 6 4" xfId="27715"/>
    <cellStyle name="Обычный 11 2 2 2 6 5" xfId="35184"/>
    <cellStyle name="Обычный 11 2 2 2 6 6" xfId="42645"/>
    <cellStyle name="Обычный 11 2 2 2 6 7" xfId="50533"/>
    <cellStyle name="Обычный 11 2 2 2 6 8" xfId="58000"/>
    <cellStyle name="Обычный 11 2 2 2 7" xfId="194"/>
    <cellStyle name="Обычный 11 2 2 2 7 2" xfId="195"/>
    <cellStyle name="Обычный 11 2 2 2 7 3" xfId="21177"/>
    <cellStyle name="Обычный 11 2 2 2 7 4" xfId="28649"/>
    <cellStyle name="Обычный 11 2 2 2 7 5" xfId="36118"/>
    <cellStyle name="Обычный 11 2 2 2 7 6" xfId="43579"/>
    <cellStyle name="Обычный 11 2 2 2 7 7" xfId="51467"/>
    <cellStyle name="Обычный 11 2 2 2 7 8" xfId="58934"/>
    <cellStyle name="Обычный 11 2 2 2 8" xfId="196"/>
    <cellStyle name="Обычный 11 2 2 2 8 2" xfId="197"/>
    <cellStyle name="Обычный 11 2 2 2 8 3" xfId="22110"/>
    <cellStyle name="Обычный 11 2 2 2 8 4" xfId="29582"/>
    <cellStyle name="Обычный 11 2 2 2 8 5" xfId="37051"/>
    <cellStyle name="Обычный 11 2 2 2 8 6" xfId="44512"/>
    <cellStyle name="Обычный 11 2 2 2 8 7" xfId="52400"/>
    <cellStyle name="Обычный 11 2 2 2 8 8" xfId="59867"/>
    <cellStyle name="Обычный 11 2 2 2 9" xfId="198"/>
    <cellStyle name="Обычный 11 2 2 3" xfId="199"/>
    <cellStyle name="Обычный 11 2 2 3 10" xfId="15552"/>
    <cellStyle name="Обычный 11 2 2 3 11" xfId="23047"/>
    <cellStyle name="Обычный 11 2 2 3 12" xfId="30518"/>
    <cellStyle name="Обычный 11 2 2 3 13" xfId="37984"/>
    <cellStyle name="Обычный 11 2 2 3 14" xfId="45865"/>
    <cellStyle name="Обычный 11 2 2 3 15" xfId="53332"/>
    <cellStyle name="Обычный 11 2 2 3 2" xfId="200"/>
    <cellStyle name="Обычный 11 2 2 3 2 2" xfId="201"/>
    <cellStyle name="Обычный 11 2 2 3 2 3" xfId="16512"/>
    <cellStyle name="Обычный 11 2 2 3 2 4" xfId="23984"/>
    <cellStyle name="Обычный 11 2 2 3 2 5" xfId="31454"/>
    <cellStyle name="Обычный 11 2 2 3 2 6" xfId="38916"/>
    <cellStyle name="Обычный 11 2 2 3 2 7" xfId="46802"/>
    <cellStyle name="Обычный 11 2 2 3 2 8" xfId="54269"/>
    <cellStyle name="Обычный 11 2 2 3 3" xfId="202"/>
    <cellStyle name="Обычный 11 2 2 3 3 2" xfId="203"/>
    <cellStyle name="Обычный 11 2 2 3 3 3" xfId="17446"/>
    <cellStyle name="Обычный 11 2 2 3 3 4" xfId="24918"/>
    <cellStyle name="Обычный 11 2 2 3 3 5" xfId="32387"/>
    <cellStyle name="Обычный 11 2 2 3 3 6" xfId="39848"/>
    <cellStyle name="Обычный 11 2 2 3 3 7" xfId="47736"/>
    <cellStyle name="Обычный 11 2 2 3 3 8" xfId="55203"/>
    <cellStyle name="Обычный 11 2 2 3 4" xfId="204"/>
    <cellStyle name="Обычный 11 2 2 3 4 2" xfId="205"/>
    <cellStyle name="Обычный 11 2 2 3 4 3" xfId="18379"/>
    <cellStyle name="Обычный 11 2 2 3 4 4" xfId="25851"/>
    <cellStyle name="Обычный 11 2 2 3 4 5" xfId="33320"/>
    <cellStyle name="Обычный 11 2 2 3 4 6" xfId="40781"/>
    <cellStyle name="Обычный 11 2 2 3 4 7" xfId="48669"/>
    <cellStyle name="Обычный 11 2 2 3 4 8" xfId="56136"/>
    <cellStyle name="Обычный 11 2 2 3 5" xfId="206"/>
    <cellStyle name="Обычный 11 2 2 3 5 2" xfId="207"/>
    <cellStyle name="Обычный 11 2 2 3 5 3" xfId="19311"/>
    <cellStyle name="Обычный 11 2 2 3 5 4" xfId="26783"/>
    <cellStyle name="Обычный 11 2 2 3 5 5" xfId="34252"/>
    <cellStyle name="Обычный 11 2 2 3 5 6" xfId="41713"/>
    <cellStyle name="Обычный 11 2 2 3 5 7" xfId="49601"/>
    <cellStyle name="Обычный 11 2 2 3 5 8" xfId="57068"/>
    <cellStyle name="Обычный 11 2 2 3 6" xfId="208"/>
    <cellStyle name="Обычный 11 2 2 3 6 2" xfId="209"/>
    <cellStyle name="Обычный 11 2 2 3 6 3" xfId="20244"/>
    <cellStyle name="Обычный 11 2 2 3 6 4" xfId="27716"/>
    <cellStyle name="Обычный 11 2 2 3 6 5" xfId="35185"/>
    <cellStyle name="Обычный 11 2 2 3 6 6" xfId="42646"/>
    <cellStyle name="Обычный 11 2 2 3 6 7" xfId="50534"/>
    <cellStyle name="Обычный 11 2 2 3 6 8" xfId="58001"/>
    <cellStyle name="Обычный 11 2 2 3 7" xfId="210"/>
    <cellStyle name="Обычный 11 2 2 3 7 2" xfId="211"/>
    <cellStyle name="Обычный 11 2 2 3 7 3" xfId="21178"/>
    <cellStyle name="Обычный 11 2 2 3 7 4" xfId="28650"/>
    <cellStyle name="Обычный 11 2 2 3 7 5" xfId="36119"/>
    <cellStyle name="Обычный 11 2 2 3 7 6" xfId="43580"/>
    <cellStyle name="Обычный 11 2 2 3 7 7" xfId="51468"/>
    <cellStyle name="Обычный 11 2 2 3 7 8" xfId="58935"/>
    <cellStyle name="Обычный 11 2 2 3 8" xfId="212"/>
    <cellStyle name="Обычный 11 2 2 3 8 2" xfId="213"/>
    <cellStyle name="Обычный 11 2 2 3 8 3" xfId="22111"/>
    <cellStyle name="Обычный 11 2 2 3 8 4" xfId="29583"/>
    <cellStyle name="Обычный 11 2 2 3 8 5" xfId="37052"/>
    <cellStyle name="Обычный 11 2 2 3 8 6" xfId="44513"/>
    <cellStyle name="Обычный 11 2 2 3 8 7" xfId="52401"/>
    <cellStyle name="Обычный 11 2 2 3 8 8" xfId="59868"/>
    <cellStyle name="Обычный 11 2 2 3 9" xfId="214"/>
    <cellStyle name="Обычный 11 2 2 4" xfId="215"/>
    <cellStyle name="Обычный 11 2 2 4 2" xfId="216"/>
    <cellStyle name="Обычный 11 2 2 4 3" xfId="16510"/>
    <cellStyle name="Обычный 11 2 2 4 4" xfId="23982"/>
    <cellStyle name="Обычный 11 2 2 4 5" xfId="31452"/>
    <cellStyle name="Обычный 11 2 2 4 6" xfId="38914"/>
    <cellStyle name="Обычный 11 2 2 4 7" xfId="46800"/>
    <cellStyle name="Обычный 11 2 2 4 8" xfId="54267"/>
    <cellStyle name="Обычный 11 2 2 5" xfId="217"/>
    <cellStyle name="Обычный 11 2 2 5 2" xfId="218"/>
    <cellStyle name="Обычный 11 2 2 5 3" xfId="17444"/>
    <cellStyle name="Обычный 11 2 2 5 4" xfId="24916"/>
    <cellStyle name="Обычный 11 2 2 5 5" xfId="32385"/>
    <cellStyle name="Обычный 11 2 2 5 6" xfId="39846"/>
    <cellStyle name="Обычный 11 2 2 5 7" xfId="47734"/>
    <cellStyle name="Обычный 11 2 2 5 8" xfId="55201"/>
    <cellStyle name="Обычный 11 2 2 6" xfId="219"/>
    <cellStyle name="Обычный 11 2 2 6 2" xfId="220"/>
    <cellStyle name="Обычный 11 2 2 6 3" xfId="18377"/>
    <cellStyle name="Обычный 11 2 2 6 4" xfId="25849"/>
    <cellStyle name="Обычный 11 2 2 6 5" xfId="33318"/>
    <cellStyle name="Обычный 11 2 2 6 6" xfId="40779"/>
    <cellStyle name="Обычный 11 2 2 6 7" xfId="48667"/>
    <cellStyle name="Обычный 11 2 2 6 8" xfId="56134"/>
    <cellStyle name="Обычный 11 2 2 7" xfId="221"/>
    <cellStyle name="Обычный 11 2 2 7 2" xfId="222"/>
    <cellStyle name="Обычный 11 2 2 7 3" xfId="19309"/>
    <cellStyle name="Обычный 11 2 2 7 4" xfId="26781"/>
    <cellStyle name="Обычный 11 2 2 7 5" xfId="34250"/>
    <cellStyle name="Обычный 11 2 2 7 6" xfId="41711"/>
    <cellStyle name="Обычный 11 2 2 7 7" xfId="49599"/>
    <cellStyle name="Обычный 11 2 2 7 8" xfId="57066"/>
    <cellStyle name="Обычный 11 2 2 8" xfId="223"/>
    <cellStyle name="Обычный 11 2 2 8 2" xfId="224"/>
    <cellStyle name="Обычный 11 2 2 8 3" xfId="20242"/>
    <cellStyle name="Обычный 11 2 2 8 4" xfId="27714"/>
    <cellStyle name="Обычный 11 2 2 8 5" xfId="35183"/>
    <cellStyle name="Обычный 11 2 2 8 6" xfId="42644"/>
    <cellStyle name="Обычный 11 2 2 8 7" xfId="50532"/>
    <cellStyle name="Обычный 11 2 2 8 8" xfId="57999"/>
    <cellStyle name="Обычный 11 2 2 9" xfId="225"/>
    <cellStyle name="Обычный 11 2 2 9 2" xfId="226"/>
    <cellStyle name="Обычный 11 2 2 9 3" xfId="21176"/>
    <cellStyle name="Обычный 11 2 2 9 4" xfId="28648"/>
    <cellStyle name="Обычный 11 2 2 9 5" xfId="36117"/>
    <cellStyle name="Обычный 11 2 2 9 6" xfId="43578"/>
    <cellStyle name="Обычный 11 2 2 9 7" xfId="51466"/>
    <cellStyle name="Обычный 11 2 2 9 8" xfId="58933"/>
    <cellStyle name="Обычный 11 2 3" xfId="227"/>
    <cellStyle name="Обычный 11 2 3 2" xfId="45493"/>
    <cellStyle name="Обычный 11 2 4" xfId="45491"/>
    <cellStyle name="Обычный 11 3" xfId="228"/>
    <cellStyle name="Обычный 11 3 10" xfId="229"/>
    <cellStyle name="Обычный 11 3 10 2" xfId="230"/>
    <cellStyle name="Обычный 11 3 10 3" xfId="22112"/>
    <cellStyle name="Обычный 11 3 10 4" xfId="29584"/>
    <cellStyle name="Обычный 11 3 10 5" xfId="37053"/>
    <cellStyle name="Обычный 11 3 10 6" xfId="44514"/>
    <cellStyle name="Обычный 11 3 10 7" xfId="52402"/>
    <cellStyle name="Обычный 11 3 10 8" xfId="59869"/>
    <cellStyle name="Обычный 11 3 11" xfId="231"/>
    <cellStyle name="Обычный 11 3 12" xfId="15553"/>
    <cellStyle name="Обычный 11 3 13" xfId="23048"/>
    <cellStyle name="Обычный 11 3 14" xfId="30519"/>
    <cellStyle name="Обычный 11 3 15" xfId="37985"/>
    <cellStyle name="Обычный 11 3 16" xfId="45494"/>
    <cellStyle name="Обычный 11 3 17" xfId="45866"/>
    <cellStyle name="Обычный 11 3 18" xfId="53333"/>
    <cellStyle name="Обычный 11 3 2" xfId="232"/>
    <cellStyle name="Обычный 11 3 2 10" xfId="15554"/>
    <cellStyle name="Обычный 11 3 2 11" xfId="23049"/>
    <cellStyle name="Обычный 11 3 2 12" xfId="30520"/>
    <cellStyle name="Обычный 11 3 2 13" xfId="37986"/>
    <cellStyle name="Обычный 11 3 2 14" xfId="45867"/>
    <cellStyle name="Обычный 11 3 2 15" xfId="53334"/>
    <cellStyle name="Обычный 11 3 2 2" xfId="233"/>
    <cellStyle name="Обычный 11 3 2 2 2" xfId="234"/>
    <cellStyle name="Обычный 11 3 2 2 3" xfId="16514"/>
    <cellStyle name="Обычный 11 3 2 2 4" xfId="23986"/>
    <cellStyle name="Обычный 11 3 2 2 5" xfId="31456"/>
    <cellStyle name="Обычный 11 3 2 2 6" xfId="38918"/>
    <cellStyle name="Обычный 11 3 2 2 7" xfId="46804"/>
    <cellStyle name="Обычный 11 3 2 2 8" xfId="54271"/>
    <cellStyle name="Обычный 11 3 2 3" xfId="235"/>
    <cellStyle name="Обычный 11 3 2 3 2" xfId="236"/>
    <cellStyle name="Обычный 11 3 2 3 3" xfId="17448"/>
    <cellStyle name="Обычный 11 3 2 3 4" xfId="24920"/>
    <cellStyle name="Обычный 11 3 2 3 5" xfId="32389"/>
    <cellStyle name="Обычный 11 3 2 3 6" xfId="39850"/>
    <cellStyle name="Обычный 11 3 2 3 7" xfId="47738"/>
    <cellStyle name="Обычный 11 3 2 3 8" xfId="55205"/>
    <cellStyle name="Обычный 11 3 2 4" xfId="237"/>
    <cellStyle name="Обычный 11 3 2 4 2" xfId="238"/>
    <cellStyle name="Обычный 11 3 2 4 3" xfId="18381"/>
    <cellStyle name="Обычный 11 3 2 4 4" xfId="25853"/>
    <cellStyle name="Обычный 11 3 2 4 5" xfId="33322"/>
    <cellStyle name="Обычный 11 3 2 4 6" xfId="40783"/>
    <cellStyle name="Обычный 11 3 2 4 7" xfId="48671"/>
    <cellStyle name="Обычный 11 3 2 4 8" xfId="56138"/>
    <cellStyle name="Обычный 11 3 2 5" xfId="239"/>
    <cellStyle name="Обычный 11 3 2 5 2" xfId="240"/>
    <cellStyle name="Обычный 11 3 2 5 3" xfId="19313"/>
    <cellStyle name="Обычный 11 3 2 5 4" xfId="26785"/>
    <cellStyle name="Обычный 11 3 2 5 5" xfId="34254"/>
    <cellStyle name="Обычный 11 3 2 5 6" xfId="41715"/>
    <cellStyle name="Обычный 11 3 2 5 7" xfId="49603"/>
    <cellStyle name="Обычный 11 3 2 5 8" xfId="57070"/>
    <cellStyle name="Обычный 11 3 2 6" xfId="241"/>
    <cellStyle name="Обычный 11 3 2 6 2" xfId="242"/>
    <cellStyle name="Обычный 11 3 2 6 3" xfId="20246"/>
    <cellStyle name="Обычный 11 3 2 6 4" xfId="27718"/>
    <cellStyle name="Обычный 11 3 2 6 5" xfId="35187"/>
    <cellStyle name="Обычный 11 3 2 6 6" xfId="42648"/>
    <cellStyle name="Обычный 11 3 2 6 7" xfId="50536"/>
    <cellStyle name="Обычный 11 3 2 6 8" xfId="58003"/>
    <cellStyle name="Обычный 11 3 2 7" xfId="243"/>
    <cellStyle name="Обычный 11 3 2 7 2" xfId="244"/>
    <cellStyle name="Обычный 11 3 2 7 3" xfId="21180"/>
    <cellStyle name="Обычный 11 3 2 7 4" xfId="28652"/>
    <cellStyle name="Обычный 11 3 2 7 5" xfId="36121"/>
    <cellStyle name="Обычный 11 3 2 7 6" xfId="43582"/>
    <cellStyle name="Обычный 11 3 2 7 7" xfId="51470"/>
    <cellStyle name="Обычный 11 3 2 7 8" xfId="58937"/>
    <cellStyle name="Обычный 11 3 2 8" xfId="245"/>
    <cellStyle name="Обычный 11 3 2 8 2" xfId="246"/>
    <cellStyle name="Обычный 11 3 2 8 3" xfId="22113"/>
    <cellStyle name="Обычный 11 3 2 8 4" xfId="29585"/>
    <cellStyle name="Обычный 11 3 2 8 5" xfId="37054"/>
    <cellStyle name="Обычный 11 3 2 8 6" xfId="44515"/>
    <cellStyle name="Обычный 11 3 2 8 7" xfId="52403"/>
    <cellStyle name="Обычный 11 3 2 8 8" xfId="59870"/>
    <cellStyle name="Обычный 11 3 2 9" xfId="247"/>
    <cellStyle name="Обычный 11 3 3" xfId="248"/>
    <cellStyle name="Обычный 11 3 3 10" xfId="15555"/>
    <cellStyle name="Обычный 11 3 3 11" xfId="23050"/>
    <cellStyle name="Обычный 11 3 3 12" xfId="30521"/>
    <cellStyle name="Обычный 11 3 3 13" xfId="37987"/>
    <cellStyle name="Обычный 11 3 3 14" xfId="45868"/>
    <cellStyle name="Обычный 11 3 3 15" xfId="53335"/>
    <cellStyle name="Обычный 11 3 3 2" xfId="249"/>
    <cellStyle name="Обычный 11 3 3 2 2" xfId="250"/>
    <cellStyle name="Обычный 11 3 3 2 3" xfId="16515"/>
    <cellStyle name="Обычный 11 3 3 2 4" xfId="23987"/>
    <cellStyle name="Обычный 11 3 3 2 5" xfId="31457"/>
    <cellStyle name="Обычный 11 3 3 2 6" xfId="38919"/>
    <cellStyle name="Обычный 11 3 3 2 7" xfId="46805"/>
    <cellStyle name="Обычный 11 3 3 2 8" xfId="54272"/>
    <cellStyle name="Обычный 11 3 3 3" xfId="251"/>
    <cellStyle name="Обычный 11 3 3 3 2" xfId="252"/>
    <cellStyle name="Обычный 11 3 3 3 3" xfId="17449"/>
    <cellStyle name="Обычный 11 3 3 3 4" xfId="24921"/>
    <cellStyle name="Обычный 11 3 3 3 5" xfId="32390"/>
    <cellStyle name="Обычный 11 3 3 3 6" xfId="39851"/>
    <cellStyle name="Обычный 11 3 3 3 7" xfId="47739"/>
    <cellStyle name="Обычный 11 3 3 3 8" xfId="55206"/>
    <cellStyle name="Обычный 11 3 3 4" xfId="253"/>
    <cellStyle name="Обычный 11 3 3 4 2" xfId="254"/>
    <cellStyle name="Обычный 11 3 3 4 3" xfId="18382"/>
    <cellStyle name="Обычный 11 3 3 4 4" xfId="25854"/>
    <cellStyle name="Обычный 11 3 3 4 5" xfId="33323"/>
    <cellStyle name="Обычный 11 3 3 4 6" xfId="40784"/>
    <cellStyle name="Обычный 11 3 3 4 7" xfId="48672"/>
    <cellStyle name="Обычный 11 3 3 4 8" xfId="56139"/>
    <cellStyle name="Обычный 11 3 3 5" xfId="255"/>
    <cellStyle name="Обычный 11 3 3 5 2" xfId="256"/>
    <cellStyle name="Обычный 11 3 3 5 3" xfId="19314"/>
    <cellStyle name="Обычный 11 3 3 5 4" xfId="26786"/>
    <cellStyle name="Обычный 11 3 3 5 5" xfId="34255"/>
    <cellStyle name="Обычный 11 3 3 5 6" xfId="41716"/>
    <cellStyle name="Обычный 11 3 3 5 7" xfId="49604"/>
    <cellStyle name="Обычный 11 3 3 5 8" xfId="57071"/>
    <cellStyle name="Обычный 11 3 3 6" xfId="257"/>
    <cellStyle name="Обычный 11 3 3 6 2" xfId="258"/>
    <cellStyle name="Обычный 11 3 3 6 3" xfId="20247"/>
    <cellStyle name="Обычный 11 3 3 6 4" xfId="27719"/>
    <cellStyle name="Обычный 11 3 3 6 5" xfId="35188"/>
    <cellStyle name="Обычный 11 3 3 6 6" xfId="42649"/>
    <cellStyle name="Обычный 11 3 3 6 7" xfId="50537"/>
    <cellStyle name="Обычный 11 3 3 6 8" xfId="58004"/>
    <cellStyle name="Обычный 11 3 3 7" xfId="259"/>
    <cellStyle name="Обычный 11 3 3 7 2" xfId="260"/>
    <cellStyle name="Обычный 11 3 3 7 3" xfId="21181"/>
    <cellStyle name="Обычный 11 3 3 7 4" xfId="28653"/>
    <cellStyle name="Обычный 11 3 3 7 5" xfId="36122"/>
    <cellStyle name="Обычный 11 3 3 7 6" xfId="43583"/>
    <cellStyle name="Обычный 11 3 3 7 7" xfId="51471"/>
    <cellStyle name="Обычный 11 3 3 7 8" xfId="58938"/>
    <cellStyle name="Обычный 11 3 3 8" xfId="261"/>
    <cellStyle name="Обычный 11 3 3 8 2" xfId="262"/>
    <cellStyle name="Обычный 11 3 3 8 3" xfId="22114"/>
    <cellStyle name="Обычный 11 3 3 8 4" xfId="29586"/>
    <cellStyle name="Обычный 11 3 3 8 5" xfId="37055"/>
    <cellStyle name="Обычный 11 3 3 8 6" xfId="44516"/>
    <cellStyle name="Обычный 11 3 3 8 7" xfId="52404"/>
    <cellStyle name="Обычный 11 3 3 8 8" xfId="59871"/>
    <cellStyle name="Обычный 11 3 3 9" xfId="263"/>
    <cellStyle name="Обычный 11 3 4" xfId="264"/>
    <cellStyle name="Обычный 11 3 4 2" xfId="265"/>
    <cellStyle name="Обычный 11 3 4 3" xfId="16513"/>
    <cellStyle name="Обычный 11 3 4 4" xfId="23985"/>
    <cellStyle name="Обычный 11 3 4 5" xfId="31455"/>
    <cellStyle name="Обычный 11 3 4 6" xfId="38917"/>
    <cellStyle name="Обычный 11 3 4 7" xfId="46803"/>
    <cellStyle name="Обычный 11 3 4 8" xfId="54270"/>
    <cellStyle name="Обычный 11 3 5" xfId="266"/>
    <cellStyle name="Обычный 11 3 5 2" xfId="267"/>
    <cellStyle name="Обычный 11 3 5 3" xfId="17447"/>
    <cellStyle name="Обычный 11 3 5 4" xfId="24919"/>
    <cellStyle name="Обычный 11 3 5 5" xfId="32388"/>
    <cellStyle name="Обычный 11 3 5 6" xfId="39849"/>
    <cellStyle name="Обычный 11 3 5 7" xfId="47737"/>
    <cellStyle name="Обычный 11 3 5 8" xfId="55204"/>
    <cellStyle name="Обычный 11 3 6" xfId="268"/>
    <cellStyle name="Обычный 11 3 6 2" xfId="269"/>
    <cellStyle name="Обычный 11 3 6 3" xfId="18380"/>
    <cellStyle name="Обычный 11 3 6 4" xfId="25852"/>
    <cellStyle name="Обычный 11 3 6 5" xfId="33321"/>
    <cellStyle name="Обычный 11 3 6 6" xfId="40782"/>
    <cellStyle name="Обычный 11 3 6 7" xfId="48670"/>
    <cellStyle name="Обычный 11 3 6 8" xfId="56137"/>
    <cellStyle name="Обычный 11 3 7" xfId="270"/>
    <cellStyle name="Обычный 11 3 7 2" xfId="271"/>
    <cellStyle name="Обычный 11 3 7 3" xfId="19312"/>
    <cellStyle name="Обычный 11 3 7 4" xfId="26784"/>
    <cellStyle name="Обычный 11 3 7 5" xfId="34253"/>
    <cellStyle name="Обычный 11 3 7 6" xfId="41714"/>
    <cellStyle name="Обычный 11 3 7 7" xfId="49602"/>
    <cellStyle name="Обычный 11 3 7 8" xfId="57069"/>
    <cellStyle name="Обычный 11 3 8" xfId="272"/>
    <cellStyle name="Обычный 11 3 8 2" xfId="273"/>
    <cellStyle name="Обычный 11 3 8 3" xfId="20245"/>
    <cellStyle name="Обычный 11 3 8 4" xfId="27717"/>
    <cellStyle name="Обычный 11 3 8 5" xfId="35186"/>
    <cellStyle name="Обычный 11 3 8 6" xfId="42647"/>
    <cellStyle name="Обычный 11 3 8 7" xfId="50535"/>
    <cellStyle name="Обычный 11 3 8 8" xfId="58002"/>
    <cellStyle name="Обычный 11 3 9" xfId="274"/>
    <cellStyle name="Обычный 11 3 9 2" xfId="275"/>
    <cellStyle name="Обычный 11 3 9 3" xfId="21179"/>
    <cellStyle name="Обычный 11 3 9 4" xfId="28651"/>
    <cellStyle name="Обычный 11 3 9 5" xfId="36120"/>
    <cellStyle name="Обычный 11 3 9 6" xfId="43581"/>
    <cellStyle name="Обычный 11 3 9 7" xfId="51469"/>
    <cellStyle name="Обычный 11 3 9 8" xfId="58936"/>
    <cellStyle name="Обычный 11 4" xfId="276"/>
    <cellStyle name="Обычный 11 4 10" xfId="277"/>
    <cellStyle name="Обычный 11 4 10 2" xfId="278"/>
    <cellStyle name="Обычный 11 4 10 3" xfId="22115"/>
    <cellStyle name="Обычный 11 4 10 4" xfId="29587"/>
    <cellStyle name="Обычный 11 4 10 5" xfId="37056"/>
    <cellStyle name="Обычный 11 4 10 6" xfId="44517"/>
    <cellStyle name="Обычный 11 4 10 7" xfId="52405"/>
    <cellStyle name="Обычный 11 4 10 8" xfId="59872"/>
    <cellStyle name="Обычный 11 4 11" xfId="279"/>
    <cellStyle name="Обычный 11 4 12" xfId="15556"/>
    <cellStyle name="Обычный 11 4 13" xfId="23051"/>
    <cellStyle name="Обычный 11 4 14" xfId="30522"/>
    <cellStyle name="Обычный 11 4 15" xfId="37988"/>
    <cellStyle name="Обычный 11 4 16" xfId="45495"/>
    <cellStyle name="Обычный 11 4 17" xfId="45869"/>
    <cellStyle name="Обычный 11 4 18" xfId="53336"/>
    <cellStyle name="Обычный 11 4 2" xfId="280"/>
    <cellStyle name="Обычный 11 4 2 10" xfId="15557"/>
    <cellStyle name="Обычный 11 4 2 11" xfId="23052"/>
    <cellStyle name="Обычный 11 4 2 12" xfId="30523"/>
    <cellStyle name="Обычный 11 4 2 13" xfId="37989"/>
    <cellStyle name="Обычный 11 4 2 14" xfId="45870"/>
    <cellStyle name="Обычный 11 4 2 15" xfId="53337"/>
    <cellStyle name="Обычный 11 4 2 2" xfId="281"/>
    <cellStyle name="Обычный 11 4 2 2 2" xfId="282"/>
    <cellStyle name="Обычный 11 4 2 2 3" xfId="16517"/>
    <cellStyle name="Обычный 11 4 2 2 4" xfId="23989"/>
    <cellStyle name="Обычный 11 4 2 2 5" xfId="31459"/>
    <cellStyle name="Обычный 11 4 2 2 6" xfId="38921"/>
    <cellStyle name="Обычный 11 4 2 2 7" xfId="46807"/>
    <cellStyle name="Обычный 11 4 2 2 8" xfId="54274"/>
    <cellStyle name="Обычный 11 4 2 3" xfId="283"/>
    <cellStyle name="Обычный 11 4 2 3 2" xfId="284"/>
    <cellStyle name="Обычный 11 4 2 3 3" xfId="17451"/>
    <cellStyle name="Обычный 11 4 2 3 4" xfId="24923"/>
    <cellStyle name="Обычный 11 4 2 3 5" xfId="32392"/>
    <cellStyle name="Обычный 11 4 2 3 6" xfId="39853"/>
    <cellStyle name="Обычный 11 4 2 3 7" xfId="47741"/>
    <cellStyle name="Обычный 11 4 2 3 8" xfId="55208"/>
    <cellStyle name="Обычный 11 4 2 4" xfId="285"/>
    <cellStyle name="Обычный 11 4 2 4 2" xfId="286"/>
    <cellStyle name="Обычный 11 4 2 4 3" xfId="18384"/>
    <cellStyle name="Обычный 11 4 2 4 4" xfId="25856"/>
    <cellStyle name="Обычный 11 4 2 4 5" xfId="33325"/>
    <cellStyle name="Обычный 11 4 2 4 6" xfId="40786"/>
    <cellStyle name="Обычный 11 4 2 4 7" xfId="48674"/>
    <cellStyle name="Обычный 11 4 2 4 8" xfId="56141"/>
    <cellStyle name="Обычный 11 4 2 5" xfId="287"/>
    <cellStyle name="Обычный 11 4 2 5 2" xfId="288"/>
    <cellStyle name="Обычный 11 4 2 5 3" xfId="19316"/>
    <cellStyle name="Обычный 11 4 2 5 4" xfId="26788"/>
    <cellStyle name="Обычный 11 4 2 5 5" xfId="34257"/>
    <cellStyle name="Обычный 11 4 2 5 6" xfId="41718"/>
    <cellStyle name="Обычный 11 4 2 5 7" xfId="49606"/>
    <cellStyle name="Обычный 11 4 2 5 8" xfId="57073"/>
    <cellStyle name="Обычный 11 4 2 6" xfId="289"/>
    <cellStyle name="Обычный 11 4 2 6 2" xfId="290"/>
    <cellStyle name="Обычный 11 4 2 6 3" xfId="20249"/>
    <cellStyle name="Обычный 11 4 2 6 4" xfId="27721"/>
    <cellStyle name="Обычный 11 4 2 6 5" xfId="35190"/>
    <cellStyle name="Обычный 11 4 2 6 6" xfId="42651"/>
    <cellStyle name="Обычный 11 4 2 6 7" xfId="50539"/>
    <cellStyle name="Обычный 11 4 2 6 8" xfId="58006"/>
    <cellStyle name="Обычный 11 4 2 7" xfId="291"/>
    <cellStyle name="Обычный 11 4 2 7 2" xfId="292"/>
    <cellStyle name="Обычный 11 4 2 7 3" xfId="21183"/>
    <cellStyle name="Обычный 11 4 2 7 4" xfId="28655"/>
    <cellStyle name="Обычный 11 4 2 7 5" xfId="36124"/>
    <cellStyle name="Обычный 11 4 2 7 6" xfId="43585"/>
    <cellStyle name="Обычный 11 4 2 7 7" xfId="51473"/>
    <cellStyle name="Обычный 11 4 2 7 8" xfId="58940"/>
    <cellStyle name="Обычный 11 4 2 8" xfId="293"/>
    <cellStyle name="Обычный 11 4 2 8 2" xfId="294"/>
    <cellStyle name="Обычный 11 4 2 8 3" xfId="22116"/>
    <cellStyle name="Обычный 11 4 2 8 4" xfId="29588"/>
    <cellStyle name="Обычный 11 4 2 8 5" xfId="37057"/>
    <cellStyle name="Обычный 11 4 2 8 6" xfId="44518"/>
    <cellStyle name="Обычный 11 4 2 8 7" xfId="52406"/>
    <cellStyle name="Обычный 11 4 2 8 8" xfId="59873"/>
    <cellStyle name="Обычный 11 4 2 9" xfId="295"/>
    <cellStyle name="Обычный 11 4 3" xfId="296"/>
    <cellStyle name="Обычный 11 4 3 10" xfId="15558"/>
    <cellStyle name="Обычный 11 4 3 11" xfId="23053"/>
    <cellStyle name="Обычный 11 4 3 12" xfId="30524"/>
    <cellStyle name="Обычный 11 4 3 13" xfId="37990"/>
    <cellStyle name="Обычный 11 4 3 14" xfId="45871"/>
    <cellStyle name="Обычный 11 4 3 15" xfId="53338"/>
    <cellStyle name="Обычный 11 4 3 2" xfId="297"/>
    <cellStyle name="Обычный 11 4 3 2 2" xfId="298"/>
    <cellStyle name="Обычный 11 4 3 2 3" xfId="16518"/>
    <cellStyle name="Обычный 11 4 3 2 4" xfId="23990"/>
    <cellStyle name="Обычный 11 4 3 2 5" xfId="31460"/>
    <cellStyle name="Обычный 11 4 3 2 6" xfId="38922"/>
    <cellStyle name="Обычный 11 4 3 2 7" xfId="46808"/>
    <cellStyle name="Обычный 11 4 3 2 8" xfId="54275"/>
    <cellStyle name="Обычный 11 4 3 3" xfId="299"/>
    <cellStyle name="Обычный 11 4 3 3 2" xfId="300"/>
    <cellStyle name="Обычный 11 4 3 3 3" xfId="17452"/>
    <cellStyle name="Обычный 11 4 3 3 4" xfId="24924"/>
    <cellStyle name="Обычный 11 4 3 3 5" xfId="32393"/>
    <cellStyle name="Обычный 11 4 3 3 6" xfId="39854"/>
    <cellStyle name="Обычный 11 4 3 3 7" xfId="47742"/>
    <cellStyle name="Обычный 11 4 3 3 8" xfId="55209"/>
    <cellStyle name="Обычный 11 4 3 4" xfId="301"/>
    <cellStyle name="Обычный 11 4 3 4 2" xfId="302"/>
    <cellStyle name="Обычный 11 4 3 4 3" xfId="18385"/>
    <cellStyle name="Обычный 11 4 3 4 4" xfId="25857"/>
    <cellStyle name="Обычный 11 4 3 4 5" xfId="33326"/>
    <cellStyle name="Обычный 11 4 3 4 6" xfId="40787"/>
    <cellStyle name="Обычный 11 4 3 4 7" xfId="48675"/>
    <cellStyle name="Обычный 11 4 3 4 8" xfId="56142"/>
    <cellStyle name="Обычный 11 4 3 5" xfId="303"/>
    <cellStyle name="Обычный 11 4 3 5 2" xfId="304"/>
    <cellStyle name="Обычный 11 4 3 5 3" xfId="19317"/>
    <cellStyle name="Обычный 11 4 3 5 4" xfId="26789"/>
    <cellStyle name="Обычный 11 4 3 5 5" xfId="34258"/>
    <cellStyle name="Обычный 11 4 3 5 6" xfId="41719"/>
    <cellStyle name="Обычный 11 4 3 5 7" xfId="49607"/>
    <cellStyle name="Обычный 11 4 3 5 8" xfId="57074"/>
    <cellStyle name="Обычный 11 4 3 6" xfId="305"/>
    <cellStyle name="Обычный 11 4 3 6 2" xfId="306"/>
    <cellStyle name="Обычный 11 4 3 6 3" xfId="20250"/>
    <cellStyle name="Обычный 11 4 3 6 4" xfId="27722"/>
    <cellStyle name="Обычный 11 4 3 6 5" xfId="35191"/>
    <cellStyle name="Обычный 11 4 3 6 6" xfId="42652"/>
    <cellStyle name="Обычный 11 4 3 6 7" xfId="50540"/>
    <cellStyle name="Обычный 11 4 3 6 8" xfId="58007"/>
    <cellStyle name="Обычный 11 4 3 7" xfId="307"/>
    <cellStyle name="Обычный 11 4 3 7 2" xfId="308"/>
    <cellStyle name="Обычный 11 4 3 7 3" xfId="21184"/>
    <cellStyle name="Обычный 11 4 3 7 4" xfId="28656"/>
    <cellStyle name="Обычный 11 4 3 7 5" xfId="36125"/>
    <cellStyle name="Обычный 11 4 3 7 6" xfId="43586"/>
    <cellStyle name="Обычный 11 4 3 7 7" xfId="51474"/>
    <cellStyle name="Обычный 11 4 3 7 8" xfId="58941"/>
    <cellStyle name="Обычный 11 4 3 8" xfId="309"/>
    <cellStyle name="Обычный 11 4 3 8 2" xfId="310"/>
    <cellStyle name="Обычный 11 4 3 8 3" xfId="22117"/>
    <cellStyle name="Обычный 11 4 3 8 4" xfId="29589"/>
    <cellStyle name="Обычный 11 4 3 8 5" xfId="37058"/>
    <cellStyle name="Обычный 11 4 3 8 6" xfId="44519"/>
    <cellStyle name="Обычный 11 4 3 8 7" xfId="52407"/>
    <cellStyle name="Обычный 11 4 3 8 8" xfId="59874"/>
    <cellStyle name="Обычный 11 4 3 9" xfId="311"/>
    <cellStyle name="Обычный 11 4 4" xfId="312"/>
    <cellStyle name="Обычный 11 4 4 2" xfId="313"/>
    <cellStyle name="Обычный 11 4 4 3" xfId="16516"/>
    <cellStyle name="Обычный 11 4 4 4" xfId="23988"/>
    <cellStyle name="Обычный 11 4 4 5" xfId="31458"/>
    <cellStyle name="Обычный 11 4 4 6" xfId="38920"/>
    <cellStyle name="Обычный 11 4 4 7" xfId="46806"/>
    <cellStyle name="Обычный 11 4 4 8" xfId="54273"/>
    <cellStyle name="Обычный 11 4 5" xfId="314"/>
    <cellStyle name="Обычный 11 4 5 2" xfId="315"/>
    <cellStyle name="Обычный 11 4 5 3" xfId="17450"/>
    <cellStyle name="Обычный 11 4 5 4" xfId="24922"/>
    <cellStyle name="Обычный 11 4 5 5" xfId="32391"/>
    <cellStyle name="Обычный 11 4 5 6" xfId="39852"/>
    <cellStyle name="Обычный 11 4 5 7" xfId="47740"/>
    <cellStyle name="Обычный 11 4 5 8" xfId="55207"/>
    <cellStyle name="Обычный 11 4 6" xfId="316"/>
    <cellStyle name="Обычный 11 4 6 2" xfId="317"/>
    <cellStyle name="Обычный 11 4 6 3" xfId="18383"/>
    <cellStyle name="Обычный 11 4 6 4" xfId="25855"/>
    <cellStyle name="Обычный 11 4 6 5" xfId="33324"/>
    <cellStyle name="Обычный 11 4 6 6" xfId="40785"/>
    <cellStyle name="Обычный 11 4 6 7" xfId="48673"/>
    <cellStyle name="Обычный 11 4 6 8" xfId="56140"/>
    <cellStyle name="Обычный 11 4 7" xfId="318"/>
    <cellStyle name="Обычный 11 4 7 2" xfId="319"/>
    <cellStyle name="Обычный 11 4 7 3" xfId="19315"/>
    <cellStyle name="Обычный 11 4 7 4" xfId="26787"/>
    <cellStyle name="Обычный 11 4 7 5" xfId="34256"/>
    <cellStyle name="Обычный 11 4 7 6" xfId="41717"/>
    <cellStyle name="Обычный 11 4 7 7" xfId="49605"/>
    <cellStyle name="Обычный 11 4 7 8" xfId="57072"/>
    <cellStyle name="Обычный 11 4 8" xfId="320"/>
    <cellStyle name="Обычный 11 4 8 2" xfId="321"/>
    <cellStyle name="Обычный 11 4 8 3" xfId="20248"/>
    <cellStyle name="Обычный 11 4 8 4" xfId="27720"/>
    <cellStyle name="Обычный 11 4 8 5" xfId="35189"/>
    <cellStyle name="Обычный 11 4 8 6" xfId="42650"/>
    <cellStyle name="Обычный 11 4 8 7" xfId="50538"/>
    <cellStyle name="Обычный 11 4 8 8" xfId="58005"/>
    <cellStyle name="Обычный 11 4 9" xfId="322"/>
    <cellStyle name="Обычный 11 4 9 2" xfId="323"/>
    <cellStyle name="Обычный 11 4 9 3" xfId="21182"/>
    <cellStyle name="Обычный 11 4 9 4" xfId="28654"/>
    <cellStyle name="Обычный 11 4 9 5" xfId="36123"/>
    <cellStyle name="Обычный 11 4 9 6" xfId="43584"/>
    <cellStyle name="Обычный 11 4 9 7" xfId="51472"/>
    <cellStyle name="Обычный 11 4 9 8" xfId="58939"/>
    <cellStyle name="Обычный 11 5" xfId="324"/>
    <cellStyle name="Обычный 11 5 10" xfId="325"/>
    <cellStyle name="Обычный 11 5 10 2" xfId="326"/>
    <cellStyle name="Обычный 11 5 10 3" xfId="22118"/>
    <cellStyle name="Обычный 11 5 10 4" xfId="29590"/>
    <cellStyle name="Обычный 11 5 10 5" xfId="37059"/>
    <cellStyle name="Обычный 11 5 10 6" xfId="44520"/>
    <cellStyle name="Обычный 11 5 10 7" xfId="52408"/>
    <cellStyle name="Обычный 11 5 10 8" xfId="59875"/>
    <cellStyle name="Обычный 11 5 11" xfId="327"/>
    <cellStyle name="Обычный 11 5 12" xfId="15559"/>
    <cellStyle name="Обычный 11 5 13" xfId="23054"/>
    <cellStyle name="Обычный 11 5 14" xfId="30525"/>
    <cellStyle name="Обычный 11 5 15" xfId="37991"/>
    <cellStyle name="Обычный 11 5 16" xfId="45496"/>
    <cellStyle name="Обычный 11 5 17" xfId="45872"/>
    <cellStyle name="Обычный 11 5 18" xfId="53339"/>
    <cellStyle name="Обычный 11 5 2" xfId="328"/>
    <cellStyle name="Обычный 11 5 2 10" xfId="15560"/>
    <cellStyle name="Обычный 11 5 2 11" xfId="23055"/>
    <cellStyle name="Обычный 11 5 2 12" xfId="30526"/>
    <cellStyle name="Обычный 11 5 2 13" xfId="37992"/>
    <cellStyle name="Обычный 11 5 2 14" xfId="45873"/>
    <cellStyle name="Обычный 11 5 2 15" xfId="53340"/>
    <cellStyle name="Обычный 11 5 2 2" xfId="329"/>
    <cellStyle name="Обычный 11 5 2 2 2" xfId="330"/>
    <cellStyle name="Обычный 11 5 2 2 3" xfId="16520"/>
    <cellStyle name="Обычный 11 5 2 2 4" xfId="23992"/>
    <cellStyle name="Обычный 11 5 2 2 5" xfId="31462"/>
    <cellStyle name="Обычный 11 5 2 2 6" xfId="38924"/>
    <cellStyle name="Обычный 11 5 2 2 7" xfId="46810"/>
    <cellStyle name="Обычный 11 5 2 2 8" xfId="54277"/>
    <cellStyle name="Обычный 11 5 2 3" xfId="331"/>
    <cellStyle name="Обычный 11 5 2 3 2" xfId="332"/>
    <cellStyle name="Обычный 11 5 2 3 3" xfId="17454"/>
    <cellStyle name="Обычный 11 5 2 3 4" xfId="24926"/>
    <cellStyle name="Обычный 11 5 2 3 5" xfId="32395"/>
    <cellStyle name="Обычный 11 5 2 3 6" xfId="39856"/>
    <cellStyle name="Обычный 11 5 2 3 7" xfId="47744"/>
    <cellStyle name="Обычный 11 5 2 3 8" xfId="55211"/>
    <cellStyle name="Обычный 11 5 2 4" xfId="333"/>
    <cellStyle name="Обычный 11 5 2 4 2" xfId="334"/>
    <cellStyle name="Обычный 11 5 2 4 3" xfId="18387"/>
    <cellStyle name="Обычный 11 5 2 4 4" xfId="25859"/>
    <cellStyle name="Обычный 11 5 2 4 5" xfId="33328"/>
    <cellStyle name="Обычный 11 5 2 4 6" xfId="40789"/>
    <cellStyle name="Обычный 11 5 2 4 7" xfId="48677"/>
    <cellStyle name="Обычный 11 5 2 4 8" xfId="56144"/>
    <cellStyle name="Обычный 11 5 2 5" xfId="335"/>
    <cellStyle name="Обычный 11 5 2 5 2" xfId="336"/>
    <cellStyle name="Обычный 11 5 2 5 3" xfId="19319"/>
    <cellStyle name="Обычный 11 5 2 5 4" xfId="26791"/>
    <cellStyle name="Обычный 11 5 2 5 5" xfId="34260"/>
    <cellStyle name="Обычный 11 5 2 5 6" xfId="41721"/>
    <cellStyle name="Обычный 11 5 2 5 7" xfId="49609"/>
    <cellStyle name="Обычный 11 5 2 5 8" xfId="57076"/>
    <cellStyle name="Обычный 11 5 2 6" xfId="337"/>
    <cellStyle name="Обычный 11 5 2 6 2" xfId="338"/>
    <cellStyle name="Обычный 11 5 2 6 3" xfId="20252"/>
    <cellStyle name="Обычный 11 5 2 6 4" xfId="27724"/>
    <cellStyle name="Обычный 11 5 2 6 5" xfId="35193"/>
    <cellStyle name="Обычный 11 5 2 6 6" xfId="42654"/>
    <cellStyle name="Обычный 11 5 2 6 7" xfId="50542"/>
    <cellStyle name="Обычный 11 5 2 6 8" xfId="58009"/>
    <cellStyle name="Обычный 11 5 2 7" xfId="339"/>
    <cellStyle name="Обычный 11 5 2 7 2" xfId="340"/>
    <cellStyle name="Обычный 11 5 2 7 3" xfId="21186"/>
    <cellStyle name="Обычный 11 5 2 7 4" xfId="28658"/>
    <cellStyle name="Обычный 11 5 2 7 5" xfId="36127"/>
    <cellStyle name="Обычный 11 5 2 7 6" xfId="43588"/>
    <cellStyle name="Обычный 11 5 2 7 7" xfId="51476"/>
    <cellStyle name="Обычный 11 5 2 7 8" xfId="58943"/>
    <cellStyle name="Обычный 11 5 2 8" xfId="341"/>
    <cellStyle name="Обычный 11 5 2 8 2" xfId="342"/>
    <cellStyle name="Обычный 11 5 2 8 3" xfId="22119"/>
    <cellStyle name="Обычный 11 5 2 8 4" xfId="29591"/>
    <cellStyle name="Обычный 11 5 2 8 5" xfId="37060"/>
    <cellStyle name="Обычный 11 5 2 8 6" xfId="44521"/>
    <cellStyle name="Обычный 11 5 2 8 7" xfId="52409"/>
    <cellStyle name="Обычный 11 5 2 8 8" xfId="59876"/>
    <cellStyle name="Обычный 11 5 2 9" xfId="343"/>
    <cellStyle name="Обычный 11 5 3" xfId="344"/>
    <cellStyle name="Обычный 11 5 3 10" xfId="15561"/>
    <cellStyle name="Обычный 11 5 3 11" xfId="23056"/>
    <cellStyle name="Обычный 11 5 3 12" xfId="30527"/>
    <cellStyle name="Обычный 11 5 3 13" xfId="37993"/>
    <cellStyle name="Обычный 11 5 3 14" xfId="45874"/>
    <cellStyle name="Обычный 11 5 3 15" xfId="53341"/>
    <cellStyle name="Обычный 11 5 3 2" xfId="345"/>
    <cellStyle name="Обычный 11 5 3 2 2" xfId="346"/>
    <cellStyle name="Обычный 11 5 3 2 3" xfId="16521"/>
    <cellStyle name="Обычный 11 5 3 2 4" xfId="23993"/>
    <cellStyle name="Обычный 11 5 3 2 5" xfId="31463"/>
    <cellStyle name="Обычный 11 5 3 2 6" xfId="38925"/>
    <cellStyle name="Обычный 11 5 3 2 7" xfId="46811"/>
    <cellStyle name="Обычный 11 5 3 2 8" xfId="54278"/>
    <cellStyle name="Обычный 11 5 3 3" xfId="347"/>
    <cellStyle name="Обычный 11 5 3 3 2" xfId="348"/>
    <cellStyle name="Обычный 11 5 3 3 3" xfId="17455"/>
    <cellStyle name="Обычный 11 5 3 3 4" xfId="24927"/>
    <cellStyle name="Обычный 11 5 3 3 5" xfId="32396"/>
    <cellStyle name="Обычный 11 5 3 3 6" xfId="39857"/>
    <cellStyle name="Обычный 11 5 3 3 7" xfId="47745"/>
    <cellStyle name="Обычный 11 5 3 3 8" xfId="55212"/>
    <cellStyle name="Обычный 11 5 3 4" xfId="349"/>
    <cellStyle name="Обычный 11 5 3 4 2" xfId="350"/>
    <cellStyle name="Обычный 11 5 3 4 3" xfId="18388"/>
    <cellStyle name="Обычный 11 5 3 4 4" xfId="25860"/>
    <cellStyle name="Обычный 11 5 3 4 5" xfId="33329"/>
    <cellStyle name="Обычный 11 5 3 4 6" xfId="40790"/>
    <cellStyle name="Обычный 11 5 3 4 7" xfId="48678"/>
    <cellStyle name="Обычный 11 5 3 4 8" xfId="56145"/>
    <cellStyle name="Обычный 11 5 3 5" xfId="351"/>
    <cellStyle name="Обычный 11 5 3 5 2" xfId="352"/>
    <cellStyle name="Обычный 11 5 3 5 3" xfId="19320"/>
    <cellStyle name="Обычный 11 5 3 5 4" xfId="26792"/>
    <cellStyle name="Обычный 11 5 3 5 5" xfId="34261"/>
    <cellStyle name="Обычный 11 5 3 5 6" xfId="41722"/>
    <cellStyle name="Обычный 11 5 3 5 7" xfId="49610"/>
    <cellStyle name="Обычный 11 5 3 5 8" xfId="57077"/>
    <cellStyle name="Обычный 11 5 3 6" xfId="353"/>
    <cellStyle name="Обычный 11 5 3 6 2" xfId="354"/>
    <cellStyle name="Обычный 11 5 3 6 3" xfId="20253"/>
    <cellStyle name="Обычный 11 5 3 6 4" xfId="27725"/>
    <cellStyle name="Обычный 11 5 3 6 5" xfId="35194"/>
    <cellStyle name="Обычный 11 5 3 6 6" xfId="42655"/>
    <cellStyle name="Обычный 11 5 3 6 7" xfId="50543"/>
    <cellStyle name="Обычный 11 5 3 6 8" xfId="58010"/>
    <cellStyle name="Обычный 11 5 3 7" xfId="355"/>
    <cellStyle name="Обычный 11 5 3 7 2" xfId="356"/>
    <cellStyle name="Обычный 11 5 3 7 3" xfId="21187"/>
    <cellStyle name="Обычный 11 5 3 7 4" xfId="28659"/>
    <cellStyle name="Обычный 11 5 3 7 5" xfId="36128"/>
    <cellStyle name="Обычный 11 5 3 7 6" xfId="43589"/>
    <cellStyle name="Обычный 11 5 3 7 7" xfId="51477"/>
    <cellStyle name="Обычный 11 5 3 7 8" xfId="58944"/>
    <cellStyle name="Обычный 11 5 3 8" xfId="357"/>
    <cellStyle name="Обычный 11 5 3 8 2" xfId="358"/>
    <cellStyle name="Обычный 11 5 3 8 3" xfId="22120"/>
    <cellStyle name="Обычный 11 5 3 8 4" xfId="29592"/>
    <cellStyle name="Обычный 11 5 3 8 5" xfId="37061"/>
    <cellStyle name="Обычный 11 5 3 8 6" xfId="44522"/>
    <cellStyle name="Обычный 11 5 3 8 7" xfId="52410"/>
    <cellStyle name="Обычный 11 5 3 8 8" xfId="59877"/>
    <cellStyle name="Обычный 11 5 3 9" xfId="359"/>
    <cellStyle name="Обычный 11 5 4" xfId="360"/>
    <cellStyle name="Обычный 11 5 4 2" xfId="361"/>
    <cellStyle name="Обычный 11 5 4 3" xfId="16519"/>
    <cellStyle name="Обычный 11 5 4 4" xfId="23991"/>
    <cellStyle name="Обычный 11 5 4 5" xfId="31461"/>
    <cellStyle name="Обычный 11 5 4 6" xfId="38923"/>
    <cellStyle name="Обычный 11 5 4 7" xfId="46809"/>
    <cellStyle name="Обычный 11 5 4 8" xfId="54276"/>
    <cellStyle name="Обычный 11 5 5" xfId="362"/>
    <cellStyle name="Обычный 11 5 5 2" xfId="363"/>
    <cellStyle name="Обычный 11 5 5 3" xfId="17453"/>
    <cellStyle name="Обычный 11 5 5 4" xfId="24925"/>
    <cellStyle name="Обычный 11 5 5 5" xfId="32394"/>
    <cellStyle name="Обычный 11 5 5 6" xfId="39855"/>
    <cellStyle name="Обычный 11 5 5 7" xfId="47743"/>
    <cellStyle name="Обычный 11 5 5 8" xfId="55210"/>
    <cellStyle name="Обычный 11 5 6" xfId="364"/>
    <cellStyle name="Обычный 11 5 6 2" xfId="365"/>
    <cellStyle name="Обычный 11 5 6 3" xfId="18386"/>
    <cellStyle name="Обычный 11 5 6 4" xfId="25858"/>
    <cellStyle name="Обычный 11 5 6 5" xfId="33327"/>
    <cellStyle name="Обычный 11 5 6 6" xfId="40788"/>
    <cellStyle name="Обычный 11 5 6 7" xfId="48676"/>
    <cellStyle name="Обычный 11 5 6 8" xfId="56143"/>
    <cellStyle name="Обычный 11 5 7" xfId="366"/>
    <cellStyle name="Обычный 11 5 7 2" xfId="367"/>
    <cellStyle name="Обычный 11 5 7 3" xfId="19318"/>
    <cellStyle name="Обычный 11 5 7 4" xfId="26790"/>
    <cellStyle name="Обычный 11 5 7 5" xfId="34259"/>
    <cellStyle name="Обычный 11 5 7 6" xfId="41720"/>
    <cellStyle name="Обычный 11 5 7 7" xfId="49608"/>
    <cellStyle name="Обычный 11 5 7 8" xfId="57075"/>
    <cellStyle name="Обычный 11 5 8" xfId="368"/>
    <cellStyle name="Обычный 11 5 8 2" xfId="369"/>
    <cellStyle name="Обычный 11 5 8 3" xfId="20251"/>
    <cellStyle name="Обычный 11 5 8 4" xfId="27723"/>
    <cellStyle name="Обычный 11 5 8 5" xfId="35192"/>
    <cellStyle name="Обычный 11 5 8 6" xfId="42653"/>
    <cellStyle name="Обычный 11 5 8 7" xfId="50541"/>
    <cellStyle name="Обычный 11 5 8 8" xfId="58008"/>
    <cellStyle name="Обычный 11 5 9" xfId="370"/>
    <cellStyle name="Обычный 11 5 9 2" xfId="371"/>
    <cellStyle name="Обычный 11 5 9 3" xfId="21185"/>
    <cellStyle name="Обычный 11 5 9 4" xfId="28657"/>
    <cellStyle name="Обычный 11 5 9 5" xfId="36126"/>
    <cellStyle name="Обычный 11 5 9 6" xfId="43587"/>
    <cellStyle name="Обычный 11 5 9 7" xfId="51475"/>
    <cellStyle name="Обычный 11 5 9 8" xfId="58942"/>
    <cellStyle name="Обычный 11 6" xfId="372"/>
    <cellStyle name="Обычный 11 6 10" xfId="373"/>
    <cellStyle name="Обычный 11 6 10 2" xfId="374"/>
    <cellStyle name="Обычный 11 6 10 3" xfId="22121"/>
    <cellStyle name="Обычный 11 6 10 4" xfId="29593"/>
    <cellStyle name="Обычный 11 6 10 5" xfId="37062"/>
    <cellStyle name="Обычный 11 6 10 6" xfId="44523"/>
    <cellStyle name="Обычный 11 6 10 7" xfId="52411"/>
    <cellStyle name="Обычный 11 6 10 8" xfId="59878"/>
    <cellStyle name="Обычный 11 6 11" xfId="375"/>
    <cellStyle name="Обычный 11 6 12" xfId="15562"/>
    <cellStyle name="Обычный 11 6 13" xfId="23057"/>
    <cellStyle name="Обычный 11 6 14" xfId="30528"/>
    <cellStyle name="Обычный 11 6 15" xfId="37994"/>
    <cellStyle name="Обычный 11 6 16" xfId="45497"/>
    <cellStyle name="Обычный 11 6 17" xfId="45875"/>
    <cellStyle name="Обычный 11 6 18" xfId="53342"/>
    <cellStyle name="Обычный 11 6 2" xfId="376"/>
    <cellStyle name="Обычный 11 6 2 10" xfId="15563"/>
    <cellStyle name="Обычный 11 6 2 11" xfId="23058"/>
    <cellStyle name="Обычный 11 6 2 12" xfId="30529"/>
    <cellStyle name="Обычный 11 6 2 13" xfId="37995"/>
    <cellStyle name="Обычный 11 6 2 14" xfId="45876"/>
    <cellStyle name="Обычный 11 6 2 15" xfId="53343"/>
    <cellStyle name="Обычный 11 6 2 2" xfId="377"/>
    <cellStyle name="Обычный 11 6 2 2 2" xfId="378"/>
    <cellStyle name="Обычный 11 6 2 2 3" xfId="16523"/>
    <cellStyle name="Обычный 11 6 2 2 4" xfId="23995"/>
    <cellStyle name="Обычный 11 6 2 2 5" xfId="31465"/>
    <cellStyle name="Обычный 11 6 2 2 6" xfId="38927"/>
    <cellStyle name="Обычный 11 6 2 2 7" xfId="46813"/>
    <cellStyle name="Обычный 11 6 2 2 8" xfId="54280"/>
    <cellStyle name="Обычный 11 6 2 3" xfId="379"/>
    <cellStyle name="Обычный 11 6 2 3 2" xfId="380"/>
    <cellStyle name="Обычный 11 6 2 3 3" xfId="17457"/>
    <cellStyle name="Обычный 11 6 2 3 4" xfId="24929"/>
    <cellStyle name="Обычный 11 6 2 3 5" xfId="32398"/>
    <cellStyle name="Обычный 11 6 2 3 6" xfId="39859"/>
    <cellStyle name="Обычный 11 6 2 3 7" xfId="47747"/>
    <cellStyle name="Обычный 11 6 2 3 8" xfId="55214"/>
    <cellStyle name="Обычный 11 6 2 4" xfId="381"/>
    <cellStyle name="Обычный 11 6 2 4 2" xfId="382"/>
    <cellStyle name="Обычный 11 6 2 4 3" xfId="18390"/>
    <cellStyle name="Обычный 11 6 2 4 4" xfId="25862"/>
    <cellStyle name="Обычный 11 6 2 4 5" xfId="33331"/>
    <cellStyle name="Обычный 11 6 2 4 6" xfId="40792"/>
    <cellStyle name="Обычный 11 6 2 4 7" xfId="48680"/>
    <cellStyle name="Обычный 11 6 2 4 8" xfId="56147"/>
    <cellStyle name="Обычный 11 6 2 5" xfId="383"/>
    <cellStyle name="Обычный 11 6 2 5 2" xfId="384"/>
    <cellStyle name="Обычный 11 6 2 5 3" xfId="19322"/>
    <cellStyle name="Обычный 11 6 2 5 4" xfId="26794"/>
    <cellStyle name="Обычный 11 6 2 5 5" xfId="34263"/>
    <cellStyle name="Обычный 11 6 2 5 6" xfId="41724"/>
    <cellStyle name="Обычный 11 6 2 5 7" xfId="49612"/>
    <cellStyle name="Обычный 11 6 2 5 8" xfId="57079"/>
    <cellStyle name="Обычный 11 6 2 6" xfId="385"/>
    <cellStyle name="Обычный 11 6 2 6 2" xfId="386"/>
    <cellStyle name="Обычный 11 6 2 6 3" xfId="20255"/>
    <cellStyle name="Обычный 11 6 2 6 4" xfId="27727"/>
    <cellStyle name="Обычный 11 6 2 6 5" xfId="35196"/>
    <cellStyle name="Обычный 11 6 2 6 6" xfId="42657"/>
    <cellStyle name="Обычный 11 6 2 6 7" xfId="50545"/>
    <cellStyle name="Обычный 11 6 2 6 8" xfId="58012"/>
    <cellStyle name="Обычный 11 6 2 7" xfId="387"/>
    <cellStyle name="Обычный 11 6 2 7 2" xfId="388"/>
    <cellStyle name="Обычный 11 6 2 7 3" xfId="21189"/>
    <cellStyle name="Обычный 11 6 2 7 4" xfId="28661"/>
    <cellStyle name="Обычный 11 6 2 7 5" xfId="36130"/>
    <cellStyle name="Обычный 11 6 2 7 6" xfId="43591"/>
    <cellStyle name="Обычный 11 6 2 7 7" xfId="51479"/>
    <cellStyle name="Обычный 11 6 2 7 8" xfId="58946"/>
    <cellStyle name="Обычный 11 6 2 8" xfId="389"/>
    <cellStyle name="Обычный 11 6 2 8 2" xfId="390"/>
    <cellStyle name="Обычный 11 6 2 8 3" xfId="22122"/>
    <cellStyle name="Обычный 11 6 2 8 4" xfId="29594"/>
    <cellStyle name="Обычный 11 6 2 8 5" xfId="37063"/>
    <cellStyle name="Обычный 11 6 2 8 6" xfId="44524"/>
    <cellStyle name="Обычный 11 6 2 8 7" xfId="52412"/>
    <cellStyle name="Обычный 11 6 2 8 8" xfId="59879"/>
    <cellStyle name="Обычный 11 6 2 9" xfId="391"/>
    <cellStyle name="Обычный 11 6 3" xfId="392"/>
    <cellStyle name="Обычный 11 6 3 10" xfId="15564"/>
    <cellStyle name="Обычный 11 6 3 11" xfId="23059"/>
    <cellStyle name="Обычный 11 6 3 12" xfId="30530"/>
    <cellStyle name="Обычный 11 6 3 13" xfId="37996"/>
    <cellStyle name="Обычный 11 6 3 14" xfId="45877"/>
    <cellStyle name="Обычный 11 6 3 15" xfId="53344"/>
    <cellStyle name="Обычный 11 6 3 2" xfId="393"/>
    <cellStyle name="Обычный 11 6 3 2 2" xfId="394"/>
    <cellStyle name="Обычный 11 6 3 2 3" xfId="16524"/>
    <cellStyle name="Обычный 11 6 3 2 4" xfId="23996"/>
    <cellStyle name="Обычный 11 6 3 2 5" xfId="31466"/>
    <cellStyle name="Обычный 11 6 3 2 6" xfId="38928"/>
    <cellStyle name="Обычный 11 6 3 2 7" xfId="46814"/>
    <cellStyle name="Обычный 11 6 3 2 8" xfId="54281"/>
    <cellStyle name="Обычный 11 6 3 3" xfId="395"/>
    <cellStyle name="Обычный 11 6 3 3 2" xfId="396"/>
    <cellStyle name="Обычный 11 6 3 3 3" xfId="17458"/>
    <cellStyle name="Обычный 11 6 3 3 4" xfId="24930"/>
    <cellStyle name="Обычный 11 6 3 3 5" xfId="32399"/>
    <cellStyle name="Обычный 11 6 3 3 6" xfId="39860"/>
    <cellStyle name="Обычный 11 6 3 3 7" xfId="47748"/>
    <cellStyle name="Обычный 11 6 3 3 8" xfId="55215"/>
    <cellStyle name="Обычный 11 6 3 4" xfId="397"/>
    <cellStyle name="Обычный 11 6 3 4 2" xfId="398"/>
    <cellStyle name="Обычный 11 6 3 4 3" xfId="18391"/>
    <cellStyle name="Обычный 11 6 3 4 4" xfId="25863"/>
    <cellStyle name="Обычный 11 6 3 4 5" xfId="33332"/>
    <cellStyle name="Обычный 11 6 3 4 6" xfId="40793"/>
    <cellStyle name="Обычный 11 6 3 4 7" xfId="48681"/>
    <cellStyle name="Обычный 11 6 3 4 8" xfId="56148"/>
    <cellStyle name="Обычный 11 6 3 5" xfId="399"/>
    <cellStyle name="Обычный 11 6 3 5 2" xfId="400"/>
    <cellStyle name="Обычный 11 6 3 5 3" xfId="19323"/>
    <cellStyle name="Обычный 11 6 3 5 4" xfId="26795"/>
    <cellStyle name="Обычный 11 6 3 5 5" xfId="34264"/>
    <cellStyle name="Обычный 11 6 3 5 6" xfId="41725"/>
    <cellStyle name="Обычный 11 6 3 5 7" xfId="49613"/>
    <cellStyle name="Обычный 11 6 3 5 8" xfId="57080"/>
    <cellStyle name="Обычный 11 6 3 6" xfId="401"/>
    <cellStyle name="Обычный 11 6 3 6 2" xfId="402"/>
    <cellStyle name="Обычный 11 6 3 6 3" xfId="20256"/>
    <cellStyle name="Обычный 11 6 3 6 4" xfId="27728"/>
    <cellStyle name="Обычный 11 6 3 6 5" xfId="35197"/>
    <cellStyle name="Обычный 11 6 3 6 6" xfId="42658"/>
    <cellStyle name="Обычный 11 6 3 6 7" xfId="50546"/>
    <cellStyle name="Обычный 11 6 3 6 8" xfId="58013"/>
    <cellStyle name="Обычный 11 6 3 7" xfId="403"/>
    <cellStyle name="Обычный 11 6 3 7 2" xfId="404"/>
    <cellStyle name="Обычный 11 6 3 7 3" xfId="21190"/>
    <cellStyle name="Обычный 11 6 3 7 4" xfId="28662"/>
    <cellStyle name="Обычный 11 6 3 7 5" xfId="36131"/>
    <cellStyle name="Обычный 11 6 3 7 6" xfId="43592"/>
    <cellStyle name="Обычный 11 6 3 7 7" xfId="51480"/>
    <cellStyle name="Обычный 11 6 3 7 8" xfId="58947"/>
    <cellStyle name="Обычный 11 6 3 8" xfId="405"/>
    <cellStyle name="Обычный 11 6 3 8 2" xfId="406"/>
    <cellStyle name="Обычный 11 6 3 8 3" xfId="22123"/>
    <cellStyle name="Обычный 11 6 3 8 4" xfId="29595"/>
    <cellStyle name="Обычный 11 6 3 8 5" xfId="37064"/>
    <cellStyle name="Обычный 11 6 3 8 6" xfId="44525"/>
    <cellStyle name="Обычный 11 6 3 8 7" xfId="52413"/>
    <cellStyle name="Обычный 11 6 3 8 8" xfId="59880"/>
    <cellStyle name="Обычный 11 6 3 9" xfId="407"/>
    <cellStyle name="Обычный 11 6 4" xfId="408"/>
    <cellStyle name="Обычный 11 6 4 2" xfId="409"/>
    <cellStyle name="Обычный 11 6 4 3" xfId="16522"/>
    <cellStyle name="Обычный 11 6 4 4" xfId="23994"/>
    <cellStyle name="Обычный 11 6 4 5" xfId="31464"/>
    <cellStyle name="Обычный 11 6 4 6" xfId="38926"/>
    <cellStyle name="Обычный 11 6 4 7" xfId="46812"/>
    <cellStyle name="Обычный 11 6 4 8" xfId="54279"/>
    <cellStyle name="Обычный 11 6 5" xfId="410"/>
    <cellStyle name="Обычный 11 6 5 2" xfId="411"/>
    <cellStyle name="Обычный 11 6 5 3" xfId="17456"/>
    <cellStyle name="Обычный 11 6 5 4" xfId="24928"/>
    <cellStyle name="Обычный 11 6 5 5" xfId="32397"/>
    <cellStyle name="Обычный 11 6 5 6" xfId="39858"/>
    <cellStyle name="Обычный 11 6 5 7" xfId="47746"/>
    <cellStyle name="Обычный 11 6 5 8" xfId="55213"/>
    <cellStyle name="Обычный 11 6 6" xfId="412"/>
    <cellStyle name="Обычный 11 6 6 2" xfId="413"/>
    <cellStyle name="Обычный 11 6 6 3" xfId="18389"/>
    <cellStyle name="Обычный 11 6 6 4" xfId="25861"/>
    <cellStyle name="Обычный 11 6 6 5" xfId="33330"/>
    <cellStyle name="Обычный 11 6 6 6" xfId="40791"/>
    <cellStyle name="Обычный 11 6 6 7" xfId="48679"/>
    <cellStyle name="Обычный 11 6 6 8" xfId="56146"/>
    <cellStyle name="Обычный 11 6 7" xfId="414"/>
    <cellStyle name="Обычный 11 6 7 2" xfId="415"/>
    <cellStyle name="Обычный 11 6 7 3" xfId="19321"/>
    <cellStyle name="Обычный 11 6 7 4" xfId="26793"/>
    <cellStyle name="Обычный 11 6 7 5" xfId="34262"/>
    <cellStyle name="Обычный 11 6 7 6" xfId="41723"/>
    <cellStyle name="Обычный 11 6 7 7" xfId="49611"/>
    <cellStyle name="Обычный 11 6 7 8" xfId="57078"/>
    <cellStyle name="Обычный 11 6 8" xfId="416"/>
    <cellStyle name="Обычный 11 6 8 2" xfId="417"/>
    <cellStyle name="Обычный 11 6 8 3" xfId="20254"/>
    <cellStyle name="Обычный 11 6 8 4" xfId="27726"/>
    <cellStyle name="Обычный 11 6 8 5" xfId="35195"/>
    <cellStyle name="Обычный 11 6 8 6" xfId="42656"/>
    <cellStyle name="Обычный 11 6 8 7" xfId="50544"/>
    <cellStyle name="Обычный 11 6 8 8" xfId="58011"/>
    <cellStyle name="Обычный 11 6 9" xfId="418"/>
    <cellStyle name="Обычный 11 6 9 2" xfId="419"/>
    <cellStyle name="Обычный 11 6 9 3" xfId="21188"/>
    <cellStyle name="Обычный 11 6 9 4" xfId="28660"/>
    <cellStyle name="Обычный 11 6 9 5" xfId="36129"/>
    <cellStyle name="Обычный 11 6 9 6" xfId="43590"/>
    <cellStyle name="Обычный 11 6 9 7" xfId="51478"/>
    <cellStyle name="Обычный 11 6 9 8" xfId="58945"/>
    <cellStyle name="Обычный 11 7" xfId="420"/>
    <cellStyle name="Обычный 11 7 10" xfId="421"/>
    <cellStyle name="Обычный 11 7 10 2" xfId="422"/>
    <cellStyle name="Обычный 11 7 10 3" xfId="22124"/>
    <cellStyle name="Обычный 11 7 10 4" xfId="29596"/>
    <cellStyle name="Обычный 11 7 10 5" xfId="37065"/>
    <cellStyle name="Обычный 11 7 10 6" xfId="44526"/>
    <cellStyle name="Обычный 11 7 10 7" xfId="52414"/>
    <cellStyle name="Обычный 11 7 10 8" xfId="59881"/>
    <cellStyle name="Обычный 11 7 11" xfId="423"/>
    <cellStyle name="Обычный 11 7 12" xfId="15565"/>
    <cellStyle name="Обычный 11 7 13" xfId="23060"/>
    <cellStyle name="Обычный 11 7 14" xfId="30531"/>
    <cellStyle name="Обычный 11 7 15" xfId="37997"/>
    <cellStyle name="Обычный 11 7 16" xfId="45498"/>
    <cellStyle name="Обычный 11 7 17" xfId="45878"/>
    <cellStyle name="Обычный 11 7 18" xfId="53345"/>
    <cellStyle name="Обычный 11 7 2" xfId="424"/>
    <cellStyle name="Обычный 11 7 2 10" xfId="15566"/>
    <cellStyle name="Обычный 11 7 2 11" xfId="23061"/>
    <cellStyle name="Обычный 11 7 2 12" xfId="30532"/>
    <cellStyle name="Обычный 11 7 2 13" xfId="37998"/>
    <cellStyle name="Обычный 11 7 2 14" xfId="45879"/>
    <cellStyle name="Обычный 11 7 2 15" xfId="53346"/>
    <cellStyle name="Обычный 11 7 2 2" xfId="425"/>
    <cellStyle name="Обычный 11 7 2 2 2" xfId="426"/>
    <cellStyle name="Обычный 11 7 2 2 3" xfId="16526"/>
    <cellStyle name="Обычный 11 7 2 2 4" xfId="23998"/>
    <cellStyle name="Обычный 11 7 2 2 5" xfId="31468"/>
    <cellStyle name="Обычный 11 7 2 2 6" xfId="38930"/>
    <cellStyle name="Обычный 11 7 2 2 7" xfId="46816"/>
    <cellStyle name="Обычный 11 7 2 2 8" xfId="54283"/>
    <cellStyle name="Обычный 11 7 2 3" xfId="427"/>
    <cellStyle name="Обычный 11 7 2 3 2" xfId="428"/>
    <cellStyle name="Обычный 11 7 2 3 3" xfId="17460"/>
    <cellStyle name="Обычный 11 7 2 3 4" xfId="24932"/>
    <cellStyle name="Обычный 11 7 2 3 5" xfId="32401"/>
    <cellStyle name="Обычный 11 7 2 3 6" xfId="39862"/>
    <cellStyle name="Обычный 11 7 2 3 7" xfId="47750"/>
    <cellStyle name="Обычный 11 7 2 3 8" xfId="55217"/>
    <cellStyle name="Обычный 11 7 2 4" xfId="429"/>
    <cellStyle name="Обычный 11 7 2 4 2" xfId="430"/>
    <cellStyle name="Обычный 11 7 2 4 3" xfId="18393"/>
    <cellStyle name="Обычный 11 7 2 4 4" xfId="25865"/>
    <cellStyle name="Обычный 11 7 2 4 5" xfId="33334"/>
    <cellStyle name="Обычный 11 7 2 4 6" xfId="40795"/>
    <cellStyle name="Обычный 11 7 2 4 7" xfId="48683"/>
    <cellStyle name="Обычный 11 7 2 4 8" xfId="56150"/>
    <cellStyle name="Обычный 11 7 2 5" xfId="431"/>
    <cellStyle name="Обычный 11 7 2 5 2" xfId="432"/>
    <cellStyle name="Обычный 11 7 2 5 3" xfId="19325"/>
    <cellStyle name="Обычный 11 7 2 5 4" xfId="26797"/>
    <cellStyle name="Обычный 11 7 2 5 5" xfId="34266"/>
    <cellStyle name="Обычный 11 7 2 5 6" xfId="41727"/>
    <cellStyle name="Обычный 11 7 2 5 7" xfId="49615"/>
    <cellStyle name="Обычный 11 7 2 5 8" xfId="57082"/>
    <cellStyle name="Обычный 11 7 2 6" xfId="433"/>
    <cellStyle name="Обычный 11 7 2 6 2" xfId="434"/>
    <cellStyle name="Обычный 11 7 2 6 3" xfId="20258"/>
    <cellStyle name="Обычный 11 7 2 6 4" xfId="27730"/>
    <cellStyle name="Обычный 11 7 2 6 5" xfId="35199"/>
    <cellStyle name="Обычный 11 7 2 6 6" xfId="42660"/>
    <cellStyle name="Обычный 11 7 2 6 7" xfId="50548"/>
    <cellStyle name="Обычный 11 7 2 6 8" xfId="58015"/>
    <cellStyle name="Обычный 11 7 2 7" xfId="435"/>
    <cellStyle name="Обычный 11 7 2 7 2" xfId="436"/>
    <cellStyle name="Обычный 11 7 2 7 3" xfId="21192"/>
    <cellStyle name="Обычный 11 7 2 7 4" xfId="28664"/>
    <cellStyle name="Обычный 11 7 2 7 5" xfId="36133"/>
    <cellStyle name="Обычный 11 7 2 7 6" xfId="43594"/>
    <cellStyle name="Обычный 11 7 2 7 7" xfId="51482"/>
    <cellStyle name="Обычный 11 7 2 7 8" xfId="58949"/>
    <cellStyle name="Обычный 11 7 2 8" xfId="437"/>
    <cellStyle name="Обычный 11 7 2 8 2" xfId="438"/>
    <cellStyle name="Обычный 11 7 2 8 3" xfId="22125"/>
    <cellStyle name="Обычный 11 7 2 8 4" xfId="29597"/>
    <cellStyle name="Обычный 11 7 2 8 5" xfId="37066"/>
    <cellStyle name="Обычный 11 7 2 8 6" xfId="44527"/>
    <cellStyle name="Обычный 11 7 2 8 7" xfId="52415"/>
    <cellStyle name="Обычный 11 7 2 8 8" xfId="59882"/>
    <cellStyle name="Обычный 11 7 2 9" xfId="439"/>
    <cellStyle name="Обычный 11 7 3" xfId="440"/>
    <cellStyle name="Обычный 11 7 3 10" xfId="15567"/>
    <cellStyle name="Обычный 11 7 3 11" xfId="23062"/>
    <cellStyle name="Обычный 11 7 3 12" xfId="30533"/>
    <cellStyle name="Обычный 11 7 3 13" xfId="37999"/>
    <cellStyle name="Обычный 11 7 3 14" xfId="45880"/>
    <cellStyle name="Обычный 11 7 3 15" xfId="53347"/>
    <cellStyle name="Обычный 11 7 3 2" xfId="441"/>
    <cellStyle name="Обычный 11 7 3 2 2" xfId="442"/>
    <cellStyle name="Обычный 11 7 3 2 3" xfId="16527"/>
    <cellStyle name="Обычный 11 7 3 2 4" xfId="23999"/>
    <cellStyle name="Обычный 11 7 3 2 5" xfId="31469"/>
    <cellStyle name="Обычный 11 7 3 2 6" xfId="38931"/>
    <cellStyle name="Обычный 11 7 3 2 7" xfId="46817"/>
    <cellStyle name="Обычный 11 7 3 2 8" xfId="54284"/>
    <cellStyle name="Обычный 11 7 3 3" xfId="443"/>
    <cellStyle name="Обычный 11 7 3 3 2" xfId="444"/>
    <cellStyle name="Обычный 11 7 3 3 3" xfId="17461"/>
    <cellStyle name="Обычный 11 7 3 3 4" xfId="24933"/>
    <cellStyle name="Обычный 11 7 3 3 5" xfId="32402"/>
    <cellStyle name="Обычный 11 7 3 3 6" xfId="39863"/>
    <cellStyle name="Обычный 11 7 3 3 7" xfId="47751"/>
    <cellStyle name="Обычный 11 7 3 3 8" xfId="55218"/>
    <cellStyle name="Обычный 11 7 3 4" xfId="445"/>
    <cellStyle name="Обычный 11 7 3 4 2" xfId="446"/>
    <cellStyle name="Обычный 11 7 3 4 3" xfId="18394"/>
    <cellStyle name="Обычный 11 7 3 4 4" xfId="25866"/>
    <cellStyle name="Обычный 11 7 3 4 5" xfId="33335"/>
    <cellStyle name="Обычный 11 7 3 4 6" xfId="40796"/>
    <cellStyle name="Обычный 11 7 3 4 7" xfId="48684"/>
    <cellStyle name="Обычный 11 7 3 4 8" xfId="56151"/>
    <cellStyle name="Обычный 11 7 3 5" xfId="447"/>
    <cellStyle name="Обычный 11 7 3 5 2" xfId="448"/>
    <cellStyle name="Обычный 11 7 3 5 3" xfId="19326"/>
    <cellStyle name="Обычный 11 7 3 5 4" xfId="26798"/>
    <cellStyle name="Обычный 11 7 3 5 5" xfId="34267"/>
    <cellStyle name="Обычный 11 7 3 5 6" xfId="41728"/>
    <cellStyle name="Обычный 11 7 3 5 7" xfId="49616"/>
    <cellStyle name="Обычный 11 7 3 5 8" xfId="57083"/>
    <cellStyle name="Обычный 11 7 3 6" xfId="449"/>
    <cellStyle name="Обычный 11 7 3 6 2" xfId="450"/>
    <cellStyle name="Обычный 11 7 3 6 3" xfId="20259"/>
    <cellStyle name="Обычный 11 7 3 6 4" xfId="27731"/>
    <cellStyle name="Обычный 11 7 3 6 5" xfId="35200"/>
    <cellStyle name="Обычный 11 7 3 6 6" xfId="42661"/>
    <cellStyle name="Обычный 11 7 3 6 7" xfId="50549"/>
    <cellStyle name="Обычный 11 7 3 6 8" xfId="58016"/>
    <cellStyle name="Обычный 11 7 3 7" xfId="451"/>
    <cellStyle name="Обычный 11 7 3 7 2" xfId="452"/>
    <cellStyle name="Обычный 11 7 3 7 3" xfId="21193"/>
    <cellStyle name="Обычный 11 7 3 7 4" xfId="28665"/>
    <cellStyle name="Обычный 11 7 3 7 5" xfId="36134"/>
    <cellStyle name="Обычный 11 7 3 7 6" xfId="43595"/>
    <cellStyle name="Обычный 11 7 3 7 7" xfId="51483"/>
    <cellStyle name="Обычный 11 7 3 7 8" xfId="58950"/>
    <cellStyle name="Обычный 11 7 3 8" xfId="453"/>
    <cellStyle name="Обычный 11 7 3 8 2" xfId="454"/>
    <cellStyle name="Обычный 11 7 3 8 3" xfId="22126"/>
    <cellStyle name="Обычный 11 7 3 8 4" xfId="29598"/>
    <cellStyle name="Обычный 11 7 3 8 5" xfId="37067"/>
    <cellStyle name="Обычный 11 7 3 8 6" xfId="44528"/>
    <cellStyle name="Обычный 11 7 3 8 7" xfId="52416"/>
    <cellStyle name="Обычный 11 7 3 8 8" xfId="59883"/>
    <cellStyle name="Обычный 11 7 3 9" xfId="455"/>
    <cellStyle name="Обычный 11 7 4" xfId="456"/>
    <cellStyle name="Обычный 11 7 4 2" xfId="457"/>
    <cellStyle name="Обычный 11 7 4 3" xfId="16525"/>
    <cellStyle name="Обычный 11 7 4 4" xfId="23997"/>
    <cellStyle name="Обычный 11 7 4 5" xfId="31467"/>
    <cellStyle name="Обычный 11 7 4 6" xfId="38929"/>
    <cellStyle name="Обычный 11 7 4 7" xfId="46815"/>
    <cellStyle name="Обычный 11 7 4 8" xfId="54282"/>
    <cellStyle name="Обычный 11 7 5" xfId="458"/>
    <cellStyle name="Обычный 11 7 5 2" xfId="459"/>
    <cellStyle name="Обычный 11 7 5 3" xfId="17459"/>
    <cellStyle name="Обычный 11 7 5 4" xfId="24931"/>
    <cellStyle name="Обычный 11 7 5 5" xfId="32400"/>
    <cellStyle name="Обычный 11 7 5 6" xfId="39861"/>
    <cellStyle name="Обычный 11 7 5 7" xfId="47749"/>
    <cellStyle name="Обычный 11 7 5 8" xfId="55216"/>
    <cellStyle name="Обычный 11 7 6" xfId="460"/>
    <cellStyle name="Обычный 11 7 6 2" xfId="461"/>
    <cellStyle name="Обычный 11 7 6 3" xfId="18392"/>
    <cellStyle name="Обычный 11 7 6 4" xfId="25864"/>
    <cellStyle name="Обычный 11 7 6 5" xfId="33333"/>
    <cellStyle name="Обычный 11 7 6 6" xfId="40794"/>
    <cellStyle name="Обычный 11 7 6 7" xfId="48682"/>
    <cellStyle name="Обычный 11 7 6 8" xfId="56149"/>
    <cellStyle name="Обычный 11 7 7" xfId="462"/>
    <cellStyle name="Обычный 11 7 7 2" xfId="463"/>
    <cellStyle name="Обычный 11 7 7 3" xfId="19324"/>
    <cellStyle name="Обычный 11 7 7 4" xfId="26796"/>
    <cellStyle name="Обычный 11 7 7 5" xfId="34265"/>
    <cellStyle name="Обычный 11 7 7 6" xfId="41726"/>
    <cellStyle name="Обычный 11 7 7 7" xfId="49614"/>
    <cellStyle name="Обычный 11 7 7 8" xfId="57081"/>
    <cellStyle name="Обычный 11 7 8" xfId="464"/>
    <cellStyle name="Обычный 11 7 8 2" xfId="465"/>
    <cellStyle name="Обычный 11 7 8 3" xfId="20257"/>
    <cellStyle name="Обычный 11 7 8 4" xfId="27729"/>
    <cellStyle name="Обычный 11 7 8 5" xfId="35198"/>
    <cellStyle name="Обычный 11 7 8 6" xfId="42659"/>
    <cellStyle name="Обычный 11 7 8 7" xfId="50547"/>
    <cellStyle name="Обычный 11 7 8 8" xfId="58014"/>
    <cellStyle name="Обычный 11 7 9" xfId="466"/>
    <cellStyle name="Обычный 11 7 9 2" xfId="467"/>
    <cellStyle name="Обычный 11 7 9 3" xfId="21191"/>
    <cellStyle name="Обычный 11 7 9 4" xfId="28663"/>
    <cellStyle name="Обычный 11 7 9 5" xfId="36132"/>
    <cellStyle name="Обычный 11 7 9 6" xfId="43593"/>
    <cellStyle name="Обычный 11 7 9 7" xfId="51481"/>
    <cellStyle name="Обычный 11 7 9 8" xfId="58948"/>
    <cellStyle name="Обычный 11 8" xfId="468"/>
    <cellStyle name="Обычный 11 8 10" xfId="469"/>
    <cellStyle name="Обычный 11 8 10 2" xfId="470"/>
    <cellStyle name="Обычный 11 8 10 3" xfId="22127"/>
    <cellStyle name="Обычный 11 8 10 4" xfId="29599"/>
    <cellStyle name="Обычный 11 8 10 5" xfId="37068"/>
    <cellStyle name="Обычный 11 8 10 6" xfId="44529"/>
    <cellStyle name="Обычный 11 8 10 7" xfId="52417"/>
    <cellStyle name="Обычный 11 8 10 8" xfId="59884"/>
    <cellStyle name="Обычный 11 8 11" xfId="471"/>
    <cellStyle name="Обычный 11 8 12" xfId="15568"/>
    <cellStyle name="Обычный 11 8 13" xfId="23063"/>
    <cellStyle name="Обычный 11 8 14" xfId="30534"/>
    <cellStyle name="Обычный 11 8 15" xfId="38000"/>
    <cellStyle name="Обычный 11 8 16" xfId="45499"/>
    <cellStyle name="Обычный 11 8 17" xfId="45881"/>
    <cellStyle name="Обычный 11 8 18" xfId="53348"/>
    <cellStyle name="Обычный 11 8 2" xfId="472"/>
    <cellStyle name="Обычный 11 8 2 10" xfId="15569"/>
    <cellStyle name="Обычный 11 8 2 11" xfId="23064"/>
    <cellStyle name="Обычный 11 8 2 12" xfId="30535"/>
    <cellStyle name="Обычный 11 8 2 13" xfId="38001"/>
    <cellStyle name="Обычный 11 8 2 14" xfId="45882"/>
    <cellStyle name="Обычный 11 8 2 15" xfId="53349"/>
    <cellStyle name="Обычный 11 8 2 2" xfId="473"/>
    <cellStyle name="Обычный 11 8 2 2 2" xfId="474"/>
    <cellStyle name="Обычный 11 8 2 2 3" xfId="16529"/>
    <cellStyle name="Обычный 11 8 2 2 4" xfId="24001"/>
    <cellStyle name="Обычный 11 8 2 2 5" xfId="31471"/>
    <cellStyle name="Обычный 11 8 2 2 6" xfId="38933"/>
    <cellStyle name="Обычный 11 8 2 2 7" xfId="46819"/>
    <cellStyle name="Обычный 11 8 2 2 8" xfId="54286"/>
    <cellStyle name="Обычный 11 8 2 3" xfId="475"/>
    <cellStyle name="Обычный 11 8 2 3 2" xfId="476"/>
    <cellStyle name="Обычный 11 8 2 3 3" xfId="17463"/>
    <cellStyle name="Обычный 11 8 2 3 4" xfId="24935"/>
    <cellStyle name="Обычный 11 8 2 3 5" xfId="32404"/>
    <cellStyle name="Обычный 11 8 2 3 6" xfId="39865"/>
    <cellStyle name="Обычный 11 8 2 3 7" xfId="47753"/>
    <cellStyle name="Обычный 11 8 2 3 8" xfId="55220"/>
    <cellStyle name="Обычный 11 8 2 4" xfId="477"/>
    <cellStyle name="Обычный 11 8 2 4 2" xfId="478"/>
    <cellStyle name="Обычный 11 8 2 4 3" xfId="18396"/>
    <cellStyle name="Обычный 11 8 2 4 4" xfId="25868"/>
    <cellStyle name="Обычный 11 8 2 4 5" xfId="33337"/>
    <cellStyle name="Обычный 11 8 2 4 6" xfId="40798"/>
    <cellStyle name="Обычный 11 8 2 4 7" xfId="48686"/>
    <cellStyle name="Обычный 11 8 2 4 8" xfId="56153"/>
    <cellStyle name="Обычный 11 8 2 5" xfId="479"/>
    <cellStyle name="Обычный 11 8 2 5 2" xfId="480"/>
    <cellStyle name="Обычный 11 8 2 5 3" xfId="19328"/>
    <cellStyle name="Обычный 11 8 2 5 4" xfId="26800"/>
    <cellStyle name="Обычный 11 8 2 5 5" xfId="34269"/>
    <cellStyle name="Обычный 11 8 2 5 6" xfId="41730"/>
    <cellStyle name="Обычный 11 8 2 5 7" xfId="49618"/>
    <cellStyle name="Обычный 11 8 2 5 8" xfId="57085"/>
    <cellStyle name="Обычный 11 8 2 6" xfId="481"/>
    <cellStyle name="Обычный 11 8 2 6 2" xfId="482"/>
    <cellStyle name="Обычный 11 8 2 6 3" xfId="20261"/>
    <cellStyle name="Обычный 11 8 2 6 4" xfId="27733"/>
    <cellStyle name="Обычный 11 8 2 6 5" xfId="35202"/>
    <cellStyle name="Обычный 11 8 2 6 6" xfId="42663"/>
    <cellStyle name="Обычный 11 8 2 6 7" xfId="50551"/>
    <cellStyle name="Обычный 11 8 2 6 8" xfId="58018"/>
    <cellStyle name="Обычный 11 8 2 7" xfId="483"/>
    <cellStyle name="Обычный 11 8 2 7 2" xfId="484"/>
    <cellStyle name="Обычный 11 8 2 7 3" xfId="21195"/>
    <cellStyle name="Обычный 11 8 2 7 4" xfId="28667"/>
    <cellStyle name="Обычный 11 8 2 7 5" xfId="36136"/>
    <cellStyle name="Обычный 11 8 2 7 6" xfId="43597"/>
    <cellStyle name="Обычный 11 8 2 7 7" xfId="51485"/>
    <cellStyle name="Обычный 11 8 2 7 8" xfId="58952"/>
    <cellStyle name="Обычный 11 8 2 8" xfId="485"/>
    <cellStyle name="Обычный 11 8 2 8 2" xfId="486"/>
    <cellStyle name="Обычный 11 8 2 8 3" xfId="22128"/>
    <cellStyle name="Обычный 11 8 2 8 4" xfId="29600"/>
    <cellStyle name="Обычный 11 8 2 8 5" xfId="37069"/>
    <cellStyle name="Обычный 11 8 2 8 6" xfId="44530"/>
    <cellStyle name="Обычный 11 8 2 8 7" xfId="52418"/>
    <cellStyle name="Обычный 11 8 2 8 8" xfId="59885"/>
    <cellStyle name="Обычный 11 8 2 9" xfId="487"/>
    <cellStyle name="Обычный 11 8 3" xfId="488"/>
    <cellStyle name="Обычный 11 8 3 10" xfId="15570"/>
    <cellStyle name="Обычный 11 8 3 11" xfId="23065"/>
    <cellStyle name="Обычный 11 8 3 12" xfId="30536"/>
    <cellStyle name="Обычный 11 8 3 13" xfId="38002"/>
    <cellStyle name="Обычный 11 8 3 14" xfId="45883"/>
    <cellStyle name="Обычный 11 8 3 15" xfId="53350"/>
    <cellStyle name="Обычный 11 8 3 2" xfId="489"/>
    <cellStyle name="Обычный 11 8 3 2 2" xfId="490"/>
    <cellStyle name="Обычный 11 8 3 2 3" xfId="16530"/>
    <cellStyle name="Обычный 11 8 3 2 4" xfId="24002"/>
    <cellStyle name="Обычный 11 8 3 2 5" xfId="31472"/>
    <cellStyle name="Обычный 11 8 3 2 6" xfId="38934"/>
    <cellStyle name="Обычный 11 8 3 2 7" xfId="46820"/>
    <cellStyle name="Обычный 11 8 3 2 8" xfId="54287"/>
    <cellStyle name="Обычный 11 8 3 3" xfId="491"/>
    <cellStyle name="Обычный 11 8 3 3 2" xfId="492"/>
    <cellStyle name="Обычный 11 8 3 3 3" xfId="17464"/>
    <cellStyle name="Обычный 11 8 3 3 4" xfId="24936"/>
    <cellStyle name="Обычный 11 8 3 3 5" xfId="32405"/>
    <cellStyle name="Обычный 11 8 3 3 6" xfId="39866"/>
    <cellStyle name="Обычный 11 8 3 3 7" xfId="47754"/>
    <cellStyle name="Обычный 11 8 3 3 8" xfId="55221"/>
    <cellStyle name="Обычный 11 8 3 4" xfId="493"/>
    <cellStyle name="Обычный 11 8 3 4 2" xfId="494"/>
    <cellStyle name="Обычный 11 8 3 4 3" xfId="18397"/>
    <cellStyle name="Обычный 11 8 3 4 4" xfId="25869"/>
    <cellStyle name="Обычный 11 8 3 4 5" xfId="33338"/>
    <cellStyle name="Обычный 11 8 3 4 6" xfId="40799"/>
    <cellStyle name="Обычный 11 8 3 4 7" xfId="48687"/>
    <cellStyle name="Обычный 11 8 3 4 8" xfId="56154"/>
    <cellStyle name="Обычный 11 8 3 5" xfId="495"/>
    <cellStyle name="Обычный 11 8 3 5 2" xfId="496"/>
    <cellStyle name="Обычный 11 8 3 5 3" xfId="19329"/>
    <cellStyle name="Обычный 11 8 3 5 4" xfId="26801"/>
    <cellStyle name="Обычный 11 8 3 5 5" xfId="34270"/>
    <cellStyle name="Обычный 11 8 3 5 6" xfId="41731"/>
    <cellStyle name="Обычный 11 8 3 5 7" xfId="49619"/>
    <cellStyle name="Обычный 11 8 3 5 8" xfId="57086"/>
    <cellStyle name="Обычный 11 8 3 6" xfId="497"/>
    <cellStyle name="Обычный 11 8 3 6 2" xfId="498"/>
    <cellStyle name="Обычный 11 8 3 6 3" xfId="20262"/>
    <cellStyle name="Обычный 11 8 3 6 4" xfId="27734"/>
    <cellStyle name="Обычный 11 8 3 6 5" xfId="35203"/>
    <cellStyle name="Обычный 11 8 3 6 6" xfId="42664"/>
    <cellStyle name="Обычный 11 8 3 6 7" xfId="50552"/>
    <cellStyle name="Обычный 11 8 3 6 8" xfId="58019"/>
    <cellStyle name="Обычный 11 8 3 7" xfId="499"/>
    <cellStyle name="Обычный 11 8 3 7 2" xfId="500"/>
    <cellStyle name="Обычный 11 8 3 7 3" xfId="21196"/>
    <cellStyle name="Обычный 11 8 3 7 4" xfId="28668"/>
    <cellStyle name="Обычный 11 8 3 7 5" xfId="36137"/>
    <cellStyle name="Обычный 11 8 3 7 6" xfId="43598"/>
    <cellStyle name="Обычный 11 8 3 7 7" xfId="51486"/>
    <cellStyle name="Обычный 11 8 3 7 8" xfId="58953"/>
    <cellStyle name="Обычный 11 8 3 8" xfId="501"/>
    <cellStyle name="Обычный 11 8 3 8 2" xfId="502"/>
    <cellStyle name="Обычный 11 8 3 8 3" xfId="22129"/>
    <cellStyle name="Обычный 11 8 3 8 4" xfId="29601"/>
    <cellStyle name="Обычный 11 8 3 8 5" xfId="37070"/>
    <cellStyle name="Обычный 11 8 3 8 6" xfId="44531"/>
    <cellStyle name="Обычный 11 8 3 8 7" xfId="52419"/>
    <cellStyle name="Обычный 11 8 3 8 8" xfId="59886"/>
    <cellStyle name="Обычный 11 8 3 9" xfId="503"/>
    <cellStyle name="Обычный 11 8 4" xfId="504"/>
    <cellStyle name="Обычный 11 8 4 2" xfId="505"/>
    <cellStyle name="Обычный 11 8 4 3" xfId="16528"/>
    <cellStyle name="Обычный 11 8 4 4" xfId="24000"/>
    <cellStyle name="Обычный 11 8 4 5" xfId="31470"/>
    <cellStyle name="Обычный 11 8 4 6" xfId="38932"/>
    <cellStyle name="Обычный 11 8 4 7" xfId="46818"/>
    <cellStyle name="Обычный 11 8 4 8" xfId="54285"/>
    <cellStyle name="Обычный 11 8 5" xfId="506"/>
    <cellStyle name="Обычный 11 8 5 2" xfId="507"/>
    <cellStyle name="Обычный 11 8 5 3" xfId="17462"/>
    <cellStyle name="Обычный 11 8 5 4" xfId="24934"/>
    <cellStyle name="Обычный 11 8 5 5" xfId="32403"/>
    <cellStyle name="Обычный 11 8 5 6" xfId="39864"/>
    <cellStyle name="Обычный 11 8 5 7" xfId="47752"/>
    <cellStyle name="Обычный 11 8 5 8" xfId="55219"/>
    <cellStyle name="Обычный 11 8 6" xfId="508"/>
    <cellStyle name="Обычный 11 8 6 2" xfId="509"/>
    <cellStyle name="Обычный 11 8 6 3" xfId="18395"/>
    <cellStyle name="Обычный 11 8 6 4" xfId="25867"/>
    <cellStyle name="Обычный 11 8 6 5" xfId="33336"/>
    <cellStyle name="Обычный 11 8 6 6" xfId="40797"/>
    <cellStyle name="Обычный 11 8 6 7" xfId="48685"/>
    <cellStyle name="Обычный 11 8 6 8" xfId="56152"/>
    <cellStyle name="Обычный 11 8 7" xfId="510"/>
    <cellStyle name="Обычный 11 8 7 2" xfId="511"/>
    <cellStyle name="Обычный 11 8 7 3" xfId="19327"/>
    <cellStyle name="Обычный 11 8 7 4" xfId="26799"/>
    <cellStyle name="Обычный 11 8 7 5" xfId="34268"/>
    <cellStyle name="Обычный 11 8 7 6" xfId="41729"/>
    <cellStyle name="Обычный 11 8 7 7" xfId="49617"/>
    <cellStyle name="Обычный 11 8 7 8" xfId="57084"/>
    <cellStyle name="Обычный 11 8 8" xfId="512"/>
    <cellStyle name="Обычный 11 8 8 2" xfId="513"/>
    <cellStyle name="Обычный 11 8 8 3" xfId="20260"/>
    <cellStyle name="Обычный 11 8 8 4" xfId="27732"/>
    <cellStyle name="Обычный 11 8 8 5" xfId="35201"/>
    <cellStyle name="Обычный 11 8 8 6" xfId="42662"/>
    <cellStyle name="Обычный 11 8 8 7" xfId="50550"/>
    <cellStyle name="Обычный 11 8 8 8" xfId="58017"/>
    <cellStyle name="Обычный 11 8 9" xfId="514"/>
    <cellStyle name="Обычный 11 8 9 2" xfId="515"/>
    <cellStyle name="Обычный 11 8 9 3" xfId="21194"/>
    <cellStyle name="Обычный 11 8 9 4" xfId="28666"/>
    <cellStyle name="Обычный 11 8 9 5" xfId="36135"/>
    <cellStyle name="Обычный 11 8 9 6" xfId="43596"/>
    <cellStyle name="Обычный 11 8 9 7" xfId="51484"/>
    <cellStyle name="Обычный 11 8 9 8" xfId="58951"/>
    <cellStyle name="Обычный 11 9" xfId="45445"/>
    <cellStyle name="Обычный 12" xfId="516"/>
    <cellStyle name="Обычный 12 10" xfId="517"/>
    <cellStyle name="Обычный 12 10 2" xfId="518"/>
    <cellStyle name="Обычный 12 10 3" xfId="22130"/>
    <cellStyle name="Обычный 12 10 4" xfId="29602"/>
    <cellStyle name="Обычный 12 10 5" xfId="37071"/>
    <cellStyle name="Обычный 12 10 6" xfId="44532"/>
    <cellStyle name="Обычный 12 10 7" xfId="52420"/>
    <cellStyle name="Обычный 12 10 8" xfId="59887"/>
    <cellStyle name="Обычный 12 11" xfId="519"/>
    <cellStyle name="Обычный 12 12" xfId="15571"/>
    <cellStyle name="Обычный 12 13" xfId="23066"/>
    <cellStyle name="Обычный 12 14" xfId="30537"/>
    <cellStyle name="Обычный 12 15" xfId="38003"/>
    <cellStyle name="Обычный 12 16" xfId="45500"/>
    <cellStyle name="Обычный 12 17" xfId="45884"/>
    <cellStyle name="Обычный 12 18" xfId="53351"/>
    <cellStyle name="Обычный 12 2" xfId="520"/>
    <cellStyle name="Обычный 12 2 10" xfId="15572"/>
    <cellStyle name="Обычный 12 2 11" xfId="23067"/>
    <cellStyle name="Обычный 12 2 12" xfId="30538"/>
    <cellStyle name="Обычный 12 2 13" xfId="38004"/>
    <cellStyle name="Обычный 12 2 14" xfId="45885"/>
    <cellStyle name="Обычный 12 2 15" xfId="53352"/>
    <cellStyle name="Обычный 12 2 2" xfId="521"/>
    <cellStyle name="Обычный 12 2 2 2" xfId="522"/>
    <cellStyle name="Обычный 12 2 2 3" xfId="16532"/>
    <cellStyle name="Обычный 12 2 2 4" xfId="24004"/>
    <cellStyle name="Обычный 12 2 2 5" xfId="31474"/>
    <cellStyle name="Обычный 12 2 2 6" xfId="38936"/>
    <cellStyle name="Обычный 12 2 2 7" xfId="46822"/>
    <cellStyle name="Обычный 12 2 2 8" xfId="54289"/>
    <cellStyle name="Обычный 12 2 3" xfId="523"/>
    <cellStyle name="Обычный 12 2 3 2" xfId="524"/>
    <cellStyle name="Обычный 12 2 3 3" xfId="17466"/>
    <cellStyle name="Обычный 12 2 3 4" xfId="24938"/>
    <cellStyle name="Обычный 12 2 3 5" xfId="32407"/>
    <cellStyle name="Обычный 12 2 3 6" xfId="39868"/>
    <cellStyle name="Обычный 12 2 3 7" xfId="47756"/>
    <cellStyle name="Обычный 12 2 3 8" xfId="55223"/>
    <cellStyle name="Обычный 12 2 4" xfId="525"/>
    <cellStyle name="Обычный 12 2 4 2" xfId="526"/>
    <cellStyle name="Обычный 12 2 4 3" xfId="18399"/>
    <cellStyle name="Обычный 12 2 4 4" xfId="25871"/>
    <cellStyle name="Обычный 12 2 4 5" xfId="33340"/>
    <cellStyle name="Обычный 12 2 4 6" xfId="40801"/>
    <cellStyle name="Обычный 12 2 4 7" xfId="48689"/>
    <cellStyle name="Обычный 12 2 4 8" xfId="56156"/>
    <cellStyle name="Обычный 12 2 5" xfId="527"/>
    <cellStyle name="Обычный 12 2 5 2" xfId="528"/>
    <cellStyle name="Обычный 12 2 5 3" xfId="19331"/>
    <cellStyle name="Обычный 12 2 5 4" xfId="26803"/>
    <cellStyle name="Обычный 12 2 5 5" xfId="34272"/>
    <cellStyle name="Обычный 12 2 5 6" xfId="41733"/>
    <cellStyle name="Обычный 12 2 5 7" xfId="49621"/>
    <cellStyle name="Обычный 12 2 5 8" xfId="57088"/>
    <cellStyle name="Обычный 12 2 6" xfId="529"/>
    <cellStyle name="Обычный 12 2 6 2" xfId="530"/>
    <cellStyle name="Обычный 12 2 6 3" xfId="20264"/>
    <cellStyle name="Обычный 12 2 6 4" xfId="27736"/>
    <cellStyle name="Обычный 12 2 6 5" xfId="35205"/>
    <cellStyle name="Обычный 12 2 6 6" xfId="42666"/>
    <cellStyle name="Обычный 12 2 6 7" xfId="50554"/>
    <cellStyle name="Обычный 12 2 6 8" xfId="58021"/>
    <cellStyle name="Обычный 12 2 7" xfId="531"/>
    <cellStyle name="Обычный 12 2 7 2" xfId="532"/>
    <cellStyle name="Обычный 12 2 7 3" xfId="21198"/>
    <cellStyle name="Обычный 12 2 7 4" xfId="28670"/>
    <cellStyle name="Обычный 12 2 7 5" xfId="36139"/>
    <cellStyle name="Обычный 12 2 7 6" xfId="43600"/>
    <cellStyle name="Обычный 12 2 7 7" xfId="51488"/>
    <cellStyle name="Обычный 12 2 7 8" xfId="58955"/>
    <cellStyle name="Обычный 12 2 8" xfId="533"/>
    <cellStyle name="Обычный 12 2 8 2" xfId="534"/>
    <cellStyle name="Обычный 12 2 8 3" xfId="22131"/>
    <cellStyle name="Обычный 12 2 8 4" xfId="29603"/>
    <cellStyle name="Обычный 12 2 8 5" xfId="37072"/>
    <cellStyle name="Обычный 12 2 8 6" xfId="44533"/>
    <cellStyle name="Обычный 12 2 8 7" xfId="52421"/>
    <cellStyle name="Обычный 12 2 8 8" xfId="59888"/>
    <cellStyle name="Обычный 12 2 9" xfId="535"/>
    <cellStyle name="Обычный 12 3" xfId="536"/>
    <cellStyle name="Обычный 12 3 10" xfId="15573"/>
    <cellStyle name="Обычный 12 3 11" xfId="23068"/>
    <cellStyle name="Обычный 12 3 12" xfId="30539"/>
    <cellStyle name="Обычный 12 3 13" xfId="38005"/>
    <cellStyle name="Обычный 12 3 14" xfId="45886"/>
    <cellStyle name="Обычный 12 3 15" xfId="53353"/>
    <cellStyle name="Обычный 12 3 2" xfId="537"/>
    <cellStyle name="Обычный 12 3 2 2" xfId="538"/>
    <cellStyle name="Обычный 12 3 2 3" xfId="16533"/>
    <cellStyle name="Обычный 12 3 2 4" xfId="24005"/>
    <cellStyle name="Обычный 12 3 2 5" xfId="31475"/>
    <cellStyle name="Обычный 12 3 2 6" xfId="38937"/>
    <cellStyle name="Обычный 12 3 2 7" xfId="46823"/>
    <cellStyle name="Обычный 12 3 2 8" xfId="54290"/>
    <cellStyle name="Обычный 12 3 3" xfId="539"/>
    <cellStyle name="Обычный 12 3 3 2" xfId="540"/>
    <cellStyle name="Обычный 12 3 3 3" xfId="17467"/>
    <cellStyle name="Обычный 12 3 3 4" xfId="24939"/>
    <cellStyle name="Обычный 12 3 3 5" xfId="32408"/>
    <cellStyle name="Обычный 12 3 3 6" xfId="39869"/>
    <cellStyle name="Обычный 12 3 3 7" xfId="47757"/>
    <cellStyle name="Обычный 12 3 3 8" xfId="55224"/>
    <cellStyle name="Обычный 12 3 4" xfId="541"/>
    <cellStyle name="Обычный 12 3 4 2" xfId="542"/>
    <cellStyle name="Обычный 12 3 4 3" xfId="18400"/>
    <cellStyle name="Обычный 12 3 4 4" xfId="25872"/>
    <cellStyle name="Обычный 12 3 4 5" xfId="33341"/>
    <cellStyle name="Обычный 12 3 4 6" xfId="40802"/>
    <cellStyle name="Обычный 12 3 4 7" xfId="48690"/>
    <cellStyle name="Обычный 12 3 4 8" xfId="56157"/>
    <cellStyle name="Обычный 12 3 5" xfId="543"/>
    <cellStyle name="Обычный 12 3 5 2" xfId="544"/>
    <cellStyle name="Обычный 12 3 5 3" xfId="19332"/>
    <cellStyle name="Обычный 12 3 5 4" xfId="26804"/>
    <cellStyle name="Обычный 12 3 5 5" xfId="34273"/>
    <cellStyle name="Обычный 12 3 5 6" xfId="41734"/>
    <cellStyle name="Обычный 12 3 5 7" xfId="49622"/>
    <cellStyle name="Обычный 12 3 5 8" xfId="57089"/>
    <cellStyle name="Обычный 12 3 6" xfId="545"/>
    <cellStyle name="Обычный 12 3 6 2" xfId="546"/>
    <cellStyle name="Обычный 12 3 6 3" xfId="20265"/>
    <cellStyle name="Обычный 12 3 6 4" xfId="27737"/>
    <cellStyle name="Обычный 12 3 6 5" xfId="35206"/>
    <cellStyle name="Обычный 12 3 6 6" xfId="42667"/>
    <cellStyle name="Обычный 12 3 6 7" xfId="50555"/>
    <cellStyle name="Обычный 12 3 6 8" xfId="58022"/>
    <cellStyle name="Обычный 12 3 7" xfId="547"/>
    <cellStyle name="Обычный 12 3 7 2" xfId="548"/>
    <cellStyle name="Обычный 12 3 7 3" xfId="21199"/>
    <cellStyle name="Обычный 12 3 7 4" xfId="28671"/>
    <cellStyle name="Обычный 12 3 7 5" xfId="36140"/>
    <cellStyle name="Обычный 12 3 7 6" xfId="43601"/>
    <cellStyle name="Обычный 12 3 7 7" xfId="51489"/>
    <cellStyle name="Обычный 12 3 7 8" xfId="58956"/>
    <cellStyle name="Обычный 12 3 8" xfId="549"/>
    <cellStyle name="Обычный 12 3 8 2" xfId="550"/>
    <cellStyle name="Обычный 12 3 8 3" xfId="22132"/>
    <cellStyle name="Обычный 12 3 8 4" xfId="29604"/>
    <cellStyle name="Обычный 12 3 8 5" xfId="37073"/>
    <cellStyle name="Обычный 12 3 8 6" xfId="44534"/>
    <cellStyle name="Обычный 12 3 8 7" xfId="52422"/>
    <cellStyle name="Обычный 12 3 8 8" xfId="59889"/>
    <cellStyle name="Обычный 12 3 9" xfId="551"/>
    <cellStyle name="Обычный 12 4" xfId="552"/>
    <cellStyle name="Обычный 12 4 2" xfId="553"/>
    <cellStyle name="Обычный 12 4 3" xfId="16531"/>
    <cellStyle name="Обычный 12 4 4" xfId="24003"/>
    <cellStyle name="Обычный 12 4 5" xfId="31473"/>
    <cellStyle name="Обычный 12 4 6" xfId="38935"/>
    <cellStyle name="Обычный 12 4 7" xfId="46821"/>
    <cellStyle name="Обычный 12 4 8" xfId="54288"/>
    <cellStyle name="Обычный 12 5" xfId="554"/>
    <cellStyle name="Обычный 12 5 2" xfId="555"/>
    <cellStyle name="Обычный 12 5 3" xfId="17465"/>
    <cellStyle name="Обычный 12 5 4" xfId="24937"/>
    <cellStyle name="Обычный 12 5 5" xfId="32406"/>
    <cellStyle name="Обычный 12 5 6" xfId="39867"/>
    <cellStyle name="Обычный 12 5 7" xfId="47755"/>
    <cellStyle name="Обычный 12 5 8" xfId="55222"/>
    <cellStyle name="Обычный 12 6" xfId="556"/>
    <cellStyle name="Обычный 12 6 2" xfId="557"/>
    <cellStyle name="Обычный 12 6 3" xfId="18398"/>
    <cellStyle name="Обычный 12 6 4" xfId="25870"/>
    <cellStyle name="Обычный 12 6 5" xfId="33339"/>
    <cellStyle name="Обычный 12 6 6" xfId="40800"/>
    <cellStyle name="Обычный 12 6 7" xfId="48688"/>
    <cellStyle name="Обычный 12 6 8" xfId="56155"/>
    <cellStyle name="Обычный 12 7" xfId="558"/>
    <cellStyle name="Обычный 12 7 2" xfId="559"/>
    <cellStyle name="Обычный 12 7 3" xfId="19330"/>
    <cellStyle name="Обычный 12 7 4" xfId="26802"/>
    <cellStyle name="Обычный 12 7 5" xfId="34271"/>
    <cellStyle name="Обычный 12 7 6" xfId="41732"/>
    <cellStyle name="Обычный 12 7 7" xfId="49620"/>
    <cellStyle name="Обычный 12 7 8" xfId="57087"/>
    <cellStyle name="Обычный 12 8" xfId="560"/>
    <cellStyle name="Обычный 12 8 2" xfId="561"/>
    <cellStyle name="Обычный 12 8 3" xfId="20263"/>
    <cellStyle name="Обычный 12 8 4" xfId="27735"/>
    <cellStyle name="Обычный 12 8 5" xfId="35204"/>
    <cellStyle name="Обычный 12 8 6" xfId="42665"/>
    <cellStyle name="Обычный 12 8 7" xfId="50553"/>
    <cellStyle name="Обычный 12 8 8" xfId="58020"/>
    <cellStyle name="Обычный 12 9" xfId="562"/>
    <cellStyle name="Обычный 12 9 2" xfId="563"/>
    <cellStyle name="Обычный 12 9 3" xfId="21197"/>
    <cellStyle name="Обычный 12 9 4" xfId="28669"/>
    <cellStyle name="Обычный 12 9 5" xfId="36138"/>
    <cellStyle name="Обычный 12 9 6" xfId="43599"/>
    <cellStyle name="Обычный 12 9 7" xfId="51487"/>
    <cellStyle name="Обычный 12 9 8" xfId="58954"/>
    <cellStyle name="Обычный 13" xfId="564"/>
    <cellStyle name="Обычный 13 10" xfId="565"/>
    <cellStyle name="Обычный 13 10 2" xfId="566"/>
    <cellStyle name="Обычный 13 10 3" xfId="22133"/>
    <cellStyle name="Обычный 13 10 4" xfId="29605"/>
    <cellStyle name="Обычный 13 10 5" xfId="37074"/>
    <cellStyle name="Обычный 13 10 6" xfId="44535"/>
    <cellStyle name="Обычный 13 10 7" xfId="52423"/>
    <cellStyle name="Обычный 13 10 8" xfId="59890"/>
    <cellStyle name="Обычный 13 11" xfId="567"/>
    <cellStyle name="Обычный 13 12" xfId="15574"/>
    <cellStyle name="Обычный 13 13" xfId="23069"/>
    <cellStyle name="Обычный 13 14" xfId="30540"/>
    <cellStyle name="Обычный 13 15" xfId="38006"/>
    <cellStyle name="Обычный 13 16" xfId="45501"/>
    <cellStyle name="Обычный 13 17" xfId="45887"/>
    <cellStyle name="Обычный 13 18" xfId="53354"/>
    <cellStyle name="Обычный 13 2" xfId="568"/>
    <cellStyle name="Обычный 13 2 10" xfId="15575"/>
    <cellStyle name="Обычный 13 2 11" xfId="23070"/>
    <cellStyle name="Обычный 13 2 12" xfId="30541"/>
    <cellStyle name="Обычный 13 2 13" xfId="38007"/>
    <cellStyle name="Обычный 13 2 14" xfId="45888"/>
    <cellStyle name="Обычный 13 2 15" xfId="53355"/>
    <cellStyle name="Обычный 13 2 2" xfId="569"/>
    <cellStyle name="Обычный 13 2 2 2" xfId="570"/>
    <cellStyle name="Обычный 13 2 2 3" xfId="16535"/>
    <cellStyle name="Обычный 13 2 2 4" xfId="24007"/>
    <cellStyle name="Обычный 13 2 2 5" xfId="31477"/>
    <cellStyle name="Обычный 13 2 2 6" xfId="38939"/>
    <cellStyle name="Обычный 13 2 2 7" xfId="46825"/>
    <cellStyle name="Обычный 13 2 2 8" xfId="54292"/>
    <cellStyle name="Обычный 13 2 3" xfId="571"/>
    <cellStyle name="Обычный 13 2 3 2" xfId="572"/>
    <cellStyle name="Обычный 13 2 3 3" xfId="17469"/>
    <cellStyle name="Обычный 13 2 3 4" xfId="24941"/>
    <cellStyle name="Обычный 13 2 3 5" xfId="32410"/>
    <cellStyle name="Обычный 13 2 3 6" xfId="39871"/>
    <cellStyle name="Обычный 13 2 3 7" xfId="47759"/>
    <cellStyle name="Обычный 13 2 3 8" xfId="55226"/>
    <cellStyle name="Обычный 13 2 4" xfId="573"/>
    <cellStyle name="Обычный 13 2 4 2" xfId="574"/>
    <cellStyle name="Обычный 13 2 4 3" xfId="18402"/>
    <cellStyle name="Обычный 13 2 4 4" xfId="25874"/>
    <cellStyle name="Обычный 13 2 4 5" xfId="33343"/>
    <cellStyle name="Обычный 13 2 4 6" xfId="40804"/>
    <cellStyle name="Обычный 13 2 4 7" xfId="48692"/>
    <cellStyle name="Обычный 13 2 4 8" xfId="56159"/>
    <cellStyle name="Обычный 13 2 5" xfId="575"/>
    <cellStyle name="Обычный 13 2 5 2" xfId="576"/>
    <cellStyle name="Обычный 13 2 5 3" xfId="19334"/>
    <cellStyle name="Обычный 13 2 5 4" xfId="26806"/>
    <cellStyle name="Обычный 13 2 5 5" xfId="34275"/>
    <cellStyle name="Обычный 13 2 5 6" xfId="41736"/>
    <cellStyle name="Обычный 13 2 5 7" xfId="49624"/>
    <cellStyle name="Обычный 13 2 5 8" xfId="57091"/>
    <cellStyle name="Обычный 13 2 6" xfId="577"/>
    <cellStyle name="Обычный 13 2 6 2" xfId="578"/>
    <cellStyle name="Обычный 13 2 6 3" xfId="20267"/>
    <cellStyle name="Обычный 13 2 6 4" xfId="27739"/>
    <cellStyle name="Обычный 13 2 6 5" xfId="35208"/>
    <cellStyle name="Обычный 13 2 6 6" xfId="42669"/>
    <cellStyle name="Обычный 13 2 6 7" xfId="50557"/>
    <cellStyle name="Обычный 13 2 6 8" xfId="58024"/>
    <cellStyle name="Обычный 13 2 7" xfId="579"/>
    <cellStyle name="Обычный 13 2 7 2" xfId="580"/>
    <cellStyle name="Обычный 13 2 7 3" xfId="21201"/>
    <cellStyle name="Обычный 13 2 7 4" xfId="28673"/>
    <cellStyle name="Обычный 13 2 7 5" xfId="36142"/>
    <cellStyle name="Обычный 13 2 7 6" xfId="43603"/>
    <cellStyle name="Обычный 13 2 7 7" xfId="51491"/>
    <cellStyle name="Обычный 13 2 7 8" xfId="58958"/>
    <cellStyle name="Обычный 13 2 8" xfId="581"/>
    <cellStyle name="Обычный 13 2 8 2" xfId="582"/>
    <cellStyle name="Обычный 13 2 8 3" xfId="22134"/>
    <cellStyle name="Обычный 13 2 8 4" xfId="29606"/>
    <cellStyle name="Обычный 13 2 8 5" xfId="37075"/>
    <cellStyle name="Обычный 13 2 8 6" xfId="44536"/>
    <cellStyle name="Обычный 13 2 8 7" xfId="52424"/>
    <cellStyle name="Обычный 13 2 8 8" xfId="59891"/>
    <cellStyle name="Обычный 13 2 9" xfId="583"/>
    <cellStyle name="Обычный 13 3" xfId="584"/>
    <cellStyle name="Обычный 13 3 10" xfId="15576"/>
    <cellStyle name="Обычный 13 3 11" xfId="23071"/>
    <cellStyle name="Обычный 13 3 12" xfId="30542"/>
    <cellStyle name="Обычный 13 3 13" xfId="38008"/>
    <cellStyle name="Обычный 13 3 14" xfId="45889"/>
    <cellStyle name="Обычный 13 3 15" xfId="53356"/>
    <cellStyle name="Обычный 13 3 2" xfId="585"/>
    <cellStyle name="Обычный 13 3 2 2" xfId="586"/>
    <cellStyle name="Обычный 13 3 2 3" xfId="16536"/>
    <cellStyle name="Обычный 13 3 2 4" xfId="24008"/>
    <cellStyle name="Обычный 13 3 2 5" xfId="31478"/>
    <cellStyle name="Обычный 13 3 2 6" xfId="38940"/>
    <cellStyle name="Обычный 13 3 2 7" xfId="46826"/>
    <cellStyle name="Обычный 13 3 2 8" xfId="54293"/>
    <cellStyle name="Обычный 13 3 3" xfId="587"/>
    <cellStyle name="Обычный 13 3 3 2" xfId="588"/>
    <cellStyle name="Обычный 13 3 3 3" xfId="17470"/>
    <cellStyle name="Обычный 13 3 3 4" xfId="24942"/>
    <cellStyle name="Обычный 13 3 3 5" xfId="32411"/>
    <cellStyle name="Обычный 13 3 3 6" xfId="39872"/>
    <cellStyle name="Обычный 13 3 3 7" xfId="47760"/>
    <cellStyle name="Обычный 13 3 3 8" xfId="55227"/>
    <cellStyle name="Обычный 13 3 4" xfId="589"/>
    <cellStyle name="Обычный 13 3 4 2" xfId="590"/>
    <cellStyle name="Обычный 13 3 4 3" xfId="18403"/>
    <cellStyle name="Обычный 13 3 4 4" xfId="25875"/>
    <cellStyle name="Обычный 13 3 4 5" xfId="33344"/>
    <cellStyle name="Обычный 13 3 4 6" xfId="40805"/>
    <cellStyle name="Обычный 13 3 4 7" xfId="48693"/>
    <cellStyle name="Обычный 13 3 4 8" xfId="56160"/>
    <cellStyle name="Обычный 13 3 5" xfId="591"/>
    <cellStyle name="Обычный 13 3 5 2" xfId="592"/>
    <cellStyle name="Обычный 13 3 5 3" xfId="19335"/>
    <cellStyle name="Обычный 13 3 5 4" xfId="26807"/>
    <cellStyle name="Обычный 13 3 5 5" xfId="34276"/>
    <cellStyle name="Обычный 13 3 5 6" xfId="41737"/>
    <cellStyle name="Обычный 13 3 5 7" xfId="49625"/>
    <cellStyle name="Обычный 13 3 5 8" xfId="57092"/>
    <cellStyle name="Обычный 13 3 6" xfId="593"/>
    <cellStyle name="Обычный 13 3 6 2" xfId="594"/>
    <cellStyle name="Обычный 13 3 6 3" xfId="20268"/>
    <cellStyle name="Обычный 13 3 6 4" xfId="27740"/>
    <cellStyle name="Обычный 13 3 6 5" xfId="35209"/>
    <cellStyle name="Обычный 13 3 6 6" xfId="42670"/>
    <cellStyle name="Обычный 13 3 6 7" xfId="50558"/>
    <cellStyle name="Обычный 13 3 6 8" xfId="58025"/>
    <cellStyle name="Обычный 13 3 7" xfId="595"/>
    <cellStyle name="Обычный 13 3 7 2" xfId="596"/>
    <cellStyle name="Обычный 13 3 7 3" xfId="21202"/>
    <cellStyle name="Обычный 13 3 7 4" xfId="28674"/>
    <cellStyle name="Обычный 13 3 7 5" xfId="36143"/>
    <cellStyle name="Обычный 13 3 7 6" xfId="43604"/>
    <cellStyle name="Обычный 13 3 7 7" xfId="51492"/>
    <cellStyle name="Обычный 13 3 7 8" xfId="58959"/>
    <cellStyle name="Обычный 13 3 8" xfId="597"/>
    <cellStyle name="Обычный 13 3 8 2" xfId="598"/>
    <cellStyle name="Обычный 13 3 8 3" xfId="22135"/>
    <cellStyle name="Обычный 13 3 8 4" xfId="29607"/>
    <cellStyle name="Обычный 13 3 8 5" xfId="37076"/>
    <cellStyle name="Обычный 13 3 8 6" xfId="44537"/>
    <cellStyle name="Обычный 13 3 8 7" xfId="52425"/>
    <cellStyle name="Обычный 13 3 8 8" xfId="59892"/>
    <cellStyle name="Обычный 13 3 9" xfId="599"/>
    <cellStyle name="Обычный 13 4" xfId="600"/>
    <cellStyle name="Обычный 13 4 2" xfId="601"/>
    <cellStyle name="Обычный 13 4 3" xfId="16534"/>
    <cellStyle name="Обычный 13 4 4" xfId="24006"/>
    <cellStyle name="Обычный 13 4 5" xfId="31476"/>
    <cellStyle name="Обычный 13 4 6" xfId="38938"/>
    <cellStyle name="Обычный 13 4 7" xfId="46824"/>
    <cellStyle name="Обычный 13 4 8" xfId="54291"/>
    <cellStyle name="Обычный 13 5" xfId="602"/>
    <cellStyle name="Обычный 13 5 2" xfId="603"/>
    <cellStyle name="Обычный 13 5 3" xfId="17468"/>
    <cellStyle name="Обычный 13 5 4" xfId="24940"/>
    <cellStyle name="Обычный 13 5 5" xfId="32409"/>
    <cellStyle name="Обычный 13 5 6" xfId="39870"/>
    <cellStyle name="Обычный 13 5 7" xfId="47758"/>
    <cellStyle name="Обычный 13 5 8" xfId="55225"/>
    <cellStyle name="Обычный 13 6" xfId="604"/>
    <cellStyle name="Обычный 13 6 2" xfId="605"/>
    <cellStyle name="Обычный 13 6 3" xfId="18401"/>
    <cellStyle name="Обычный 13 6 4" xfId="25873"/>
    <cellStyle name="Обычный 13 6 5" xfId="33342"/>
    <cellStyle name="Обычный 13 6 6" xfId="40803"/>
    <cellStyle name="Обычный 13 6 7" xfId="48691"/>
    <cellStyle name="Обычный 13 6 8" xfId="56158"/>
    <cellStyle name="Обычный 13 7" xfId="606"/>
    <cellStyle name="Обычный 13 7 2" xfId="607"/>
    <cellStyle name="Обычный 13 7 3" xfId="19333"/>
    <cellStyle name="Обычный 13 7 4" xfId="26805"/>
    <cellStyle name="Обычный 13 7 5" xfId="34274"/>
    <cellStyle name="Обычный 13 7 6" xfId="41735"/>
    <cellStyle name="Обычный 13 7 7" xfId="49623"/>
    <cellStyle name="Обычный 13 7 8" xfId="57090"/>
    <cellStyle name="Обычный 13 8" xfId="608"/>
    <cellStyle name="Обычный 13 8 2" xfId="609"/>
    <cellStyle name="Обычный 13 8 3" xfId="20266"/>
    <cellStyle name="Обычный 13 8 4" xfId="27738"/>
    <cellStyle name="Обычный 13 8 5" xfId="35207"/>
    <cellStyle name="Обычный 13 8 6" xfId="42668"/>
    <cellStyle name="Обычный 13 8 7" xfId="50556"/>
    <cellStyle name="Обычный 13 8 8" xfId="58023"/>
    <cellStyle name="Обычный 13 9" xfId="610"/>
    <cellStyle name="Обычный 13 9 2" xfId="611"/>
    <cellStyle name="Обычный 13 9 3" xfId="21200"/>
    <cellStyle name="Обычный 13 9 4" xfId="28672"/>
    <cellStyle name="Обычный 13 9 5" xfId="36141"/>
    <cellStyle name="Обычный 13 9 6" xfId="43602"/>
    <cellStyle name="Обычный 13 9 7" xfId="51490"/>
    <cellStyle name="Обычный 13 9 8" xfId="58957"/>
    <cellStyle name="Обычный 14" xfId="612"/>
    <cellStyle name="Обычный 14 10" xfId="613"/>
    <cellStyle name="Обычный 14 10 2" xfId="614"/>
    <cellStyle name="Обычный 14 10 3" xfId="22136"/>
    <cellStyle name="Обычный 14 10 4" xfId="29608"/>
    <cellStyle name="Обычный 14 10 5" xfId="37077"/>
    <cellStyle name="Обычный 14 10 6" xfId="44538"/>
    <cellStyle name="Обычный 14 10 7" xfId="52426"/>
    <cellStyle name="Обычный 14 10 8" xfId="59893"/>
    <cellStyle name="Обычный 14 11" xfId="615"/>
    <cellStyle name="Обычный 14 12" xfId="15577"/>
    <cellStyle name="Обычный 14 13" xfId="23072"/>
    <cellStyle name="Обычный 14 14" xfId="30543"/>
    <cellStyle name="Обычный 14 15" xfId="38009"/>
    <cellStyle name="Обычный 14 16" xfId="45502"/>
    <cellStyle name="Обычный 14 17" xfId="45890"/>
    <cellStyle name="Обычный 14 18" xfId="53357"/>
    <cellStyle name="Обычный 14 2" xfId="616"/>
    <cellStyle name="Обычный 14 2 10" xfId="15578"/>
    <cellStyle name="Обычный 14 2 11" xfId="23073"/>
    <cellStyle name="Обычный 14 2 12" xfId="30544"/>
    <cellStyle name="Обычный 14 2 13" xfId="38010"/>
    <cellStyle name="Обычный 14 2 14" xfId="45891"/>
    <cellStyle name="Обычный 14 2 15" xfId="53358"/>
    <cellStyle name="Обычный 14 2 2" xfId="617"/>
    <cellStyle name="Обычный 14 2 2 2" xfId="618"/>
    <cellStyle name="Обычный 14 2 2 3" xfId="16538"/>
    <cellStyle name="Обычный 14 2 2 4" xfId="24010"/>
    <cellStyle name="Обычный 14 2 2 5" xfId="31480"/>
    <cellStyle name="Обычный 14 2 2 6" xfId="38942"/>
    <cellStyle name="Обычный 14 2 2 7" xfId="46828"/>
    <cellStyle name="Обычный 14 2 2 8" xfId="54295"/>
    <cellStyle name="Обычный 14 2 3" xfId="619"/>
    <cellStyle name="Обычный 14 2 3 2" xfId="620"/>
    <cellStyle name="Обычный 14 2 3 3" xfId="17472"/>
    <cellStyle name="Обычный 14 2 3 4" xfId="24944"/>
    <cellStyle name="Обычный 14 2 3 5" xfId="32413"/>
    <cellStyle name="Обычный 14 2 3 6" xfId="39874"/>
    <cellStyle name="Обычный 14 2 3 7" xfId="47762"/>
    <cellStyle name="Обычный 14 2 3 8" xfId="55229"/>
    <cellStyle name="Обычный 14 2 4" xfId="621"/>
    <cellStyle name="Обычный 14 2 4 2" xfId="622"/>
    <cellStyle name="Обычный 14 2 4 3" xfId="18405"/>
    <cellStyle name="Обычный 14 2 4 4" xfId="25877"/>
    <cellStyle name="Обычный 14 2 4 5" xfId="33346"/>
    <cellStyle name="Обычный 14 2 4 6" xfId="40807"/>
    <cellStyle name="Обычный 14 2 4 7" xfId="48695"/>
    <cellStyle name="Обычный 14 2 4 8" xfId="56162"/>
    <cellStyle name="Обычный 14 2 5" xfId="623"/>
    <cellStyle name="Обычный 14 2 5 2" xfId="624"/>
    <cellStyle name="Обычный 14 2 5 3" xfId="19337"/>
    <cellStyle name="Обычный 14 2 5 4" xfId="26809"/>
    <cellStyle name="Обычный 14 2 5 5" xfId="34278"/>
    <cellStyle name="Обычный 14 2 5 6" xfId="41739"/>
    <cellStyle name="Обычный 14 2 5 7" xfId="49627"/>
    <cellStyle name="Обычный 14 2 5 8" xfId="57094"/>
    <cellStyle name="Обычный 14 2 6" xfId="625"/>
    <cellStyle name="Обычный 14 2 6 2" xfId="626"/>
    <cellStyle name="Обычный 14 2 6 3" xfId="20270"/>
    <cellStyle name="Обычный 14 2 6 4" xfId="27742"/>
    <cellStyle name="Обычный 14 2 6 5" xfId="35211"/>
    <cellStyle name="Обычный 14 2 6 6" xfId="42672"/>
    <cellStyle name="Обычный 14 2 6 7" xfId="50560"/>
    <cellStyle name="Обычный 14 2 6 8" xfId="58027"/>
    <cellStyle name="Обычный 14 2 7" xfId="627"/>
    <cellStyle name="Обычный 14 2 7 2" xfId="628"/>
    <cellStyle name="Обычный 14 2 7 3" xfId="21204"/>
    <cellStyle name="Обычный 14 2 7 4" xfId="28676"/>
    <cellStyle name="Обычный 14 2 7 5" xfId="36145"/>
    <cellStyle name="Обычный 14 2 7 6" xfId="43606"/>
    <cellStyle name="Обычный 14 2 7 7" xfId="51494"/>
    <cellStyle name="Обычный 14 2 7 8" xfId="58961"/>
    <cellStyle name="Обычный 14 2 8" xfId="629"/>
    <cellStyle name="Обычный 14 2 8 2" xfId="630"/>
    <cellStyle name="Обычный 14 2 8 3" xfId="22137"/>
    <cellStyle name="Обычный 14 2 8 4" xfId="29609"/>
    <cellStyle name="Обычный 14 2 8 5" xfId="37078"/>
    <cellStyle name="Обычный 14 2 8 6" xfId="44539"/>
    <cellStyle name="Обычный 14 2 8 7" xfId="52427"/>
    <cellStyle name="Обычный 14 2 8 8" xfId="59894"/>
    <cellStyle name="Обычный 14 2 9" xfId="631"/>
    <cellStyle name="Обычный 14 3" xfId="632"/>
    <cellStyle name="Обычный 14 3 10" xfId="15579"/>
    <cellStyle name="Обычный 14 3 11" xfId="23074"/>
    <cellStyle name="Обычный 14 3 12" xfId="30545"/>
    <cellStyle name="Обычный 14 3 13" xfId="38011"/>
    <cellStyle name="Обычный 14 3 14" xfId="45892"/>
    <cellStyle name="Обычный 14 3 15" xfId="53359"/>
    <cellStyle name="Обычный 14 3 2" xfId="633"/>
    <cellStyle name="Обычный 14 3 2 2" xfId="634"/>
    <cellStyle name="Обычный 14 3 2 3" xfId="16539"/>
    <cellStyle name="Обычный 14 3 2 4" xfId="24011"/>
    <cellStyle name="Обычный 14 3 2 5" xfId="31481"/>
    <cellStyle name="Обычный 14 3 2 6" xfId="38943"/>
    <cellStyle name="Обычный 14 3 2 7" xfId="46829"/>
    <cellStyle name="Обычный 14 3 2 8" xfId="54296"/>
    <cellStyle name="Обычный 14 3 3" xfId="635"/>
    <cellStyle name="Обычный 14 3 3 2" xfId="636"/>
    <cellStyle name="Обычный 14 3 3 3" xfId="17473"/>
    <cellStyle name="Обычный 14 3 3 4" xfId="24945"/>
    <cellStyle name="Обычный 14 3 3 5" xfId="32414"/>
    <cellStyle name="Обычный 14 3 3 6" xfId="39875"/>
    <cellStyle name="Обычный 14 3 3 7" xfId="47763"/>
    <cellStyle name="Обычный 14 3 3 8" xfId="55230"/>
    <cellStyle name="Обычный 14 3 4" xfId="637"/>
    <cellStyle name="Обычный 14 3 4 2" xfId="638"/>
    <cellStyle name="Обычный 14 3 4 3" xfId="18406"/>
    <cellStyle name="Обычный 14 3 4 4" xfId="25878"/>
    <cellStyle name="Обычный 14 3 4 5" xfId="33347"/>
    <cellStyle name="Обычный 14 3 4 6" xfId="40808"/>
    <cellStyle name="Обычный 14 3 4 7" xfId="48696"/>
    <cellStyle name="Обычный 14 3 4 8" xfId="56163"/>
    <cellStyle name="Обычный 14 3 5" xfId="639"/>
    <cellStyle name="Обычный 14 3 5 2" xfId="640"/>
    <cellStyle name="Обычный 14 3 5 3" xfId="19338"/>
    <cellStyle name="Обычный 14 3 5 4" xfId="26810"/>
    <cellStyle name="Обычный 14 3 5 5" xfId="34279"/>
    <cellStyle name="Обычный 14 3 5 6" xfId="41740"/>
    <cellStyle name="Обычный 14 3 5 7" xfId="49628"/>
    <cellStyle name="Обычный 14 3 5 8" xfId="57095"/>
    <cellStyle name="Обычный 14 3 6" xfId="641"/>
    <cellStyle name="Обычный 14 3 6 2" xfId="642"/>
    <cellStyle name="Обычный 14 3 6 3" xfId="20271"/>
    <cellStyle name="Обычный 14 3 6 4" xfId="27743"/>
    <cellStyle name="Обычный 14 3 6 5" xfId="35212"/>
    <cellStyle name="Обычный 14 3 6 6" xfId="42673"/>
    <cellStyle name="Обычный 14 3 6 7" xfId="50561"/>
    <cellStyle name="Обычный 14 3 6 8" xfId="58028"/>
    <cellStyle name="Обычный 14 3 7" xfId="643"/>
    <cellStyle name="Обычный 14 3 7 2" xfId="644"/>
    <cellStyle name="Обычный 14 3 7 3" xfId="21205"/>
    <cellStyle name="Обычный 14 3 7 4" xfId="28677"/>
    <cellStyle name="Обычный 14 3 7 5" xfId="36146"/>
    <cellStyle name="Обычный 14 3 7 6" xfId="43607"/>
    <cellStyle name="Обычный 14 3 7 7" xfId="51495"/>
    <cellStyle name="Обычный 14 3 7 8" xfId="58962"/>
    <cellStyle name="Обычный 14 3 8" xfId="645"/>
    <cellStyle name="Обычный 14 3 8 2" xfId="646"/>
    <cellStyle name="Обычный 14 3 8 3" xfId="22138"/>
    <cellStyle name="Обычный 14 3 8 4" xfId="29610"/>
    <cellStyle name="Обычный 14 3 8 5" xfId="37079"/>
    <cellStyle name="Обычный 14 3 8 6" xfId="44540"/>
    <cellStyle name="Обычный 14 3 8 7" xfId="52428"/>
    <cellStyle name="Обычный 14 3 8 8" xfId="59895"/>
    <cellStyle name="Обычный 14 3 9" xfId="647"/>
    <cellStyle name="Обычный 14 4" xfId="648"/>
    <cellStyle name="Обычный 14 4 2" xfId="649"/>
    <cellStyle name="Обычный 14 4 3" xfId="16537"/>
    <cellStyle name="Обычный 14 4 4" xfId="24009"/>
    <cellStyle name="Обычный 14 4 5" xfId="31479"/>
    <cellStyle name="Обычный 14 4 6" xfId="38941"/>
    <cellStyle name="Обычный 14 4 7" xfId="46827"/>
    <cellStyle name="Обычный 14 4 8" xfId="54294"/>
    <cellStyle name="Обычный 14 5" xfId="650"/>
    <cellStyle name="Обычный 14 5 2" xfId="651"/>
    <cellStyle name="Обычный 14 5 3" xfId="17471"/>
    <cellStyle name="Обычный 14 5 4" xfId="24943"/>
    <cellStyle name="Обычный 14 5 5" xfId="32412"/>
    <cellStyle name="Обычный 14 5 6" xfId="39873"/>
    <cellStyle name="Обычный 14 5 7" xfId="47761"/>
    <cellStyle name="Обычный 14 5 8" xfId="55228"/>
    <cellStyle name="Обычный 14 6" xfId="652"/>
    <cellStyle name="Обычный 14 6 2" xfId="653"/>
    <cellStyle name="Обычный 14 6 3" xfId="18404"/>
    <cellStyle name="Обычный 14 6 4" xfId="25876"/>
    <cellStyle name="Обычный 14 6 5" xfId="33345"/>
    <cellStyle name="Обычный 14 6 6" xfId="40806"/>
    <cellStyle name="Обычный 14 6 7" xfId="48694"/>
    <cellStyle name="Обычный 14 6 8" xfId="56161"/>
    <cellStyle name="Обычный 14 7" xfId="654"/>
    <cellStyle name="Обычный 14 7 2" xfId="655"/>
    <cellStyle name="Обычный 14 7 3" xfId="19336"/>
    <cellStyle name="Обычный 14 7 4" xfId="26808"/>
    <cellStyle name="Обычный 14 7 5" xfId="34277"/>
    <cellStyle name="Обычный 14 7 6" xfId="41738"/>
    <cellStyle name="Обычный 14 7 7" xfId="49626"/>
    <cellStyle name="Обычный 14 7 8" xfId="57093"/>
    <cellStyle name="Обычный 14 8" xfId="656"/>
    <cellStyle name="Обычный 14 8 2" xfId="657"/>
    <cellStyle name="Обычный 14 8 3" xfId="20269"/>
    <cellStyle name="Обычный 14 8 4" xfId="27741"/>
    <cellStyle name="Обычный 14 8 5" xfId="35210"/>
    <cellStyle name="Обычный 14 8 6" xfId="42671"/>
    <cellStyle name="Обычный 14 8 7" xfId="50559"/>
    <cellStyle name="Обычный 14 8 8" xfId="58026"/>
    <cellStyle name="Обычный 14 9" xfId="658"/>
    <cellStyle name="Обычный 14 9 2" xfId="659"/>
    <cellStyle name="Обычный 14 9 3" xfId="21203"/>
    <cellStyle name="Обычный 14 9 4" xfId="28675"/>
    <cellStyle name="Обычный 14 9 5" xfId="36144"/>
    <cellStyle name="Обычный 14 9 6" xfId="43605"/>
    <cellStyle name="Обычный 14 9 7" xfId="51493"/>
    <cellStyle name="Обычный 14 9 8" xfId="58960"/>
    <cellStyle name="Обычный 15" xfId="660"/>
    <cellStyle name="Обычный 15 10" xfId="661"/>
    <cellStyle name="Обычный 15 10 2" xfId="662"/>
    <cellStyle name="Обычный 15 10 3" xfId="22139"/>
    <cellStyle name="Обычный 15 10 4" xfId="29611"/>
    <cellStyle name="Обычный 15 10 5" xfId="37080"/>
    <cellStyle name="Обычный 15 10 6" xfId="44541"/>
    <cellStyle name="Обычный 15 10 7" xfId="52429"/>
    <cellStyle name="Обычный 15 10 8" xfId="59896"/>
    <cellStyle name="Обычный 15 11" xfId="663"/>
    <cellStyle name="Обычный 15 12" xfId="15580"/>
    <cellStyle name="Обычный 15 13" xfId="23075"/>
    <cellStyle name="Обычный 15 14" xfId="30546"/>
    <cellStyle name="Обычный 15 15" xfId="38012"/>
    <cellStyle name="Обычный 15 16" xfId="45503"/>
    <cellStyle name="Обычный 15 17" xfId="45893"/>
    <cellStyle name="Обычный 15 18" xfId="53360"/>
    <cellStyle name="Обычный 15 2" xfId="664"/>
    <cellStyle name="Обычный 15 2 10" xfId="15581"/>
    <cellStyle name="Обычный 15 2 11" xfId="23076"/>
    <cellStyle name="Обычный 15 2 12" xfId="30547"/>
    <cellStyle name="Обычный 15 2 13" xfId="38013"/>
    <cellStyle name="Обычный 15 2 14" xfId="45894"/>
    <cellStyle name="Обычный 15 2 15" xfId="53361"/>
    <cellStyle name="Обычный 15 2 2" xfId="665"/>
    <cellStyle name="Обычный 15 2 2 2" xfId="666"/>
    <cellStyle name="Обычный 15 2 2 3" xfId="16541"/>
    <cellStyle name="Обычный 15 2 2 4" xfId="24013"/>
    <cellStyle name="Обычный 15 2 2 5" xfId="31483"/>
    <cellStyle name="Обычный 15 2 2 6" xfId="38945"/>
    <cellStyle name="Обычный 15 2 2 7" xfId="46831"/>
    <cellStyle name="Обычный 15 2 2 8" xfId="54298"/>
    <cellStyle name="Обычный 15 2 3" xfId="667"/>
    <cellStyle name="Обычный 15 2 3 2" xfId="668"/>
    <cellStyle name="Обычный 15 2 3 3" xfId="17475"/>
    <cellStyle name="Обычный 15 2 3 4" xfId="24947"/>
    <cellStyle name="Обычный 15 2 3 5" xfId="32416"/>
    <cellStyle name="Обычный 15 2 3 6" xfId="39877"/>
    <cellStyle name="Обычный 15 2 3 7" xfId="47765"/>
    <cellStyle name="Обычный 15 2 3 8" xfId="55232"/>
    <cellStyle name="Обычный 15 2 4" xfId="669"/>
    <cellStyle name="Обычный 15 2 4 2" xfId="670"/>
    <cellStyle name="Обычный 15 2 4 3" xfId="18408"/>
    <cellStyle name="Обычный 15 2 4 4" xfId="25880"/>
    <cellStyle name="Обычный 15 2 4 5" xfId="33349"/>
    <cellStyle name="Обычный 15 2 4 6" xfId="40810"/>
    <cellStyle name="Обычный 15 2 4 7" xfId="48698"/>
    <cellStyle name="Обычный 15 2 4 8" xfId="56165"/>
    <cellStyle name="Обычный 15 2 5" xfId="671"/>
    <cellStyle name="Обычный 15 2 5 2" xfId="672"/>
    <cellStyle name="Обычный 15 2 5 3" xfId="19340"/>
    <cellStyle name="Обычный 15 2 5 4" xfId="26812"/>
    <cellStyle name="Обычный 15 2 5 5" xfId="34281"/>
    <cellStyle name="Обычный 15 2 5 6" xfId="41742"/>
    <cellStyle name="Обычный 15 2 5 7" xfId="49630"/>
    <cellStyle name="Обычный 15 2 5 8" xfId="57097"/>
    <cellStyle name="Обычный 15 2 6" xfId="673"/>
    <cellStyle name="Обычный 15 2 6 2" xfId="674"/>
    <cellStyle name="Обычный 15 2 6 3" xfId="20273"/>
    <cellStyle name="Обычный 15 2 6 4" xfId="27745"/>
    <cellStyle name="Обычный 15 2 6 5" xfId="35214"/>
    <cellStyle name="Обычный 15 2 6 6" xfId="42675"/>
    <cellStyle name="Обычный 15 2 6 7" xfId="50563"/>
    <cellStyle name="Обычный 15 2 6 8" xfId="58030"/>
    <cellStyle name="Обычный 15 2 7" xfId="675"/>
    <cellStyle name="Обычный 15 2 7 2" xfId="676"/>
    <cellStyle name="Обычный 15 2 7 3" xfId="21207"/>
    <cellStyle name="Обычный 15 2 7 4" xfId="28679"/>
    <cellStyle name="Обычный 15 2 7 5" xfId="36148"/>
    <cellStyle name="Обычный 15 2 7 6" xfId="43609"/>
    <cellStyle name="Обычный 15 2 7 7" xfId="51497"/>
    <cellStyle name="Обычный 15 2 7 8" xfId="58964"/>
    <cellStyle name="Обычный 15 2 8" xfId="677"/>
    <cellStyle name="Обычный 15 2 8 2" xfId="678"/>
    <cellStyle name="Обычный 15 2 8 3" xfId="22140"/>
    <cellStyle name="Обычный 15 2 8 4" xfId="29612"/>
    <cellStyle name="Обычный 15 2 8 5" xfId="37081"/>
    <cellStyle name="Обычный 15 2 8 6" xfId="44542"/>
    <cellStyle name="Обычный 15 2 8 7" xfId="52430"/>
    <cellStyle name="Обычный 15 2 8 8" xfId="59897"/>
    <cellStyle name="Обычный 15 2 9" xfId="679"/>
    <cellStyle name="Обычный 15 3" xfId="680"/>
    <cellStyle name="Обычный 15 3 10" xfId="15582"/>
    <cellStyle name="Обычный 15 3 11" xfId="23077"/>
    <cellStyle name="Обычный 15 3 12" xfId="30548"/>
    <cellStyle name="Обычный 15 3 13" xfId="38014"/>
    <cellStyle name="Обычный 15 3 14" xfId="45895"/>
    <cellStyle name="Обычный 15 3 15" xfId="53362"/>
    <cellStyle name="Обычный 15 3 2" xfId="681"/>
    <cellStyle name="Обычный 15 3 2 2" xfId="682"/>
    <cellStyle name="Обычный 15 3 2 3" xfId="16542"/>
    <cellStyle name="Обычный 15 3 2 4" xfId="24014"/>
    <cellStyle name="Обычный 15 3 2 5" xfId="31484"/>
    <cellStyle name="Обычный 15 3 2 6" xfId="38946"/>
    <cellStyle name="Обычный 15 3 2 7" xfId="46832"/>
    <cellStyle name="Обычный 15 3 2 8" xfId="54299"/>
    <cellStyle name="Обычный 15 3 3" xfId="683"/>
    <cellStyle name="Обычный 15 3 3 2" xfId="684"/>
    <cellStyle name="Обычный 15 3 3 3" xfId="17476"/>
    <cellStyle name="Обычный 15 3 3 4" xfId="24948"/>
    <cellStyle name="Обычный 15 3 3 5" xfId="32417"/>
    <cellStyle name="Обычный 15 3 3 6" xfId="39878"/>
    <cellStyle name="Обычный 15 3 3 7" xfId="47766"/>
    <cellStyle name="Обычный 15 3 3 8" xfId="55233"/>
    <cellStyle name="Обычный 15 3 4" xfId="685"/>
    <cellStyle name="Обычный 15 3 4 2" xfId="686"/>
    <cellStyle name="Обычный 15 3 4 3" xfId="18409"/>
    <cellStyle name="Обычный 15 3 4 4" xfId="25881"/>
    <cellStyle name="Обычный 15 3 4 5" xfId="33350"/>
    <cellStyle name="Обычный 15 3 4 6" xfId="40811"/>
    <cellStyle name="Обычный 15 3 4 7" xfId="48699"/>
    <cellStyle name="Обычный 15 3 4 8" xfId="56166"/>
    <cellStyle name="Обычный 15 3 5" xfId="687"/>
    <cellStyle name="Обычный 15 3 5 2" xfId="688"/>
    <cellStyle name="Обычный 15 3 5 3" xfId="19341"/>
    <cellStyle name="Обычный 15 3 5 4" xfId="26813"/>
    <cellStyle name="Обычный 15 3 5 5" xfId="34282"/>
    <cellStyle name="Обычный 15 3 5 6" xfId="41743"/>
    <cellStyle name="Обычный 15 3 5 7" xfId="49631"/>
    <cellStyle name="Обычный 15 3 5 8" xfId="57098"/>
    <cellStyle name="Обычный 15 3 6" xfId="689"/>
    <cellStyle name="Обычный 15 3 6 2" xfId="690"/>
    <cellStyle name="Обычный 15 3 6 3" xfId="20274"/>
    <cellStyle name="Обычный 15 3 6 4" xfId="27746"/>
    <cellStyle name="Обычный 15 3 6 5" xfId="35215"/>
    <cellStyle name="Обычный 15 3 6 6" xfId="42676"/>
    <cellStyle name="Обычный 15 3 6 7" xfId="50564"/>
    <cellStyle name="Обычный 15 3 6 8" xfId="58031"/>
    <cellStyle name="Обычный 15 3 7" xfId="691"/>
    <cellStyle name="Обычный 15 3 7 2" xfId="692"/>
    <cellStyle name="Обычный 15 3 7 3" xfId="21208"/>
    <cellStyle name="Обычный 15 3 7 4" xfId="28680"/>
    <cellStyle name="Обычный 15 3 7 5" xfId="36149"/>
    <cellStyle name="Обычный 15 3 7 6" xfId="43610"/>
    <cellStyle name="Обычный 15 3 7 7" xfId="51498"/>
    <cellStyle name="Обычный 15 3 7 8" xfId="58965"/>
    <cellStyle name="Обычный 15 3 8" xfId="693"/>
    <cellStyle name="Обычный 15 3 8 2" xfId="694"/>
    <cellStyle name="Обычный 15 3 8 3" xfId="22141"/>
    <cellStyle name="Обычный 15 3 8 4" xfId="29613"/>
    <cellStyle name="Обычный 15 3 8 5" xfId="37082"/>
    <cellStyle name="Обычный 15 3 8 6" xfId="44543"/>
    <cellStyle name="Обычный 15 3 8 7" xfId="52431"/>
    <cellStyle name="Обычный 15 3 8 8" xfId="59898"/>
    <cellStyle name="Обычный 15 3 9" xfId="695"/>
    <cellStyle name="Обычный 15 4" xfId="696"/>
    <cellStyle name="Обычный 15 4 2" xfId="697"/>
    <cellStyle name="Обычный 15 4 3" xfId="16540"/>
    <cellStyle name="Обычный 15 4 4" xfId="24012"/>
    <cellStyle name="Обычный 15 4 5" xfId="31482"/>
    <cellStyle name="Обычный 15 4 6" xfId="38944"/>
    <cellStyle name="Обычный 15 4 7" xfId="46830"/>
    <cellStyle name="Обычный 15 4 8" xfId="54297"/>
    <cellStyle name="Обычный 15 5" xfId="698"/>
    <cellStyle name="Обычный 15 5 2" xfId="699"/>
    <cellStyle name="Обычный 15 5 3" xfId="17474"/>
    <cellStyle name="Обычный 15 5 4" xfId="24946"/>
    <cellStyle name="Обычный 15 5 5" xfId="32415"/>
    <cellStyle name="Обычный 15 5 6" xfId="39876"/>
    <cellStyle name="Обычный 15 5 7" xfId="47764"/>
    <cellStyle name="Обычный 15 5 8" xfId="55231"/>
    <cellStyle name="Обычный 15 6" xfId="700"/>
    <cellStyle name="Обычный 15 6 2" xfId="701"/>
    <cellStyle name="Обычный 15 6 3" xfId="18407"/>
    <cellStyle name="Обычный 15 6 4" xfId="25879"/>
    <cellStyle name="Обычный 15 6 5" xfId="33348"/>
    <cellStyle name="Обычный 15 6 6" xfId="40809"/>
    <cellStyle name="Обычный 15 6 7" xfId="48697"/>
    <cellStyle name="Обычный 15 6 8" xfId="56164"/>
    <cellStyle name="Обычный 15 7" xfId="702"/>
    <cellStyle name="Обычный 15 7 2" xfId="703"/>
    <cellStyle name="Обычный 15 7 3" xfId="19339"/>
    <cellStyle name="Обычный 15 7 4" xfId="26811"/>
    <cellStyle name="Обычный 15 7 5" xfId="34280"/>
    <cellStyle name="Обычный 15 7 6" xfId="41741"/>
    <cellStyle name="Обычный 15 7 7" xfId="49629"/>
    <cellStyle name="Обычный 15 7 8" xfId="57096"/>
    <cellStyle name="Обычный 15 8" xfId="704"/>
    <cellStyle name="Обычный 15 8 2" xfId="705"/>
    <cellStyle name="Обычный 15 8 3" xfId="20272"/>
    <cellStyle name="Обычный 15 8 4" xfId="27744"/>
    <cellStyle name="Обычный 15 8 5" xfId="35213"/>
    <cellStyle name="Обычный 15 8 6" xfId="42674"/>
    <cellStyle name="Обычный 15 8 7" xfId="50562"/>
    <cellStyle name="Обычный 15 8 8" xfId="58029"/>
    <cellStyle name="Обычный 15 9" xfId="706"/>
    <cellStyle name="Обычный 15 9 2" xfId="707"/>
    <cellStyle name="Обычный 15 9 3" xfId="21206"/>
    <cellStyle name="Обычный 15 9 4" xfId="28678"/>
    <cellStyle name="Обычный 15 9 5" xfId="36147"/>
    <cellStyle name="Обычный 15 9 6" xfId="43608"/>
    <cellStyle name="Обычный 15 9 7" xfId="51496"/>
    <cellStyle name="Обычный 15 9 8" xfId="58963"/>
    <cellStyle name="Обычный 16" xfId="708"/>
    <cellStyle name="Обычный 16 10" xfId="709"/>
    <cellStyle name="Обычный 16 10 2" xfId="710"/>
    <cellStyle name="Обычный 16 10 3" xfId="22142"/>
    <cellStyle name="Обычный 16 10 4" xfId="29614"/>
    <cellStyle name="Обычный 16 10 5" xfId="37083"/>
    <cellStyle name="Обычный 16 10 6" xfId="44544"/>
    <cellStyle name="Обычный 16 10 7" xfId="52432"/>
    <cellStyle name="Обычный 16 10 8" xfId="59899"/>
    <cellStyle name="Обычный 16 11" xfId="711"/>
    <cellStyle name="Обычный 16 12" xfId="15583"/>
    <cellStyle name="Обычный 16 13" xfId="23078"/>
    <cellStyle name="Обычный 16 14" xfId="30549"/>
    <cellStyle name="Обычный 16 15" xfId="38015"/>
    <cellStyle name="Обычный 16 16" xfId="45504"/>
    <cellStyle name="Обычный 16 17" xfId="45896"/>
    <cellStyle name="Обычный 16 18" xfId="53363"/>
    <cellStyle name="Обычный 16 2" xfId="712"/>
    <cellStyle name="Обычный 16 2 10" xfId="15584"/>
    <cellStyle name="Обычный 16 2 11" xfId="23079"/>
    <cellStyle name="Обычный 16 2 12" xfId="30550"/>
    <cellStyle name="Обычный 16 2 13" xfId="38016"/>
    <cellStyle name="Обычный 16 2 14" xfId="45897"/>
    <cellStyle name="Обычный 16 2 15" xfId="53364"/>
    <cellStyle name="Обычный 16 2 2" xfId="713"/>
    <cellStyle name="Обычный 16 2 2 2" xfId="714"/>
    <cellStyle name="Обычный 16 2 2 3" xfId="16544"/>
    <cellStyle name="Обычный 16 2 2 4" xfId="24016"/>
    <cellStyle name="Обычный 16 2 2 5" xfId="31486"/>
    <cellStyle name="Обычный 16 2 2 6" xfId="38948"/>
    <cellStyle name="Обычный 16 2 2 7" xfId="46834"/>
    <cellStyle name="Обычный 16 2 2 8" xfId="54301"/>
    <cellStyle name="Обычный 16 2 3" xfId="715"/>
    <cellStyle name="Обычный 16 2 3 2" xfId="716"/>
    <cellStyle name="Обычный 16 2 3 3" xfId="17478"/>
    <cellStyle name="Обычный 16 2 3 4" xfId="24950"/>
    <cellStyle name="Обычный 16 2 3 5" xfId="32419"/>
    <cellStyle name="Обычный 16 2 3 6" xfId="39880"/>
    <cellStyle name="Обычный 16 2 3 7" xfId="47768"/>
    <cellStyle name="Обычный 16 2 3 8" xfId="55235"/>
    <cellStyle name="Обычный 16 2 4" xfId="717"/>
    <cellStyle name="Обычный 16 2 4 2" xfId="718"/>
    <cellStyle name="Обычный 16 2 4 3" xfId="18411"/>
    <cellStyle name="Обычный 16 2 4 4" xfId="25883"/>
    <cellStyle name="Обычный 16 2 4 5" xfId="33352"/>
    <cellStyle name="Обычный 16 2 4 6" xfId="40813"/>
    <cellStyle name="Обычный 16 2 4 7" xfId="48701"/>
    <cellStyle name="Обычный 16 2 4 8" xfId="56168"/>
    <cellStyle name="Обычный 16 2 5" xfId="719"/>
    <cellStyle name="Обычный 16 2 5 2" xfId="720"/>
    <cellStyle name="Обычный 16 2 5 3" xfId="19343"/>
    <cellStyle name="Обычный 16 2 5 4" xfId="26815"/>
    <cellStyle name="Обычный 16 2 5 5" xfId="34284"/>
    <cellStyle name="Обычный 16 2 5 6" xfId="41745"/>
    <cellStyle name="Обычный 16 2 5 7" xfId="49633"/>
    <cellStyle name="Обычный 16 2 5 8" xfId="57100"/>
    <cellStyle name="Обычный 16 2 6" xfId="721"/>
    <cellStyle name="Обычный 16 2 6 2" xfId="722"/>
    <cellStyle name="Обычный 16 2 6 3" xfId="20276"/>
    <cellStyle name="Обычный 16 2 6 4" xfId="27748"/>
    <cellStyle name="Обычный 16 2 6 5" xfId="35217"/>
    <cellStyle name="Обычный 16 2 6 6" xfId="42678"/>
    <cellStyle name="Обычный 16 2 6 7" xfId="50566"/>
    <cellStyle name="Обычный 16 2 6 8" xfId="58033"/>
    <cellStyle name="Обычный 16 2 7" xfId="723"/>
    <cellStyle name="Обычный 16 2 7 2" xfId="724"/>
    <cellStyle name="Обычный 16 2 7 3" xfId="21210"/>
    <cellStyle name="Обычный 16 2 7 4" xfId="28682"/>
    <cellStyle name="Обычный 16 2 7 5" xfId="36151"/>
    <cellStyle name="Обычный 16 2 7 6" xfId="43612"/>
    <cellStyle name="Обычный 16 2 7 7" xfId="51500"/>
    <cellStyle name="Обычный 16 2 7 8" xfId="58967"/>
    <cellStyle name="Обычный 16 2 8" xfId="725"/>
    <cellStyle name="Обычный 16 2 8 2" xfId="726"/>
    <cellStyle name="Обычный 16 2 8 3" xfId="22143"/>
    <cellStyle name="Обычный 16 2 8 4" xfId="29615"/>
    <cellStyle name="Обычный 16 2 8 5" xfId="37084"/>
    <cellStyle name="Обычный 16 2 8 6" xfId="44545"/>
    <cellStyle name="Обычный 16 2 8 7" xfId="52433"/>
    <cellStyle name="Обычный 16 2 8 8" xfId="59900"/>
    <cellStyle name="Обычный 16 2 9" xfId="727"/>
    <cellStyle name="Обычный 16 3" xfId="728"/>
    <cellStyle name="Обычный 16 3 10" xfId="15585"/>
    <cellStyle name="Обычный 16 3 11" xfId="23080"/>
    <cellStyle name="Обычный 16 3 12" xfId="30551"/>
    <cellStyle name="Обычный 16 3 13" xfId="38017"/>
    <cellStyle name="Обычный 16 3 14" xfId="45898"/>
    <cellStyle name="Обычный 16 3 15" xfId="53365"/>
    <cellStyle name="Обычный 16 3 2" xfId="729"/>
    <cellStyle name="Обычный 16 3 2 2" xfId="730"/>
    <cellStyle name="Обычный 16 3 2 3" xfId="16545"/>
    <cellStyle name="Обычный 16 3 2 4" xfId="24017"/>
    <cellStyle name="Обычный 16 3 2 5" xfId="31487"/>
    <cellStyle name="Обычный 16 3 2 6" xfId="38949"/>
    <cellStyle name="Обычный 16 3 2 7" xfId="46835"/>
    <cellStyle name="Обычный 16 3 2 8" xfId="54302"/>
    <cellStyle name="Обычный 16 3 3" xfId="731"/>
    <cellStyle name="Обычный 16 3 3 2" xfId="732"/>
    <cellStyle name="Обычный 16 3 3 3" xfId="17479"/>
    <cellStyle name="Обычный 16 3 3 4" xfId="24951"/>
    <cellStyle name="Обычный 16 3 3 5" xfId="32420"/>
    <cellStyle name="Обычный 16 3 3 6" xfId="39881"/>
    <cellStyle name="Обычный 16 3 3 7" xfId="47769"/>
    <cellStyle name="Обычный 16 3 3 8" xfId="55236"/>
    <cellStyle name="Обычный 16 3 4" xfId="733"/>
    <cellStyle name="Обычный 16 3 4 2" xfId="734"/>
    <cellStyle name="Обычный 16 3 4 3" xfId="18412"/>
    <cellStyle name="Обычный 16 3 4 4" xfId="25884"/>
    <cellStyle name="Обычный 16 3 4 5" xfId="33353"/>
    <cellStyle name="Обычный 16 3 4 6" xfId="40814"/>
    <cellStyle name="Обычный 16 3 4 7" xfId="48702"/>
    <cellStyle name="Обычный 16 3 4 8" xfId="56169"/>
    <cellStyle name="Обычный 16 3 5" xfId="735"/>
    <cellStyle name="Обычный 16 3 5 2" xfId="736"/>
    <cellStyle name="Обычный 16 3 5 3" xfId="19344"/>
    <cellStyle name="Обычный 16 3 5 4" xfId="26816"/>
    <cellStyle name="Обычный 16 3 5 5" xfId="34285"/>
    <cellStyle name="Обычный 16 3 5 6" xfId="41746"/>
    <cellStyle name="Обычный 16 3 5 7" xfId="49634"/>
    <cellStyle name="Обычный 16 3 5 8" xfId="57101"/>
    <cellStyle name="Обычный 16 3 6" xfId="737"/>
    <cellStyle name="Обычный 16 3 6 2" xfId="738"/>
    <cellStyle name="Обычный 16 3 6 3" xfId="20277"/>
    <cellStyle name="Обычный 16 3 6 4" xfId="27749"/>
    <cellStyle name="Обычный 16 3 6 5" xfId="35218"/>
    <cellStyle name="Обычный 16 3 6 6" xfId="42679"/>
    <cellStyle name="Обычный 16 3 6 7" xfId="50567"/>
    <cellStyle name="Обычный 16 3 6 8" xfId="58034"/>
    <cellStyle name="Обычный 16 3 7" xfId="739"/>
    <cellStyle name="Обычный 16 3 7 2" xfId="740"/>
    <cellStyle name="Обычный 16 3 7 3" xfId="21211"/>
    <cellStyle name="Обычный 16 3 7 4" xfId="28683"/>
    <cellStyle name="Обычный 16 3 7 5" xfId="36152"/>
    <cellStyle name="Обычный 16 3 7 6" xfId="43613"/>
    <cellStyle name="Обычный 16 3 7 7" xfId="51501"/>
    <cellStyle name="Обычный 16 3 7 8" xfId="58968"/>
    <cellStyle name="Обычный 16 3 8" xfId="741"/>
    <cellStyle name="Обычный 16 3 8 2" xfId="742"/>
    <cellStyle name="Обычный 16 3 8 3" xfId="22144"/>
    <cellStyle name="Обычный 16 3 8 4" xfId="29616"/>
    <cellStyle name="Обычный 16 3 8 5" xfId="37085"/>
    <cellStyle name="Обычный 16 3 8 6" xfId="44546"/>
    <cellStyle name="Обычный 16 3 8 7" xfId="52434"/>
    <cellStyle name="Обычный 16 3 8 8" xfId="59901"/>
    <cellStyle name="Обычный 16 3 9" xfId="743"/>
    <cellStyle name="Обычный 16 4" xfId="744"/>
    <cellStyle name="Обычный 16 4 2" xfId="745"/>
    <cellStyle name="Обычный 16 4 3" xfId="16543"/>
    <cellStyle name="Обычный 16 4 4" xfId="24015"/>
    <cellStyle name="Обычный 16 4 5" xfId="31485"/>
    <cellStyle name="Обычный 16 4 6" xfId="38947"/>
    <cellStyle name="Обычный 16 4 7" xfId="46833"/>
    <cellStyle name="Обычный 16 4 8" xfId="54300"/>
    <cellStyle name="Обычный 16 5" xfId="746"/>
    <cellStyle name="Обычный 16 5 2" xfId="747"/>
    <cellStyle name="Обычный 16 5 3" xfId="17477"/>
    <cellStyle name="Обычный 16 5 4" xfId="24949"/>
    <cellStyle name="Обычный 16 5 5" xfId="32418"/>
    <cellStyle name="Обычный 16 5 6" xfId="39879"/>
    <cellStyle name="Обычный 16 5 7" xfId="47767"/>
    <cellStyle name="Обычный 16 5 8" xfId="55234"/>
    <cellStyle name="Обычный 16 6" xfId="748"/>
    <cellStyle name="Обычный 16 6 2" xfId="749"/>
    <cellStyle name="Обычный 16 6 3" xfId="18410"/>
    <cellStyle name="Обычный 16 6 4" xfId="25882"/>
    <cellStyle name="Обычный 16 6 5" xfId="33351"/>
    <cellStyle name="Обычный 16 6 6" xfId="40812"/>
    <cellStyle name="Обычный 16 6 7" xfId="48700"/>
    <cellStyle name="Обычный 16 6 8" xfId="56167"/>
    <cellStyle name="Обычный 16 7" xfId="750"/>
    <cellStyle name="Обычный 16 7 2" xfId="751"/>
    <cellStyle name="Обычный 16 7 3" xfId="19342"/>
    <cellStyle name="Обычный 16 7 4" xfId="26814"/>
    <cellStyle name="Обычный 16 7 5" xfId="34283"/>
    <cellStyle name="Обычный 16 7 6" xfId="41744"/>
    <cellStyle name="Обычный 16 7 7" xfId="49632"/>
    <cellStyle name="Обычный 16 7 8" xfId="57099"/>
    <cellStyle name="Обычный 16 8" xfId="752"/>
    <cellStyle name="Обычный 16 8 2" xfId="753"/>
    <cellStyle name="Обычный 16 8 3" xfId="20275"/>
    <cellStyle name="Обычный 16 8 4" xfId="27747"/>
    <cellStyle name="Обычный 16 8 5" xfId="35216"/>
    <cellStyle name="Обычный 16 8 6" xfId="42677"/>
    <cellStyle name="Обычный 16 8 7" xfId="50565"/>
    <cellStyle name="Обычный 16 8 8" xfId="58032"/>
    <cellStyle name="Обычный 16 9" xfId="754"/>
    <cellStyle name="Обычный 16 9 2" xfId="755"/>
    <cellStyle name="Обычный 16 9 3" xfId="21209"/>
    <cellStyle name="Обычный 16 9 4" xfId="28681"/>
    <cellStyle name="Обычный 16 9 5" xfId="36150"/>
    <cellStyle name="Обычный 16 9 6" xfId="43611"/>
    <cellStyle name="Обычный 16 9 7" xfId="51499"/>
    <cellStyle name="Обычный 16 9 8" xfId="58966"/>
    <cellStyle name="Обычный 17" xfId="756"/>
    <cellStyle name="Обычный 17 10" xfId="757"/>
    <cellStyle name="Обычный 17 10 2" xfId="758"/>
    <cellStyle name="Обычный 17 10 3" xfId="19345"/>
    <cellStyle name="Обычный 17 10 4" xfId="26817"/>
    <cellStyle name="Обычный 17 10 5" xfId="34286"/>
    <cellStyle name="Обычный 17 10 6" xfId="41747"/>
    <cellStyle name="Обычный 17 10 7" xfId="49635"/>
    <cellStyle name="Обычный 17 10 8" xfId="57102"/>
    <cellStyle name="Обычный 17 11" xfId="759"/>
    <cellStyle name="Обычный 17 11 2" xfId="760"/>
    <cellStyle name="Обычный 17 11 3" xfId="20278"/>
    <cellStyle name="Обычный 17 11 4" xfId="27750"/>
    <cellStyle name="Обычный 17 11 5" xfId="35219"/>
    <cellStyle name="Обычный 17 11 6" xfId="42680"/>
    <cellStyle name="Обычный 17 11 7" xfId="50568"/>
    <cellStyle name="Обычный 17 11 8" xfId="58035"/>
    <cellStyle name="Обычный 17 12" xfId="761"/>
    <cellStyle name="Обычный 17 12 2" xfId="762"/>
    <cellStyle name="Обычный 17 12 3" xfId="21212"/>
    <cellStyle name="Обычный 17 12 4" xfId="28684"/>
    <cellStyle name="Обычный 17 12 5" xfId="36153"/>
    <cellStyle name="Обычный 17 12 6" xfId="43614"/>
    <cellStyle name="Обычный 17 12 7" xfId="51502"/>
    <cellStyle name="Обычный 17 12 8" xfId="58969"/>
    <cellStyle name="Обычный 17 13" xfId="763"/>
    <cellStyle name="Обычный 17 13 2" xfId="764"/>
    <cellStyle name="Обычный 17 13 3" xfId="22145"/>
    <cellStyle name="Обычный 17 13 4" xfId="29617"/>
    <cellStyle name="Обычный 17 13 5" xfId="37086"/>
    <cellStyle name="Обычный 17 13 6" xfId="44547"/>
    <cellStyle name="Обычный 17 13 7" xfId="52435"/>
    <cellStyle name="Обычный 17 13 8" xfId="59902"/>
    <cellStyle name="Обычный 17 14" xfId="765"/>
    <cellStyle name="Обычный 17 15" xfId="15586"/>
    <cellStyle name="Обычный 17 16" xfId="23081"/>
    <cellStyle name="Обычный 17 17" xfId="30552"/>
    <cellStyle name="Обычный 17 18" xfId="38018"/>
    <cellStyle name="Обычный 17 19" xfId="45505"/>
    <cellStyle name="Обычный 17 2" xfId="766"/>
    <cellStyle name="Обычный 17 2 10" xfId="767"/>
    <cellStyle name="Обычный 17 2 10 2" xfId="768"/>
    <cellStyle name="Обычный 17 2 10 3" xfId="22146"/>
    <cellStyle name="Обычный 17 2 10 4" xfId="29618"/>
    <cellStyle name="Обычный 17 2 10 5" xfId="37087"/>
    <cellStyle name="Обычный 17 2 10 6" xfId="44548"/>
    <cellStyle name="Обычный 17 2 10 7" xfId="52436"/>
    <cellStyle name="Обычный 17 2 10 8" xfId="59903"/>
    <cellStyle name="Обычный 17 2 11" xfId="769"/>
    <cellStyle name="Обычный 17 2 12" xfId="15587"/>
    <cellStyle name="Обычный 17 2 13" xfId="23082"/>
    <cellStyle name="Обычный 17 2 14" xfId="30553"/>
    <cellStyle name="Обычный 17 2 15" xfId="38019"/>
    <cellStyle name="Обычный 17 2 16" xfId="45506"/>
    <cellStyle name="Обычный 17 2 17" xfId="45900"/>
    <cellStyle name="Обычный 17 2 18" xfId="53367"/>
    <cellStyle name="Обычный 17 2 2" xfId="770"/>
    <cellStyle name="Обычный 17 2 2 10" xfId="15588"/>
    <cellStyle name="Обычный 17 2 2 11" xfId="23083"/>
    <cellStyle name="Обычный 17 2 2 12" xfId="30554"/>
    <cellStyle name="Обычный 17 2 2 13" xfId="38020"/>
    <cellStyle name="Обычный 17 2 2 14" xfId="45901"/>
    <cellStyle name="Обычный 17 2 2 15" xfId="53368"/>
    <cellStyle name="Обычный 17 2 2 2" xfId="771"/>
    <cellStyle name="Обычный 17 2 2 2 2" xfId="772"/>
    <cellStyle name="Обычный 17 2 2 2 3" xfId="16548"/>
    <cellStyle name="Обычный 17 2 2 2 4" xfId="24020"/>
    <cellStyle name="Обычный 17 2 2 2 5" xfId="31490"/>
    <cellStyle name="Обычный 17 2 2 2 6" xfId="38952"/>
    <cellStyle name="Обычный 17 2 2 2 7" xfId="46838"/>
    <cellStyle name="Обычный 17 2 2 2 8" xfId="54305"/>
    <cellStyle name="Обычный 17 2 2 3" xfId="773"/>
    <cellStyle name="Обычный 17 2 2 3 2" xfId="774"/>
    <cellStyle name="Обычный 17 2 2 3 3" xfId="17482"/>
    <cellStyle name="Обычный 17 2 2 3 4" xfId="24954"/>
    <cellStyle name="Обычный 17 2 2 3 5" xfId="32423"/>
    <cellStyle name="Обычный 17 2 2 3 6" xfId="39884"/>
    <cellStyle name="Обычный 17 2 2 3 7" xfId="47772"/>
    <cellStyle name="Обычный 17 2 2 3 8" xfId="55239"/>
    <cellStyle name="Обычный 17 2 2 4" xfId="775"/>
    <cellStyle name="Обычный 17 2 2 4 2" xfId="776"/>
    <cellStyle name="Обычный 17 2 2 4 3" xfId="18415"/>
    <cellStyle name="Обычный 17 2 2 4 4" xfId="25887"/>
    <cellStyle name="Обычный 17 2 2 4 5" xfId="33356"/>
    <cellStyle name="Обычный 17 2 2 4 6" xfId="40817"/>
    <cellStyle name="Обычный 17 2 2 4 7" xfId="48705"/>
    <cellStyle name="Обычный 17 2 2 4 8" xfId="56172"/>
    <cellStyle name="Обычный 17 2 2 5" xfId="777"/>
    <cellStyle name="Обычный 17 2 2 5 2" xfId="778"/>
    <cellStyle name="Обычный 17 2 2 5 3" xfId="19347"/>
    <cellStyle name="Обычный 17 2 2 5 4" xfId="26819"/>
    <cellStyle name="Обычный 17 2 2 5 5" xfId="34288"/>
    <cellStyle name="Обычный 17 2 2 5 6" xfId="41749"/>
    <cellStyle name="Обычный 17 2 2 5 7" xfId="49637"/>
    <cellStyle name="Обычный 17 2 2 5 8" xfId="57104"/>
    <cellStyle name="Обычный 17 2 2 6" xfId="779"/>
    <cellStyle name="Обычный 17 2 2 6 2" xfId="780"/>
    <cellStyle name="Обычный 17 2 2 6 3" xfId="20280"/>
    <cellStyle name="Обычный 17 2 2 6 4" xfId="27752"/>
    <cellStyle name="Обычный 17 2 2 6 5" xfId="35221"/>
    <cellStyle name="Обычный 17 2 2 6 6" xfId="42682"/>
    <cellStyle name="Обычный 17 2 2 6 7" xfId="50570"/>
    <cellStyle name="Обычный 17 2 2 6 8" xfId="58037"/>
    <cellStyle name="Обычный 17 2 2 7" xfId="781"/>
    <cellStyle name="Обычный 17 2 2 7 2" xfId="782"/>
    <cellStyle name="Обычный 17 2 2 7 3" xfId="21214"/>
    <cellStyle name="Обычный 17 2 2 7 4" xfId="28686"/>
    <cellStyle name="Обычный 17 2 2 7 5" xfId="36155"/>
    <cellStyle name="Обычный 17 2 2 7 6" xfId="43616"/>
    <cellStyle name="Обычный 17 2 2 7 7" xfId="51504"/>
    <cellStyle name="Обычный 17 2 2 7 8" xfId="58971"/>
    <cellStyle name="Обычный 17 2 2 8" xfId="783"/>
    <cellStyle name="Обычный 17 2 2 8 2" xfId="784"/>
    <cellStyle name="Обычный 17 2 2 8 3" xfId="22147"/>
    <cellStyle name="Обычный 17 2 2 8 4" xfId="29619"/>
    <cellStyle name="Обычный 17 2 2 8 5" xfId="37088"/>
    <cellStyle name="Обычный 17 2 2 8 6" xfId="44549"/>
    <cellStyle name="Обычный 17 2 2 8 7" xfId="52437"/>
    <cellStyle name="Обычный 17 2 2 8 8" xfId="59904"/>
    <cellStyle name="Обычный 17 2 2 9" xfId="785"/>
    <cellStyle name="Обычный 17 2 3" xfId="786"/>
    <cellStyle name="Обычный 17 2 3 10" xfId="15589"/>
    <cellStyle name="Обычный 17 2 3 11" xfId="23084"/>
    <cellStyle name="Обычный 17 2 3 12" xfId="30555"/>
    <cellStyle name="Обычный 17 2 3 13" xfId="38021"/>
    <cellStyle name="Обычный 17 2 3 14" xfId="45902"/>
    <cellStyle name="Обычный 17 2 3 15" xfId="53369"/>
    <cellStyle name="Обычный 17 2 3 2" xfId="787"/>
    <cellStyle name="Обычный 17 2 3 2 2" xfId="788"/>
    <cellStyle name="Обычный 17 2 3 2 3" xfId="16549"/>
    <cellStyle name="Обычный 17 2 3 2 4" xfId="24021"/>
    <cellStyle name="Обычный 17 2 3 2 5" xfId="31491"/>
    <cellStyle name="Обычный 17 2 3 2 6" xfId="38953"/>
    <cellStyle name="Обычный 17 2 3 2 7" xfId="46839"/>
    <cellStyle name="Обычный 17 2 3 2 8" xfId="54306"/>
    <cellStyle name="Обычный 17 2 3 3" xfId="789"/>
    <cellStyle name="Обычный 17 2 3 3 2" xfId="790"/>
    <cellStyle name="Обычный 17 2 3 3 3" xfId="17483"/>
    <cellStyle name="Обычный 17 2 3 3 4" xfId="24955"/>
    <cellStyle name="Обычный 17 2 3 3 5" xfId="32424"/>
    <cellStyle name="Обычный 17 2 3 3 6" xfId="39885"/>
    <cellStyle name="Обычный 17 2 3 3 7" xfId="47773"/>
    <cellStyle name="Обычный 17 2 3 3 8" xfId="55240"/>
    <cellStyle name="Обычный 17 2 3 4" xfId="791"/>
    <cellStyle name="Обычный 17 2 3 4 2" xfId="792"/>
    <cellStyle name="Обычный 17 2 3 4 3" xfId="18416"/>
    <cellStyle name="Обычный 17 2 3 4 4" xfId="25888"/>
    <cellStyle name="Обычный 17 2 3 4 5" xfId="33357"/>
    <cellStyle name="Обычный 17 2 3 4 6" xfId="40818"/>
    <cellStyle name="Обычный 17 2 3 4 7" xfId="48706"/>
    <cellStyle name="Обычный 17 2 3 4 8" xfId="56173"/>
    <cellStyle name="Обычный 17 2 3 5" xfId="793"/>
    <cellStyle name="Обычный 17 2 3 5 2" xfId="794"/>
    <cellStyle name="Обычный 17 2 3 5 3" xfId="19348"/>
    <cellStyle name="Обычный 17 2 3 5 4" xfId="26820"/>
    <cellStyle name="Обычный 17 2 3 5 5" xfId="34289"/>
    <cellStyle name="Обычный 17 2 3 5 6" xfId="41750"/>
    <cellStyle name="Обычный 17 2 3 5 7" xfId="49638"/>
    <cellStyle name="Обычный 17 2 3 5 8" xfId="57105"/>
    <cellStyle name="Обычный 17 2 3 6" xfId="795"/>
    <cellStyle name="Обычный 17 2 3 6 2" xfId="796"/>
    <cellStyle name="Обычный 17 2 3 6 3" xfId="20281"/>
    <cellStyle name="Обычный 17 2 3 6 4" xfId="27753"/>
    <cellStyle name="Обычный 17 2 3 6 5" xfId="35222"/>
    <cellStyle name="Обычный 17 2 3 6 6" xfId="42683"/>
    <cellStyle name="Обычный 17 2 3 6 7" xfId="50571"/>
    <cellStyle name="Обычный 17 2 3 6 8" xfId="58038"/>
    <cellStyle name="Обычный 17 2 3 7" xfId="797"/>
    <cellStyle name="Обычный 17 2 3 7 2" xfId="798"/>
    <cellStyle name="Обычный 17 2 3 7 3" xfId="21215"/>
    <cellStyle name="Обычный 17 2 3 7 4" xfId="28687"/>
    <cellStyle name="Обычный 17 2 3 7 5" xfId="36156"/>
    <cellStyle name="Обычный 17 2 3 7 6" xfId="43617"/>
    <cellStyle name="Обычный 17 2 3 7 7" xfId="51505"/>
    <cellStyle name="Обычный 17 2 3 7 8" xfId="58972"/>
    <cellStyle name="Обычный 17 2 3 8" xfId="799"/>
    <cellStyle name="Обычный 17 2 3 8 2" xfId="800"/>
    <cellStyle name="Обычный 17 2 3 8 3" xfId="22148"/>
    <cellStyle name="Обычный 17 2 3 8 4" xfId="29620"/>
    <cellStyle name="Обычный 17 2 3 8 5" xfId="37089"/>
    <cellStyle name="Обычный 17 2 3 8 6" xfId="44550"/>
    <cellStyle name="Обычный 17 2 3 8 7" xfId="52438"/>
    <cellStyle name="Обычный 17 2 3 8 8" xfId="59905"/>
    <cellStyle name="Обычный 17 2 3 9" xfId="801"/>
    <cellStyle name="Обычный 17 2 4" xfId="802"/>
    <cellStyle name="Обычный 17 2 4 2" xfId="803"/>
    <cellStyle name="Обычный 17 2 4 3" xfId="16547"/>
    <cellStyle name="Обычный 17 2 4 4" xfId="24019"/>
    <cellStyle name="Обычный 17 2 4 5" xfId="31489"/>
    <cellStyle name="Обычный 17 2 4 6" xfId="38951"/>
    <cellStyle name="Обычный 17 2 4 7" xfId="46837"/>
    <cellStyle name="Обычный 17 2 4 8" xfId="54304"/>
    <cellStyle name="Обычный 17 2 5" xfId="804"/>
    <cellStyle name="Обычный 17 2 5 2" xfId="805"/>
    <cellStyle name="Обычный 17 2 5 3" xfId="17481"/>
    <cellStyle name="Обычный 17 2 5 4" xfId="24953"/>
    <cellStyle name="Обычный 17 2 5 5" xfId="32422"/>
    <cellStyle name="Обычный 17 2 5 6" xfId="39883"/>
    <cellStyle name="Обычный 17 2 5 7" xfId="47771"/>
    <cellStyle name="Обычный 17 2 5 8" xfId="55238"/>
    <cellStyle name="Обычный 17 2 6" xfId="806"/>
    <cellStyle name="Обычный 17 2 6 2" xfId="807"/>
    <cellStyle name="Обычный 17 2 6 3" xfId="18414"/>
    <cellStyle name="Обычный 17 2 6 4" xfId="25886"/>
    <cellStyle name="Обычный 17 2 6 5" xfId="33355"/>
    <cellStyle name="Обычный 17 2 6 6" xfId="40816"/>
    <cellStyle name="Обычный 17 2 6 7" xfId="48704"/>
    <cellStyle name="Обычный 17 2 6 8" xfId="56171"/>
    <cellStyle name="Обычный 17 2 7" xfId="808"/>
    <cellStyle name="Обычный 17 2 7 2" xfId="809"/>
    <cellStyle name="Обычный 17 2 7 3" xfId="19346"/>
    <cellStyle name="Обычный 17 2 7 4" xfId="26818"/>
    <cellStyle name="Обычный 17 2 7 5" xfId="34287"/>
    <cellStyle name="Обычный 17 2 7 6" xfId="41748"/>
    <cellStyle name="Обычный 17 2 7 7" xfId="49636"/>
    <cellStyle name="Обычный 17 2 7 8" xfId="57103"/>
    <cellStyle name="Обычный 17 2 8" xfId="810"/>
    <cellStyle name="Обычный 17 2 8 2" xfId="811"/>
    <cellStyle name="Обычный 17 2 8 3" xfId="20279"/>
    <cellStyle name="Обычный 17 2 8 4" xfId="27751"/>
    <cellStyle name="Обычный 17 2 8 5" xfId="35220"/>
    <cellStyle name="Обычный 17 2 8 6" xfId="42681"/>
    <cellStyle name="Обычный 17 2 8 7" xfId="50569"/>
    <cellStyle name="Обычный 17 2 8 8" xfId="58036"/>
    <cellStyle name="Обычный 17 2 9" xfId="812"/>
    <cellStyle name="Обычный 17 2 9 2" xfId="813"/>
    <cellStyle name="Обычный 17 2 9 3" xfId="21213"/>
    <cellStyle name="Обычный 17 2 9 4" xfId="28685"/>
    <cellStyle name="Обычный 17 2 9 5" xfId="36154"/>
    <cellStyle name="Обычный 17 2 9 6" xfId="43615"/>
    <cellStyle name="Обычный 17 2 9 7" xfId="51503"/>
    <cellStyle name="Обычный 17 2 9 8" xfId="58970"/>
    <cellStyle name="Обычный 17 20" xfId="45899"/>
    <cellStyle name="Обычный 17 21" xfId="53366"/>
    <cellStyle name="Обычный 17 3" xfId="814"/>
    <cellStyle name="Обычный 17 3 10" xfId="815"/>
    <cellStyle name="Обычный 17 3 10 2" xfId="816"/>
    <cellStyle name="Обычный 17 3 10 3" xfId="22149"/>
    <cellStyle name="Обычный 17 3 10 4" xfId="29621"/>
    <cellStyle name="Обычный 17 3 10 5" xfId="37090"/>
    <cellStyle name="Обычный 17 3 10 6" xfId="44551"/>
    <cellStyle name="Обычный 17 3 10 7" xfId="52439"/>
    <cellStyle name="Обычный 17 3 10 8" xfId="59906"/>
    <cellStyle name="Обычный 17 3 11" xfId="817"/>
    <cellStyle name="Обычный 17 3 12" xfId="15590"/>
    <cellStyle name="Обычный 17 3 13" xfId="23085"/>
    <cellStyle name="Обычный 17 3 14" xfId="30556"/>
    <cellStyle name="Обычный 17 3 15" xfId="38022"/>
    <cellStyle name="Обычный 17 3 16" xfId="45507"/>
    <cellStyle name="Обычный 17 3 17" xfId="45903"/>
    <cellStyle name="Обычный 17 3 18" xfId="53370"/>
    <cellStyle name="Обычный 17 3 2" xfId="818"/>
    <cellStyle name="Обычный 17 3 2 10" xfId="15591"/>
    <cellStyle name="Обычный 17 3 2 11" xfId="23086"/>
    <cellStyle name="Обычный 17 3 2 12" xfId="30557"/>
    <cellStyle name="Обычный 17 3 2 13" xfId="38023"/>
    <cellStyle name="Обычный 17 3 2 14" xfId="45904"/>
    <cellStyle name="Обычный 17 3 2 15" xfId="53371"/>
    <cellStyle name="Обычный 17 3 2 2" xfId="819"/>
    <cellStyle name="Обычный 17 3 2 2 2" xfId="820"/>
    <cellStyle name="Обычный 17 3 2 2 3" xfId="16551"/>
    <cellStyle name="Обычный 17 3 2 2 4" xfId="24023"/>
    <cellStyle name="Обычный 17 3 2 2 5" xfId="31493"/>
    <cellStyle name="Обычный 17 3 2 2 6" xfId="38955"/>
    <cellStyle name="Обычный 17 3 2 2 7" xfId="46841"/>
    <cellStyle name="Обычный 17 3 2 2 8" xfId="54308"/>
    <cellStyle name="Обычный 17 3 2 3" xfId="821"/>
    <cellStyle name="Обычный 17 3 2 3 2" xfId="822"/>
    <cellStyle name="Обычный 17 3 2 3 3" xfId="17485"/>
    <cellStyle name="Обычный 17 3 2 3 4" xfId="24957"/>
    <cellStyle name="Обычный 17 3 2 3 5" xfId="32426"/>
    <cellStyle name="Обычный 17 3 2 3 6" xfId="39887"/>
    <cellStyle name="Обычный 17 3 2 3 7" xfId="47775"/>
    <cellStyle name="Обычный 17 3 2 3 8" xfId="55242"/>
    <cellStyle name="Обычный 17 3 2 4" xfId="823"/>
    <cellStyle name="Обычный 17 3 2 4 2" xfId="824"/>
    <cellStyle name="Обычный 17 3 2 4 3" xfId="18418"/>
    <cellStyle name="Обычный 17 3 2 4 4" xfId="25890"/>
    <cellStyle name="Обычный 17 3 2 4 5" xfId="33359"/>
    <cellStyle name="Обычный 17 3 2 4 6" xfId="40820"/>
    <cellStyle name="Обычный 17 3 2 4 7" xfId="48708"/>
    <cellStyle name="Обычный 17 3 2 4 8" xfId="56175"/>
    <cellStyle name="Обычный 17 3 2 5" xfId="825"/>
    <cellStyle name="Обычный 17 3 2 5 2" xfId="826"/>
    <cellStyle name="Обычный 17 3 2 5 3" xfId="19350"/>
    <cellStyle name="Обычный 17 3 2 5 4" xfId="26822"/>
    <cellStyle name="Обычный 17 3 2 5 5" xfId="34291"/>
    <cellStyle name="Обычный 17 3 2 5 6" xfId="41752"/>
    <cellStyle name="Обычный 17 3 2 5 7" xfId="49640"/>
    <cellStyle name="Обычный 17 3 2 5 8" xfId="57107"/>
    <cellStyle name="Обычный 17 3 2 6" xfId="827"/>
    <cellStyle name="Обычный 17 3 2 6 2" xfId="828"/>
    <cellStyle name="Обычный 17 3 2 6 3" xfId="20283"/>
    <cellStyle name="Обычный 17 3 2 6 4" xfId="27755"/>
    <cellStyle name="Обычный 17 3 2 6 5" xfId="35224"/>
    <cellStyle name="Обычный 17 3 2 6 6" xfId="42685"/>
    <cellStyle name="Обычный 17 3 2 6 7" xfId="50573"/>
    <cellStyle name="Обычный 17 3 2 6 8" xfId="58040"/>
    <cellStyle name="Обычный 17 3 2 7" xfId="829"/>
    <cellStyle name="Обычный 17 3 2 7 2" xfId="830"/>
    <cellStyle name="Обычный 17 3 2 7 3" xfId="21217"/>
    <cellStyle name="Обычный 17 3 2 7 4" xfId="28689"/>
    <cellStyle name="Обычный 17 3 2 7 5" xfId="36158"/>
    <cellStyle name="Обычный 17 3 2 7 6" xfId="43619"/>
    <cellStyle name="Обычный 17 3 2 7 7" xfId="51507"/>
    <cellStyle name="Обычный 17 3 2 7 8" xfId="58974"/>
    <cellStyle name="Обычный 17 3 2 8" xfId="831"/>
    <cellStyle name="Обычный 17 3 2 8 2" xfId="832"/>
    <cellStyle name="Обычный 17 3 2 8 3" xfId="22150"/>
    <cellStyle name="Обычный 17 3 2 8 4" xfId="29622"/>
    <cellStyle name="Обычный 17 3 2 8 5" xfId="37091"/>
    <cellStyle name="Обычный 17 3 2 8 6" xfId="44552"/>
    <cellStyle name="Обычный 17 3 2 8 7" xfId="52440"/>
    <cellStyle name="Обычный 17 3 2 8 8" xfId="59907"/>
    <cellStyle name="Обычный 17 3 2 9" xfId="833"/>
    <cellStyle name="Обычный 17 3 3" xfId="834"/>
    <cellStyle name="Обычный 17 3 3 10" xfId="15592"/>
    <cellStyle name="Обычный 17 3 3 11" xfId="23087"/>
    <cellStyle name="Обычный 17 3 3 12" xfId="30558"/>
    <cellStyle name="Обычный 17 3 3 13" xfId="38024"/>
    <cellStyle name="Обычный 17 3 3 14" xfId="45905"/>
    <cellStyle name="Обычный 17 3 3 15" xfId="53372"/>
    <cellStyle name="Обычный 17 3 3 2" xfId="835"/>
    <cellStyle name="Обычный 17 3 3 2 2" xfId="836"/>
    <cellStyle name="Обычный 17 3 3 2 3" xfId="16552"/>
    <cellStyle name="Обычный 17 3 3 2 4" xfId="24024"/>
    <cellStyle name="Обычный 17 3 3 2 5" xfId="31494"/>
    <cellStyle name="Обычный 17 3 3 2 6" xfId="38956"/>
    <cellStyle name="Обычный 17 3 3 2 7" xfId="46842"/>
    <cellStyle name="Обычный 17 3 3 2 8" xfId="54309"/>
    <cellStyle name="Обычный 17 3 3 3" xfId="837"/>
    <cellStyle name="Обычный 17 3 3 3 2" xfId="838"/>
    <cellStyle name="Обычный 17 3 3 3 3" xfId="17486"/>
    <cellStyle name="Обычный 17 3 3 3 4" xfId="24958"/>
    <cellStyle name="Обычный 17 3 3 3 5" xfId="32427"/>
    <cellStyle name="Обычный 17 3 3 3 6" xfId="39888"/>
    <cellStyle name="Обычный 17 3 3 3 7" xfId="47776"/>
    <cellStyle name="Обычный 17 3 3 3 8" xfId="55243"/>
    <cellStyle name="Обычный 17 3 3 4" xfId="839"/>
    <cellStyle name="Обычный 17 3 3 4 2" xfId="840"/>
    <cellStyle name="Обычный 17 3 3 4 3" xfId="18419"/>
    <cellStyle name="Обычный 17 3 3 4 4" xfId="25891"/>
    <cellStyle name="Обычный 17 3 3 4 5" xfId="33360"/>
    <cellStyle name="Обычный 17 3 3 4 6" xfId="40821"/>
    <cellStyle name="Обычный 17 3 3 4 7" xfId="48709"/>
    <cellStyle name="Обычный 17 3 3 4 8" xfId="56176"/>
    <cellStyle name="Обычный 17 3 3 5" xfId="841"/>
    <cellStyle name="Обычный 17 3 3 5 2" xfId="842"/>
    <cellStyle name="Обычный 17 3 3 5 3" xfId="19351"/>
    <cellStyle name="Обычный 17 3 3 5 4" xfId="26823"/>
    <cellStyle name="Обычный 17 3 3 5 5" xfId="34292"/>
    <cellStyle name="Обычный 17 3 3 5 6" xfId="41753"/>
    <cellStyle name="Обычный 17 3 3 5 7" xfId="49641"/>
    <cellStyle name="Обычный 17 3 3 5 8" xfId="57108"/>
    <cellStyle name="Обычный 17 3 3 6" xfId="843"/>
    <cellStyle name="Обычный 17 3 3 6 2" xfId="844"/>
    <cellStyle name="Обычный 17 3 3 6 3" xfId="20284"/>
    <cellStyle name="Обычный 17 3 3 6 4" xfId="27756"/>
    <cellStyle name="Обычный 17 3 3 6 5" xfId="35225"/>
    <cellStyle name="Обычный 17 3 3 6 6" xfId="42686"/>
    <cellStyle name="Обычный 17 3 3 6 7" xfId="50574"/>
    <cellStyle name="Обычный 17 3 3 6 8" xfId="58041"/>
    <cellStyle name="Обычный 17 3 3 7" xfId="845"/>
    <cellStyle name="Обычный 17 3 3 7 2" xfId="846"/>
    <cellStyle name="Обычный 17 3 3 7 3" xfId="21218"/>
    <cellStyle name="Обычный 17 3 3 7 4" xfId="28690"/>
    <cellStyle name="Обычный 17 3 3 7 5" xfId="36159"/>
    <cellStyle name="Обычный 17 3 3 7 6" xfId="43620"/>
    <cellStyle name="Обычный 17 3 3 7 7" xfId="51508"/>
    <cellStyle name="Обычный 17 3 3 7 8" xfId="58975"/>
    <cellStyle name="Обычный 17 3 3 8" xfId="847"/>
    <cellStyle name="Обычный 17 3 3 8 2" xfId="848"/>
    <cellStyle name="Обычный 17 3 3 8 3" xfId="22151"/>
    <cellStyle name="Обычный 17 3 3 8 4" xfId="29623"/>
    <cellStyle name="Обычный 17 3 3 8 5" xfId="37092"/>
    <cellStyle name="Обычный 17 3 3 8 6" xfId="44553"/>
    <cellStyle name="Обычный 17 3 3 8 7" xfId="52441"/>
    <cellStyle name="Обычный 17 3 3 8 8" xfId="59908"/>
    <cellStyle name="Обычный 17 3 3 9" xfId="849"/>
    <cellStyle name="Обычный 17 3 4" xfId="850"/>
    <cellStyle name="Обычный 17 3 4 2" xfId="851"/>
    <cellStyle name="Обычный 17 3 4 3" xfId="16550"/>
    <cellStyle name="Обычный 17 3 4 4" xfId="24022"/>
    <cellStyle name="Обычный 17 3 4 5" xfId="31492"/>
    <cellStyle name="Обычный 17 3 4 6" xfId="38954"/>
    <cellStyle name="Обычный 17 3 4 7" xfId="46840"/>
    <cellStyle name="Обычный 17 3 4 8" xfId="54307"/>
    <cellStyle name="Обычный 17 3 5" xfId="852"/>
    <cellStyle name="Обычный 17 3 5 2" xfId="853"/>
    <cellStyle name="Обычный 17 3 5 3" xfId="17484"/>
    <cellStyle name="Обычный 17 3 5 4" xfId="24956"/>
    <cellStyle name="Обычный 17 3 5 5" xfId="32425"/>
    <cellStyle name="Обычный 17 3 5 6" xfId="39886"/>
    <cellStyle name="Обычный 17 3 5 7" xfId="47774"/>
    <cellStyle name="Обычный 17 3 5 8" xfId="55241"/>
    <cellStyle name="Обычный 17 3 6" xfId="854"/>
    <cellStyle name="Обычный 17 3 6 2" xfId="855"/>
    <cellStyle name="Обычный 17 3 6 3" xfId="18417"/>
    <cellStyle name="Обычный 17 3 6 4" xfId="25889"/>
    <cellStyle name="Обычный 17 3 6 5" xfId="33358"/>
    <cellStyle name="Обычный 17 3 6 6" xfId="40819"/>
    <cellStyle name="Обычный 17 3 6 7" xfId="48707"/>
    <cellStyle name="Обычный 17 3 6 8" xfId="56174"/>
    <cellStyle name="Обычный 17 3 7" xfId="856"/>
    <cellStyle name="Обычный 17 3 7 2" xfId="857"/>
    <cellStyle name="Обычный 17 3 7 3" xfId="19349"/>
    <cellStyle name="Обычный 17 3 7 4" xfId="26821"/>
    <cellStyle name="Обычный 17 3 7 5" xfId="34290"/>
    <cellStyle name="Обычный 17 3 7 6" xfId="41751"/>
    <cellStyle name="Обычный 17 3 7 7" xfId="49639"/>
    <cellStyle name="Обычный 17 3 7 8" xfId="57106"/>
    <cellStyle name="Обычный 17 3 8" xfId="858"/>
    <cellStyle name="Обычный 17 3 8 2" xfId="859"/>
    <cellStyle name="Обычный 17 3 8 3" xfId="20282"/>
    <cellStyle name="Обычный 17 3 8 4" xfId="27754"/>
    <cellStyle name="Обычный 17 3 8 5" xfId="35223"/>
    <cellStyle name="Обычный 17 3 8 6" xfId="42684"/>
    <cellStyle name="Обычный 17 3 8 7" xfId="50572"/>
    <cellStyle name="Обычный 17 3 8 8" xfId="58039"/>
    <cellStyle name="Обычный 17 3 9" xfId="860"/>
    <cellStyle name="Обычный 17 3 9 2" xfId="861"/>
    <cellStyle name="Обычный 17 3 9 3" xfId="21216"/>
    <cellStyle name="Обычный 17 3 9 4" xfId="28688"/>
    <cellStyle name="Обычный 17 3 9 5" xfId="36157"/>
    <cellStyle name="Обычный 17 3 9 6" xfId="43618"/>
    <cellStyle name="Обычный 17 3 9 7" xfId="51506"/>
    <cellStyle name="Обычный 17 3 9 8" xfId="58973"/>
    <cellStyle name="Обычный 17 4" xfId="862"/>
    <cellStyle name="Обычный 17 4 10" xfId="863"/>
    <cellStyle name="Обычный 17 4 10 2" xfId="864"/>
    <cellStyle name="Обычный 17 4 10 3" xfId="21219"/>
    <cellStyle name="Обычный 17 4 10 4" xfId="28691"/>
    <cellStyle name="Обычный 17 4 10 5" xfId="36160"/>
    <cellStyle name="Обычный 17 4 10 6" xfId="43621"/>
    <cellStyle name="Обычный 17 4 10 7" xfId="51509"/>
    <cellStyle name="Обычный 17 4 10 8" xfId="58976"/>
    <cellStyle name="Обычный 17 4 11" xfId="865"/>
    <cellStyle name="Обычный 17 4 11 2" xfId="866"/>
    <cellStyle name="Обычный 17 4 11 3" xfId="22152"/>
    <cellStyle name="Обычный 17 4 11 4" xfId="29624"/>
    <cellStyle name="Обычный 17 4 11 5" xfId="37093"/>
    <cellStyle name="Обычный 17 4 11 6" xfId="44554"/>
    <cellStyle name="Обычный 17 4 11 7" xfId="52442"/>
    <cellStyle name="Обычный 17 4 11 8" xfId="59909"/>
    <cellStyle name="Обычный 17 4 12" xfId="867"/>
    <cellStyle name="Обычный 17 4 13" xfId="15593"/>
    <cellStyle name="Обычный 17 4 14" xfId="23088"/>
    <cellStyle name="Обычный 17 4 15" xfId="30559"/>
    <cellStyle name="Обычный 17 4 16" xfId="38025"/>
    <cellStyle name="Обычный 17 4 17" xfId="45484"/>
    <cellStyle name="Обычный 17 4 18" xfId="45906"/>
    <cellStyle name="Обычный 17 4 19" xfId="53373"/>
    <cellStyle name="Обычный 17 4 2" xfId="868"/>
    <cellStyle name="Обычный 17 4 2 10" xfId="869"/>
    <cellStyle name="Обычный 17 4 2 10 2" xfId="870"/>
    <cellStyle name="Обычный 17 4 2 10 3" xfId="22153"/>
    <cellStyle name="Обычный 17 4 2 10 4" xfId="29625"/>
    <cellStyle name="Обычный 17 4 2 10 5" xfId="37094"/>
    <cellStyle name="Обычный 17 4 2 10 6" xfId="44555"/>
    <cellStyle name="Обычный 17 4 2 10 7" xfId="52443"/>
    <cellStyle name="Обычный 17 4 2 10 8" xfId="59910"/>
    <cellStyle name="Обычный 17 4 2 11" xfId="871"/>
    <cellStyle name="Обычный 17 4 2 12" xfId="15594"/>
    <cellStyle name="Обычный 17 4 2 13" xfId="23089"/>
    <cellStyle name="Обычный 17 4 2 14" xfId="30560"/>
    <cellStyle name="Обычный 17 4 2 15" xfId="38026"/>
    <cellStyle name="Обычный 17 4 2 16" xfId="45701"/>
    <cellStyle name="Обычный 17 4 2 17" xfId="45907"/>
    <cellStyle name="Обычный 17 4 2 18" xfId="53374"/>
    <cellStyle name="Обычный 17 4 2 2" xfId="872"/>
    <cellStyle name="Обычный 17 4 2 2 10" xfId="15595"/>
    <cellStyle name="Обычный 17 4 2 2 11" xfId="23090"/>
    <cellStyle name="Обычный 17 4 2 2 12" xfId="30561"/>
    <cellStyle name="Обычный 17 4 2 2 13" xfId="38027"/>
    <cellStyle name="Обычный 17 4 2 2 14" xfId="45908"/>
    <cellStyle name="Обычный 17 4 2 2 15" xfId="53375"/>
    <cellStyle name="Обычный 17 4 2 2 2" xfId="873"/>
    <cellStyle name="Обычный 17 4 2 2 2 2" xfId="874"/>
    <cellStyle name="Обычный 17 4 2 2 2 3" xfId="16555"/>
    <cellStyle name="Обычный 17 4 2 2 2 4" xfId="24027"/>
    <cellStyle name="Обычный 17 4 2 2 2 5" xfId="31497"/>
    <cellStyle name="Обычный 17 4 2 2 2 6" xfId="38959"/>
    <cellStyle name="Обычный 17 4 2 2 2 7" xfId="46845"/>
    <cellStyle name="Обычный 17 4 2 2 2 8" xfId="54312"/>
    <cellStyle name="Обычный 17 4 2 2 3" xfId="875"/>
    <cellStyle name="Обычный 17 4 2 2 3 2" xfId="876"/>
    <cellStyle name="Обычный 17 4 2 2 3 3" xfId="17489"/>
    <cellStyle name="Обычный 17 4 2 2 3 4" xfId="24961"/>
    <cellStyle name="Обычный 17 4 2 2 3 5" xfId="32430"/>
    <cellStyle name="Обычный 17 4 2 2 3 6" xfId="39891"/>
    <cellStyle name="Обычный 17 4 2 2 3 7" xfId="47779"/>
    <cellStyle name="Обычный 17 4 2 2 3 8" xfId="55246"/>
    <cellStyle name="Обычный 17 4 2 2 4" xfId="877"/>
    <cellStyle name="Обычный 17 4 2 2 4 2" xfId="878"/>
    <cellStyle name="Обычный 17 4 2 2 4 3" xfId="18422"/>
    <cellStyle name="Обычный 17 4 2 2 4 4" xfId="25894"/>
    <cellStyle name="Обычный 17 4 2 2 4 5" xfId="33363"/>
    <cellStyle name="Обычный 17 4 2 2 4 6" xfId="40824"/>
    <cellStyle name="Обычный 17 4 2 2 4 7" xfId="48712"/>
    <cellStyle name="Обычный 17 4 2 2 4 8" xfId="56179"/>
    <cellStyle name="Обычный 17 4 2 2 5" xfId="879"/>
    <cellStyle name="Обычный 17 4 2 2 5 2" xfId="880"/>
    <cellStyle name="Обычный 17 4 2 2 5 3" xfId="19354"/>
    <cellStyle name="Обычный 17 4 2 2 5 4" xfId="26826"/>
    <cellStyle name="Обычный 17 4 2 2 5 5" xfId="34295"/>
    <cellStyle name="Обычный 17 4 2 2 5 6" xfId="41756"/>
    <cellStyle name="Обычный 17 4 2 2 5 7" xfId="49644"/>
    <cellStyle name="Обычный 17 4 2 2 5 8" xfId="57111"/>
    <cellStyle name="Обычный 17 4 2 2 6" xfId="881"/>
    <cellStyle name="Обычный 17 4 2 2 6 2" xfId="882"/>
    <cellStyle name="Обычный 17 4 2 2 6 3" xfId="20287"/>
    <cellStyle name="Обычный 17 4 2 2 6 4" xfId="27759"/>
    <cellStyle name="Обычный 17 4 2 2 6 5" xfId="35228"/>
    <cellStyle name="Обычный 17 4 2 2 6 6" xfId="42689"/>
    <cellStyle name="Обычный 17 4 2 2 6 7" xfId="50577"/>
    <cellStyle name="Обычный 17 4 2 2 6 8" xfId="58044"/>
    <cellStyle name="Обычный 17 4 2 2 7" xfId="883"/>
    <cellStyle name="Обычный 17 4 2 2 7 2" xfId="884"/>
    <cellStyle name="Обычный 17 4 2 2 7 3" xfId="21221"/>
    <cellStyle name="Обычный 17 4 2 2 7 4" xfId="28693"/>
    <cellStyle name="Обычный 17 4 2 2 7 5" xfId="36162"/>
    <cellStyle name="Обычный 17 4 2 2 7 6" xfId="43623"/>
    <cellStyle name="Обычный 17 4 2 2 7 7" xfId="51511"/>
    <cellStyle name="Обычный 17 4 2 2 7 8" xfId="58978"/>
    <cellStyle name="Обычный 17 4 2 2 8" xfId="885"/>
    <cellStyle name="Обычный 17 4 2 2 8 2" xfId="886"/>
    <cellStyle name="Обычный 17 4 2 2 8 3" xfId="22154"/>
    <cellStyle name="Обычный 17 4 2 2 8 4" xfId="29626"/>
    <cellStyle name="Обычный 17 4 2 2 8 5" xfId="37095"/>
    <cellStyle name="Обычный 17 4 2 2 8 6" xfId="44556"/>
    <cellStyle name="Обычный 17 4 2 2 8 7" xfId="52444"/>
    <cellStyle name="Обычный 17 4 2 2 8 8" xfId="59911"/>
    <cellStyle name="Обычный 17 4 2 2 9" xfId="887"/>
    <cellStyle name="Обычный 17 4 2 3" xfId="888"/>
    <cellStyle name="Обычный 17 4 2 3 10" xfId="15596"/>
    <cellStyle name="Обычный 17 4 2 3 11" xfId="23091"/>
    <cellStyle name="Обычный 17 4 2 3 12" xfId="30562"/>
    <cellStyle name="Обычный 17 4 2 3 13" xfId="38028"/>
    <cellStyle name="Обычный 17 4 2 3 14" xfId="45909"/>
    <cellStyle name="Обычный 17 4 2 3 15" xfId="53376"/>
    <cellStyle name="Обычный 17 4 2 3 2" xfId="889"/>
    <cellStyle name="Обычный 17 4 2 3 2 2" xfId="890"/>
    <cellStyle name="Обычный 17 4 2 3 2 3" xfId="16556"/>
    <cellStyle name="Обычный 17 4 2 3 2 4" xfId="24028"/>
    <cellStyle name="Обычный 17 4 2 3 2 5" xfId="31498"/>
    <cellStyle name="Обычный 17 4 2 3 2 6" xfId="38960"/>
    <cellStyle name="Обычный 17 4 2 3 2 7" xfId="46846"/>
    <cellStyle name="Обычный 17 4 2 3 2 8" xfId="54313"/>
    <cellStyle name="Обычный 17 4 2 3 3" xfId="891"/>
    <cellStyle name="Обычный 17 4 2 3 3 2" xfId="892"/>
    <cellStyle name="Обычный 17 4 2 3 3 3" xfId="17490"/>
    <cellStyle name="Обычный 17 4 2 3 3 4" xfId="24962"/>
    <cellStyle name="Обычный 17 4 2 3 3 5" xfId="32431"/>
    <cellStyle name="Обычный 17 4 2 3 3 6" xfId="39892"/>
    <cellStyle name="Обычный 17 4 2 3 3 7" xfId="47780"/>
    <cellStyle name="Обычный 17 4 2 3 3 8" xfId="55247"/>
    <cellStyle name="Обычный 17 4 2 3 4" xfId="893"/>
    <cellStyle name="Обычный 17 4 2 3 4 2" xfId="894"/>
    <cellStyle name="Обычный 17 4 2 3 4 3" xfId="18423"/>
    <cellStyle name="Обычный 17 4 2 3 4 4" xfId="25895"/>
    <cellStyle name="Обычный 17 4 2 3 4 5" xfId="33364"/>
    <cellStyle name="Обычный 17 4 2 3 4 6" xfId="40825"/>
    <cellStyle name="Обычный 17 4 2 3 4 7" xfId="48713"/>
    <cellStyle name="Обычный 17 4 2 3 4 8" xfId="56180"/>
    <cellStyle name="Обычный 17 4 2 3 5" xfId="895"/>
    <cellStyle name="Обычный 17 4 2 3 5 2" xfId="896"/>
    <cellStyle name="Обычный 17 4 2 3 5 3" xfId="19355"/>
    <cellStyle name="Обычный 17 4 2 3 5 4" xfId="26827"/>
    <cellStyle name="Обычный 17 4 2 3 5 5" xfId="34296"/>
    <cellStyle name="Обычный 17 4 2 3 5 6" xfId="41757"/>
    <cellStyle name="Обычный 17 4 2 3 5 7" xfId="49645"/>
    <cellStyle name="Обычный 17 4 2 3 5 8" xfId="57112"/>
    <cellStyle name="Обычный 17 4 2 3 6" xfId="897"/>
    <cellStyle name="Обычный 17 4 2 3 6 2" xfId="898"/>
    <cellStyle name="Обычный 17 4 2 3 6 3" xfId="20288"/>
    <cellStyle name="Обычный 17 4 2 3 6 4" xfId="27760"/>
    <cellStyle name="Обычный 17 4 2 3 6 5" xfId="35229"/>
    <cellStyle name="Обычный 17 4 2 3 6 6" xfId="42690"/>
    <cellStyle name="Обычный 17 4 2 3 6 7" xfId="50578"/>
    <cellStyle name="Обычный 17 4 2 3 6 8" xfId="58045"/>
    <cellStyle name="Обычный 17 4 2 3 7" xfId="899"/>
    <cellStyle name="Обычный 17 4 2 3 7 2" xfId="900"/>
    <cellStyle name="Обычный 17 4 2 3 7 3" xfId="21222"/>
    <cellStyle name="Обычный 17 4 2 3 7 4" xfId="28694"/>
    <cellStyle name="Обычный 17 4 2 3 7 5" xfId="36163"/>
    <cellStyle name="Обычный 17 4 2 3 7 6" xfId="43624"/>
    <cellStyle name="Обычный 17 4 2 3 7 7" xfId="51512"/>
    <cellStyle name="Обычный 17 4 2 3 7 8" xfId="58979"/>
    <cellStyle name="Обычный 17 4 2 3 8" xfId="901"/>
    <cellStyle name="Обычный 17 4 2 3 8 2" xfId="902"/>
    <cellStyle name="Обычный 17 4 2 3 8 3" xfId="22155"/>
    <cellStyle name="Обычный 17 4 2 3 8 4" xfId="29627"/>
    <cellStyle name="Обычный 17 4 2 3 8 5" xfId="37096"/>
    <cellStyle name="Обычный 17 4 2 3 8 6" xfId="44557"/>
    <cellStyle name="Обычный 17 4 2 3 8 7" xfId="52445"/>
    <cellStyle name="Обычный 17 4 2 3 8 8" xfId="59912"/>
    <cellStyle name="Обычный 17 4 2 3 9" xfId="903"/>
    <cellStyle name="Обычный 17 4 2 4" xfId="904"/>
    <cellStyle name="Обычный 17 4 2 4 2" xfId="905"/>
    <cellStyle name="Обычный 17 4 2 4 3" xfId="16554"/>
    <cellStyle name="Обычный 17 4 2 4 4" xfId="24026"/>
    <cellStyle name="Обычный 17 4 2 4 5" xfId="31496"/>
    <cellStyle name="Обычный 17 4 2 4 6" xfId="38958"/>
    <cellStyle name="Обычный 17 4 2 4 7" xfId="46844"/>
    <cellStyle name="Обычный 17 4 2 4 8" xfId="54311"/>
    <cellStyle name="Обычный 17 4 2 5" xfId="906"/>
    <cellStyle name="Обычный 17 4 2 5 2" xfId="907"/>
    <cellStyle name="Обычный 17 4 2 5 3" xfId="17488"/>
    <cellStyle name="Обычный 17 4 2 5 4" xfId="24960"/>
    <cellStyle name="Обычный 17 4 2 5 5" xfId="32429"/>
    <cellStyle name="Обычный 17 4 2 5 6" xfId="39890"/>
    <cellStyle name="Обычный 17 4 2 5 7" xfId="47778"/>
    <cellStyle name="Обычный 17 4 2 5 8" xfId="55245"/>
    <cellStyle name="Обычный 17 4 2 6" xfId="908"/>
    <cellStyle name="Обычный 17 4 2 6 2" xfId="909"/>
    <cellStyle name="Обычный 17 4 2 6 3" xfId="18421"/>
    <cellStyle name="Обычный 17 4 2 6 4" xfId="25893"/>
    <cellStyle name="Обычный 17 4 2 6 5" xfId="33362"/>
    <cellStyle name="Обычный 17 4 2 6 6" xfId="40823"/>
    <cellStyle name="Обычный 17 4 2 6 7" xfId="48711"/>
    <cellStyle name="Обычный 17 4 2 6 8" xfId="56178"/>
    <cellStyle name="Обычный 17 4 2 7" xfId="910"/>
    <cellStyle name="Обычный 17 4 2 7 2" xfId="911"/>
    <cellStyle name="Обычный 17 4 2 7 3" xfId="19353"/>
    <cellStyle name="Обычный 17 4 2 7 4" xfId="26825"/>
    <cellStyle name="Обычный 17 4 2 7 5" xfId="34294"/>
    <cellStyle name="Обычный 17 4 2 7 6" xfId="41755"/>
    <cellStyle name="Обычный 17 4 2 7 7" xfId="49643"/>
    <cellStyle name="Обычный 17 4 2 7 8" xfId="57110"/>
    <cellStyle name="Обычный 17 4 2 8" xfId="912"/>
    <cellStyle name="Обычный 17 4 2 8 2" xfId="913"/>
    <cellStyle name="Обычный 17 4 2 8 3" xfId="20286"/>
    <cellStyle name="Обычный 17 4 2 8 4" xfId="27758"/>
    <cellStyle name="Обычный 17 4 2 8 5" xfId="35227"/>
    <cellStyle name="Обычный 17 4 2 8 6" xfId="42688"/>
    <cellStyle name="Обычный 17 4 2 8 7" xfId="50576"/>
    <cellStyle name="Обычный 17 4 2 8 8" xfId="58043"/>
    <cellStyle name="Обычный 17 4 2 9" xfId="914"/>
    <cellStyle name="Обычный 17 4 2 9 2" xfId="915"/>
    <cellStyle name="Обычный 17 4 2 9 3" xfId="21220"/>
    <cellStyle name="Обычный 17 4 2 9 4" xfId="28692"/>
    <cellStyle name="Обычный 17 4 2 9 5" xfId="36161"/>
    <cellStyle name="Обычный 17 4 2 9 6" xfId="43622"/>
    <cellStyle name="Обычный 17 4 2 9 7" xfId="51510"/>
    <cellStyle name="Обычный 17 4 2 9 8" xfId="58977"/>
    <cellStyle name="Обычный 17 4 3" xfId="916"/>
    <cellStyle name="Обычный 17 4 3 10" xfId="15597"/>
    <cellStyle name="Обычный 17 4 3 11" xfId="23092"/>
    <cellStyle name="Обычный 17 4 3 12" xfId="30563"/>
    <cellStyle name="Обычный 17 4 3 13" xfId="38029"/>
    <cellStyle name="Обычный 17 4 3 14" xfId="45910"/>
    <cellStyle name="Обычный 17 4 3 15" xfId="53377"/>
    <cellStyle name="Обычный 17 4 3 2" xfId="917"/>
    <cellStyle name="Обычный 17 4 3 2 2" xfId="918"/>
    <cellStyle name="Обычный 17 4 3 2 3" xfId="16557"/>
    <cellStyle name="Обычный 17 4 3 2 4" xfId="24029"/>
    <cellStyle name="Обычный 17 4 3 2 5" xfId="31499"/>
    <cellStyle name="Обычный 17 4 3 2 6" xfId="38961"/>
    <cellStyle name="Обычный 17 4 3 2 7" xfId="46847"/>
    <cellStyle name="Обычный 17 4 3 2 8" xfId="54314"/>
    <cellStyle name="Обычный 17 4 3 3" xfId="919"/>
    <cellStyle name="Обычный 17 4 3 3 2" xfId="920"/>
    <cellStyle name="Обычный 17 4 3 3 3" xfId="17491"/>
    <cellStyle name="Обычный 17 4 3 3 4" xfId="24963"/>
    <cellStyle name="Обычный 17 4 3 3 5" xfId="32432"/>
    <cellStyle name="Обычный 17 4 3 3 6" xfId="39893"/>
    <cellStyle name="Обычный 17 4 3 3 7" xfId="47781"/>
    <cellStyle name="Обычный 17 4 3 3 8" xfId="55248"/>
    <cellStyle name="Обычный 17 4 3 4" xfId="921"/>
    <cellStyle name="Обычный 17 4 3 4 2" xfId="922"/>
    <cellStyle name="Обычный 17 4 3 4 3" xfId="18424"/>
    <cellStyle name="Обычный 17 4 3 4 4" xfId="25896"/>
    <cellStyle name="Обычный 17 4 3 4 5" xfId="33365"/>
    <cellStyle name="Обычный 17 4 3 4 6" xfId="40826"/>
    <cellStyle name="Обычный 17 4 3 4 7" xfId="48714"/>
    <cellStyle name="Обычный 17 4 3 4 8" xfId="56181"/>
    <cellStyle name="Обычный 17 4 3 5" xfId="923"/>
    <cellStyle name="Обычный 17 4 3 5 2" xfId="924"/>
    <cellStyle name="Обычный 17 4 3 5 3" xfId="19356"/>
    <cellStyle name="Обычный 17 4 3 5 4" xfId="26828"/>
    <cellStyle name="Обычный 17 4 3 5 5" xfId="34297"/>
    <cellStyle name="Обычный 17 4 3 5 6" xfId="41758"/>
    <cellStyle name="Обычный 17 4 3 5 7" xfId="49646"/>
    <cellStyle name="Обычный 17 4 3 5 8" xfId="57113"/>
    <cellStyle name="Обычный 17 4 3 6" xfId="925"/>
    <cellStyle name="Обычный 17 4 3 6 2" xfId="926"/>
    <cellStyle name="Обычный 17 4 3 6 3" xfId="20289"/>
    <cellStyle name="Обычный 17 4 3 6 4" xfId="27761"/>
    <cellStyle name="Обычный 17 4 3 6 5" xfId="35230"/>
    <cellStyle name="Обычный 17 4 3 6 6" xfId="42691"/>
    <cellStyle name="Обычный 17 4 3 6 7" xfId="50579"/>
    <cellStyle name="Обычный 17 4 3 6 8" xfId="58046"/>
    <cellStyle name="Обычный 17 4 3 7" xfId="927"/>
    <cellStyle name="Обычный 17 4 3 7 2" xfId="928"/>
    <cellStyle name="Обычный 17 4 3 7 3" xfId="21223"/>
    <cellStyle name="Обычный 17 4 3 7 4" xfId="28695"/>
    <cellStyle name="Обычный 17 4 3 7 5" xfId="36164"/>
    <cellStyle name="Обычный 17 4 3 7 6" xfId="43625"/>
    <cellStyle name="Обычный 17 4 3 7 7" xfId="51513"/>
    <cellStyle name="Обычный 17 4 3 7 8" xfId="58980"/>
    <cellStyle name="Обычный 17 4 3 8" xfId="929"/>
    <cellStyle name="Обычный 17 4 3 8 2" xfId="930"/>
    <cellStyle name="Обычный 17 4 3 8 3" xfId="22156"/>
    <cellStyle name="Обычный 17 4 3 8 4" xfId="29628"/>
    <cellStyle name="Обычный 17 4 3 8 5" xfId="37097"/>
    <cellStyle name="Обычный 17 4 3 8 6" xfId="44558"/>
    <cellStyle name="Обычный 17 4 3 8 7" xfId="52446"/>
    <cellStyle name="Обычный 17 4 3 8 8" xfId="59913"/>
    <cellStyle name="Обычный 17 4 3 9" xfId="931"/>
    <cellStyle name="Обычный 17 4 4" xfId="932"/>
    <cellStyle name="Обычный 17 4 4 10" xfId="15598"/>
    <cellStyle name="Обычный 17 4 4 11" xfId="23093"/>
    <cellStyle name="Обычный 17 4 4 12" xfId="30564"/>
    <cellStyle name="Обычный 17 4 4 13" xfId="38030"/>
    <cellStyle name="Обычный 17 4 4 14" xfId="45911"/>
    <cellStyle name="Обычный 17 4 4 15" xfId="53378"/>
    <cellStyle name="Обычный 17 4 4 2" xfId="933"/>
    <cellStyle name="Обычный 17 4 4 2 2" xfId="934"/>
    <cellStyle name="Обычный 17 4 4 2 3" xfId="16558"/>
    <cellStyle name="Обычный 17 4 4 2 4" xfId="24030"/>
    <cellStyle name="Обычный 17 4 4 2 5" xfId="31500"/>
    <cellStyle name="Обычный 17 4 4 2 6" xfId="38962"/>
    <cellStyle name="Обычный 17 4 4 2 7" xfId="46848"/>
    <cellStyle name="Обычный 17 4 4 2 8" xfId="54315"/>
    <cellStyle name="Обычный 17 4 4 3" xfId="935"/>
    <cellStyle name="Обычный 17 4 4 3 2" xfId="936"/>
    <cellStyle name="Обычный 17 4 4 3 3" xfId="17492"/>
    <cellStyle name="Обычный 17 4 4 3 4" xfId="24964"/>
    <cellStyle name="Обычный 17 4 4 3 5" xfId="32433"/>
    <cellStyle name="Обычный 17 4 4 3 6" xfId="39894"/>
    <cellStyle name="Обычный 17 4 4 3 7" xfId="47782"/>
    <cellStyle name="Обычный 17 4 4 3 8" xfId="55249"/>
    <cellStyle name="Обычный 17 4 4 4" xfId="937"/>
    <cellStyle name="Обычный 17 4 4 4 2" xfId="938"/>
    <cellStyle name="Обычный 17 4 4 4 3" xfId="18425"/>
    <cellStyle name="Обычный 17 4 4 4 4" xfId="25897"/>
    <cellStyle name="Обычный 17 4 4 4 5" xfId="33366"/>
    <cellStyle name="Обычный 17 4 4 4 6" xfId="40827"/>
    <cellStyle name="Обычный 17 4 4 4 7" xfId="48715"/>
    <cellStyle name="Обычный 17 4 4 4 8" xfId="56182"/>
    <cellStyle name="Обычный 17 4 4 5" xfId="939"/>
    <cellStyle name="Обычный 17 4 4 5 2" xfId="940"/>
    <cellStyle name="Обычный 17 4 4 5 3" xfId="19357"/>
    <cellStyle name="Обычный 17 4 4 5 4" xfId="26829"/>
    <cellStyle name="Обычный 17 4 4 5 5" xfId="34298"/>
    <cellStyle name="Обычный 17 4 4 5 6" xfId="41759"/>
    <cellStyle name="Обычный 17 4 4 5 7" xfId="49647"/>
    <cellStyle name="Обычный 17 4 4 5 8" xfId="57114"/>
    <cellStyle name="Обычный 17 4 4 6" xfId="941"/>
    <cellStyle name="Обычный 17 4 4 6 2" xfId="942"/>
    <cellStyle name="Обычный 17 4 4 6 3" xfId="20290"/>
    <cellStyle name="Обычный 17 4 4 6 4" xfId="27762"/>
    <cellStyle name="Обычный 17 4 4 6 5" xfId="35231"/>
    <cellStyle name="Обычный 17 4 4 6 6" xfId="42692"/>
    <cellStyle name="Обычный 17 4 4 6 7" xfId="50580"/>
    <cellStyle name="Обычный 17 4 4 6 8" xfId="58047"/>
    <cellStyle name="Обычный 17 4 4 7" xfId="943"/>
    <cellStyle name="Обычный 17 4 4 7 2" xfId="944"/>
    <cellStyle name="Обычный 17 4 4 7 3" xfId="21224"/>
    <cellStyle name="Обычный 17 4 4 7 4" xfId="28696"/>
    <cellStyle name="Обычный 17 4 4 7 5" xfId="36165"/>
    <cellStyle name="Обычный 17 4 4 7 6" xfId="43626"/>
    <cellStyle name="Обычный 17 4 4 7 7" xfId="51514"/>
    <cellStyle name="Обычный 17 4 4 7 8" xfId="58981"/>
    <cellStyle name="Обычный 17 4 4 8" xfId="945"/>
    <cellStyle name="Обычный 17 4 4 8 2" xfId="946"/>
    <cellStyle name="Обычный 17 4 4 8 3" xfId="22157"/>
    <cellStyle name="Обычный 17 4 4 8 4" xfId="29629"/>
    <cellStyle name="Обычный 17 4 4 8 5" xfId="37098"/>
    <cellStyle name="Обычный 17 4 4 8 6" xfId="44559"/>
    <cellStyle name="Обычный 17 4 4 8 7" xfId="52447"/>
    <cellStyle name="Обычный 17 4 4 8 8" xfId="59914"/>
    <cellStyle name="Обычный 17 4 4 9" xfId="947"/>
    <cellStyle name="Обычный 17 4 5" xfId="948"/>
    <cellStyle name="Обычный 17 4 5 2" xfId="949"/>
    <cellStyle name="Обычный 17 4 5 3" xfId="16553"/>
    <cellStyle name="Обычный 17 4 5 4" xfId="24025"/>
    <cellStyle name="Обычный 17 4 5 5" xfId="31495"/>
    <cellStyle name="Обычный 17 4 5 6" xfId="38957"/>
    <cellStyle name="Обычный 17 4 5 7" xfId="46843"/>
    <cellStyle name="Обычный 17 4 5 8" xfId="54310"/>
    <cellStyle name="Обычный 17 4 6" xfId="950"/>
    <cellStyle name="Обычный 17 4 6 2" xfId="951"/>
    <cellStyle name="Обычный 17 4 6 3" xfId="17487"/>
    <cellStyle name="Обычный 17 4 6 4" xfId="24959"/>
    <cellStyle name="Обычный 17 4 6 5" xfId="32428"/>
    <cellStyle name="Обычный 17 4 6 6" xfId="39889"/>
    <cellStyle name="Обычный 17 4 6 7" xfId="47777"/>
    <cellStyle name="Обычный 17 4 6 8" xfId="55244"/>
    <cellStyle name="Обычный 17 4 7" xfId="952"/>
    <cellStyle name="Обычный 17 4 7 2" xfId="953"/>
    <cellStyle name="Обычный 17 4 7 3" xfId="18420"/>
    <cellStyle name="Обычный 17 4 7 4" xfId="25892"/>
    <cellStyle name="Обычный 17 4 7 5" xfId="33361"/>
    <cellStyle name="Обычный 17 4 7 6" xfId="40822"/>
    <cellStyle name="Обычный 17 4 7 7" xfId="48710"/>
    <cellStyle name="Обычный 17 4 7 8" xfId="56177"/>
    <cellStyle name="Обычный 17 4 8" xfId="954"/>
    <cellStyle name="Обычный 17 4 8 2" xfId="955"/>
    <cellStyle name="Обычный 17 4 8 3" xfId="19352"/>
    <cellStyle name="Обычный 17 4 8 4" xfId="26824"/>
    <cellStyle name="Обычный 17 4 8 5" xfId="34293"/>
    <cellStyle name="Обычный 17 4 8 6" xfId="41754"/>
    <cellStyle name="Обычный 17 4 8 7" xfId="49642"/>
    <cellStyle name="Обычный 17 4 8 8" xfId="57109"/>
    <cellStyle name="Обычный 17 4 9" xfId="956"/>
    <cellStyle name="Обычный 17 4 9 2" xfId="957"/>
    <cellStyle name="Обычный 17 4 9 3" xfId="20285"/>
    <cellStyle name="Обычный 17 4 9 4" xfId="27757"/>
    <cellStyle name="Обычный 17 4 9 5" xfId="35226"/>
    <cellStyle name="Обычный 17 4 9 6" xfId="42687"/>
    <cellStyle name="Обычный 17 4 9 7" xfId="50575"/>
    <cellStyle name="Обычный 17 4 9 8" xfId="58042"/>
    <cellStyle name="Обычный 17 5" xfId="958"/>
    <cellStyle name="Обычный 17 5 10" xfId="15599"/>
    <cellStyle name="Обычный 17 5 11" xfId="23094"/>
    <cellStyle name="Обычный 17 5 12" xfId="30565"/>
    <cellStyle name="Обычный 17 5 13" xfId="38031"/>
    <cellStyle name="Обычный 17 5 14" xfId="45912"/>
    <cellStyle name="Обычный 17 5 15" xfId="53379"/>
    <cellStyle name="Обычный 17 5 2" xfId="959"/>
    <cellStyle name="Обычный 17 5 2 2" xfId="960"/>
    <cellStyle name="Обычный 17 5 2 3" xfId="16559"/>
    <cellStyle name="Обычный 17 5 2 4" xfId="24031"/>
    <cellStyle name="Обычный 17 5 2 5" xfId="31501"/>
    <cellStyle name="Обычный 17 5 2 6" xfId="38963"/>
    <cellStyle name="Обычный 17 5 2 7" xfId="46849"/>
    <cellStyle name="Обычный 17 5 2 8" xfId="54316"/>
    <cellStyle name="Обычный 17 5 3" xfId="961"/>
    <cellStyle name="Обычный 17 5 3 2" xfId="962"/>
    <cellStyle name="Обычный 17 5 3 3" xfId="17493"/>
    <cellStyle name="Обычный 17 5 3 4" xfId="24965"/>
    <cellStyle name="Обычный 17 5 3 5" xfId="32434"/>
    <cellStyle name="Обычный 17 5 3 6" xfId="39895"/>
    <cellStyle name="Обычный 17 5 3 7" xfId="47783"/>
    <cellStyle name="Обычный 17 5 3 8" xfId="55250"/>
    <cellStyle name="Обычный 17 5 4" xfId="963"/>
    <cellStyle name="Обычный 17 5 4 2" xfId="964"/>
    <cellStyle name="Обычный 17 5 4 3" xfId="18426"/>
    <cellStyle name="Обычный 17 5 4 4" xfId="25898"/>
    <cellStyle name="Обычный 17 5 4 5" xfId="33367"/>
    <cellStyle name="Обычный 17 5 4 6" xfId="40828"/>
    <cellStyle name="Обычный 17 5 4 7" xfId="48716"/>
    <cellStyle name="Обычный 17 5 4 8" xfId="56183"/>
    <cellStyle name="Обычный 17 5 5" xfId="965"/>
    <cellStyle name="Обычный 17 5 5 2" xfId="966"/>
    <cellStyle name="Обычный 17 5 5 3" xfId="19358"/>
    <cellStyle name="Обычный 17 5 5 4" xfId="26830"/>
    <cellStyle name="Обычный 17 5 5 5" xfId="34299"/>
    <cellStyle name="Обычный 17 5 5 6" xfId="41760"/>
    <cellStyle name="Обычный 17 5 5 7" xfId="49648"/>
    <cellStyle name="Обычный 17 5 5 8" xfId="57115"/>
    <cellStyle name="Обычный 17 5 6" xfId="967"/>
    <cellStyle name="Обычный 17 5 6 2" xfId="968"/>
    <cellStyle name="Обычный 17 5 6 3" xfId="20291"/>
    <cellStyle name="Обычный 17 5 6 4" xfId="27763"/>
    <cellStyle name="Обычный 17 5 6 5" xfId="35232"/>
    <cellStyle name="Обычный 17 5 6 6" xfId="42693"/>
    <cellStyle name="Обычный 17 5 6 7" xfId="50581"/>
    <cellStyle name="Обычный 17 5 6 8" xfId="58048"/>
    <cellStyle name="Обычный 17 5 7" xfId="969"/>
    <cellStyle name="Обычный 17 5 7 2" xfId="970"/>
    <cellStyle name="Обычный 17 5 7 3" xfId="21225"/>
    <cellStyle name="Обычный 17 5 7 4" xfId="28697"/>
    <cellStyle name="Обычный 17 5 7 5" xfId="36166"/>
    <cellStyle name="Обычный 17 5 7 6" xfId="43627"/>
    <cellStyle name="Обычный 17 5 7 7" xfId="51515"/>
    <cellStyle name="Обычный 17 5 7 8" xfId="58982"/>
    <cellStyle name="Обычный 17 5 8" xfId="971"/>
    <cellStyle name="Обычный 17 5 8 2" xfId="972"/>
    <cellStyle name="Обычный 17 5 8 3" xfId="22158"/>
    <cellStyle name="Обычный 17 5 8 4" xfId="29630"/>
    <cellStyle name="Обычный 17 5 8 5" xfId="37099"/>
    <cellStyle name="Обычный 17 5 8 6" xfId="44560"/>
    <cellStyle name="Обычный 17 5 8 7" xfId="52448"/>
    <cellStyle name="Обычный 17 5 8 8" xfId="59915"/>
    <cellStyle name="Обычный 17 5 9" xfId="973"/>
    <cellStyle name="Обычный 17 6" xfId="974"/>
    <cellStyle name="Обычный 17 6 10" xfId="15600"/>
    <cellStyle name="Обычный 17 6 11" xfId="23095"/>
    <cellStyle name="Обычный 17 6 12" xfId="30566"/>
    <cellStyle name="Обычный 17 6 13" xfId="38032"/>
    <cellStyle name="Обычный 17 6 14" xfId="45913"/>
    <cellStyle name="Обычный 17 6 15" xfId="53380"/>
    <cellStyle name="Обычный 17 6 2" xfId="975"/>
    <cellStyle name="Обычный 17 6 2 2" xfId="976"/>
    <cellStyle name="Обычный 17 6 2 3" xfId="16560"/>
    <cellStyle name="Обычный 17 6 2 4" xfId="24032"/>
    <cellStyle name="Обычный 17 6 2 5" xfId="31502"/>
    <cellStyle name="Обычный 17 6 2 6" xfId="38964"/>
    <cellStyle name="Обычный 17 6 2 7" xfId="46850"/>
    <cellStyle name="Обычный 17 6 2 8" xfId="54317"/>
    <cellStyle name="Обычный 17 6 3" xfId="977"/>
    <cellStyle name="Обычный 17 6 3 2" xfId="978"/>
    <cellStyle name="Обычный 17 6 3 3" xfId="17494"/>
    <cellStyle name="Обычный 17 6 3 4" xfId="24966"/>
    <cellStyle name="Обычный 17 6 3 5" xfId="32435"/>
    <cellStyle name="Обычный 17 6 3 6" xfId="39896"/>
    <cellStyle name="Обычный 17 6 3 7" xfId="47784"/>
    <cellStyle name="Обычный 17 6 3 8" xfId="55251"/>
    <cellStyle name="Обычный 17 6 4" xfId="979"/>
    <cellStyle name="Обычный 17 6 4 2" xfId="980"/>
    <cellStyle name="Обычный 17 6 4 3" xfId="18427"/>
    <cellStyle name="Обычный 17 6 4 4" xfId="25899"/>
    <cellStyle name="Обычный 17 6 4 5" xfId="33368"/>
    <cellStyle name="Обычный 17 6 4 6" xfId="40829"/>
    <cellStyle name="Обычный 17 6 4 7" xfId="48717"/>
    <cellStyle name="Обычный 17 6 4 8" xfId="56184"/>
    <cellStyle name="Обычный 17 6 5" xfId="981"/>
    <cellStyle name="Обычный 17 6 5 2" xfId="982"/>
    <cellStyle name="Обычный 17 6 5 3" xfId="19359"/>
    <cellStyle name="Обычный 17 6 5 4" xfId="26831"/>
    <cellStyle name="Обычный 17 6 5 5" xfId="34300"/>
    <cellStyle name="Обычный 17 6 5 6" xfId="41761"/>
    <cellStyle name="Обычный 17 6 5 7" xfId="49649"/>
    <cellStyle name="Обычный 17 6 5 8" xfId="57116"/>
    <cellStyle name="Обычный 17 6 6" xfId="983"/>
    <cellStyle name="Обычный 17 6 6 2" xfId="984"/>
    <cellStyle name="Обычный 17 6 6 3" xfId="20292"/>
    <cellStyle name="Обычный 17 6 6 4" xfId="27764"/>
    <cellStyle name="Обычный 17 6 6 5" xfId="35233"/>
    <cellStyle name="Обычный 17 6 6 6" xfId="42694"/>
    <cellStyle name="Обычный 17 6 6 7" xfId="50582"/>
    <cellStyle name="Обычный 17 6 6 8" xfId="58049"/>
    <cellStyle name="Обычный 17 6 7" xfId="985"/>
    <cellStyle name="Обычный 17 6 7 2" xfId="986"/>
    <cellStyle name="Обычный 17 6 7 3" xfId="21226"/>
    <cellStyle name="Обычный 17 6 7 4" xfId="28698"/>
    <cellStyle name="Обычный 17 6 7 5" xfId="36167"/>
    <cellStyle name="Обычный 17 6 7 6" xfId="43628"/>
    <cellStyle name="Обычный 17 6 7 7" xfId="51516"/>
    <cellStyle name="Обычный 17 6 7 8" xfId="58983"/>
    <cellStyle name="Обычный 17 6 8" xfId="987"/>
    <cellStyle name="Обычный 17 6 8 2" xfId="988"/>
    <cellStyle name="Обычный 17 6 8 3" xfId="22159"/>
    <cellStyle name="Обычный 17 6 8 4" xfId="29631"/>
    <cellStyle name="Обычный 17 6 8 5" xfId="37100"/>
    <cellStyle name="Обычный 17 6 8 6" xfId="44561"/>
    <cellStyle name="Обычный 17 6 8 7" xfId="52449"/>
    <cellStyle name="Обычный 17 6 8 8" xfId="59916"/>
    <cellStyle name="Обычный 17 6 9" xfId="989"/>
    <cellStyle name="Обычный 17 7" xfId="990"/>
    <cellStyle name="Обычный 17 7 2" xfId="991"/>
    <cellStyle name="Обычный 17 7 3" xfId="16546"/>
    <cellStyle name="Обычный 17 7 4" xfId="24018"/>
    <cellStyle name="Обычный 17 7 5" xfId="31488"/>
    <cellStyle name="Обычный 17 7 6" xfId="38950"/>
    <cellStyle name="Обычный 17 7 7" xfId="46836"/>
    <cellStyle name="Обычный 17 7 8" xfId="54303"/>
    <cellStyle name="Обычный 17 8" xfId="992"/>
    <cellStyle name="Обычный 17 8 2" xfId="993"/>
    <cellStyle name="Обычный 17 8 3" xfId="17480"/>
    <cellStyle name="Обычный 17 8 4" xfId="24952"/>
    <cellStyle name="Обычный 17 8 5" xfId="32421"/>
    <cellStyle name="Обычный 17 8 6" xfId="39882"/>
    <cellStyle name="Обычный 17 8 7" xfId="47770"/>
    <cellStyle name="Обычный 17 8 8" xfId="55237"/>
    <cellStyle name="Обычный 17 9" xfId="994"/>
    <cellStyle name="Обычный 17 9 2" xfId="995"/>
    <cellStyle name="Обычный 17 9 3" xfId="18413"/>
    <cellStyle name="Обычный 17 9 4" xfId="25885"/>
    <cellStyle name="Обычный 17 9 5" xfId="33354"/>
    <cellStyle name="Обычный 17 9 6" xfId="40815"/>
    <cellStyle name="Обычный 17 9 7" xfId="48703"/>
    <cellStyle name="Обычный 17 9 8" xfId="56170"/>
    <cellStyle name="Обычный 18" xfId="996"/>
    <cellStyle name="Обычный 18 10" xfId="997"/>
    <cellStyle name="Обычный 18 10 2" xfId="998"/>
    <cellStyle name="Обычный 18 10 3" xfId="22160"/>
    <cellStyle name="Обычный 18 10 4" xfId="29632"/>
    <cellStyle name="Обычный 18 10 5" xfId="37101"/>
    <cellStyle name="Обычный 18 10 6" xfId="44562"/>
    <cellStyle name="Обычный 18 10 7" xfId="52450"/>
    <cellStyle name="Обычный 18 10 8" xfId="59917"/>
    <cellStyle name="Обычный 18 11" xfId="999"/>
    <cellStyle name="Обычный 18 12" xfId="15601"/>
    <cellStyle name="Обычный 18 13" xfId="23096"/>
    <cellStyle name="Обычный 18 14" xfId="30567"/>
    <cellStyle name="Обычный 18 15" xfId="38033"/>
    <cellStyle name="Обычный 18 16" xfId="45508"/>
    <cellStyle name="Обычный 18 17" xfId="45914"/>
    <cellStyle name="Обычный 18 18" xfId="53381"/>
    <cellStyle name="Обычный 18 2" xfId="1000"/>
    <cellStyle name="Обычный 18 2 10" xfId="15602"/>
    <cellStyle name="Обычный 18 2 11" xfId="23097"/>
    <cellStyle name="Обычный 18 2 12" xfId="30568"/>
    <cellStyle name="Обычный 18 2 13" xfId="38034"/>
    <cellStyle name="Обычный 18 2 14" xfId="45915"/>
    <cellStyle name="Обычный 18 2 15" xfId="53382"/>
    <cellStyle name="Обычный 18 2 2" xfId="1001"/>
    <cellStyle name="Обычный 18 2 2 2" xfId="1002"/>
    <cellStyle name="Обычный 18 2 2 3" xfId="16562"/>
    <cellStyle name="Обычный 18 2 2 4" xfId="24034"/>
    <cellStyle name="Обычный 18 2 2 5" xfId="31504"/>
    <cellStyle name="Обычный 18 2 2 6" xfId="38966"/>
    <cellStyle name="Обычный 18 2 2 7" xfId="46852"/>
    <cellStyle name="Обычный 18 2 2 8" xfId="54319"/>
    <cellStyle name="Обычный 18 2 3" xfId="1003"/>
    <cellStyle name="Обычный 18 2 3 2" xfId="1004"/>
    <cellStyle name="Обычный 18 2 3 3" xfId="17496"/>
    <cellStyle name="Обычный 18 2 3 4" xfId="24968"/>
    <cellStyle name="Обычный 18 2 3 5" xfId="32437"/>
    <cellStyle name="Обычный 18 2 3 6" xfId="39898"/>
    <cellStyle name="Обычный 18 2 3 7" xfId="47786"/>
    <cellStyle name="Обычный 18 2 3 8" xfId="55253"/>
    <cellStyle name="Обычный 18 2 4" xfId="1005"/>
    <cellStyle name="Обычный 18 2 4 2" xfId="1006"/>
    <cellStyle name="Обычный 18 2 4 3" xfId="18429"/>
    <cellStyle name="Обычный 18 2 4 4" xfId="25901"/>
    <cellStyle name="Обычный 18 2 4 5" xfId="33370"/>
    <cellStyle name="Обычный 18 2 4 6" xfId="40831"/>
    <cellStyle name="Обычный 18 2 4 7" xfId="48719"/>
    <cellStyle name="Обычный 18 2 4 8" xfId="56186"/>
    <cellStyle name="Обычный 18 2 5" xfId="1007"/>
    <cellStyle name="Обычный 18 2 5 2" xfId="1008"/>
    <cellStyle name="Обычный 18 2 5 3" xfId="19361"/>
    <cellStyle name="Обычный 18 2 5 4" xfId="26833"/>
    <cellStyle name="Обычный 18 2 5 5" xfId="34302"/>
    <cellStyle name="Обычный 18 2 5 6" xfId="41763"/>
    <cellStyle name="Обычный 18 2 5 7" xfId="49651"/>
    <cellStyle name="Обычный 18 2 5 8" xfId="57118"/>
    <cellStyle name="Обычный 18 2 6" xfId="1009"/>
    <cellStyle name="Обычный 18 2 6 2" xfId="1010"/>
    <cellStyle name="Обычный 18 2 6 3" xfId="20294"/>
    <cellStyle name="Обычный 18 2 6 4" xfId="27766"/>
    <cellStyle name="Обычный 18 2 6 5" xfId="35235"/>
    <cellStyle name="Обычный 18 2 6 6" xfId="42696"/>
    <cellStyle name="Обычный 18 2 6 7" xfId="50584"/>
    <cellStyle name="Обычный 18 2 6 8" xfId="58051"/>
    <cellStyle name="Обычный 18 2 7" xfId="1011"/>
    <cellStyle name="Обычный 18 2 7 2" xfId="1012"/>
    <cellStyle name="Обычный 18 2 7 3" xfId="21228"/>
    <cellStyle name="Обычный 18 2 7 4" xfId="28700"/>
    <cellStyle name="Обычный 18 2 7 5" xfId="36169"/>
    <cellStyle name="Обычный 18 2 7 6" xfId="43630"/>
    <cellStyle name="Обычный 18 2 7 7" xfId="51518"/>
    <cellStyle name="Обычный 18 2 7 8" xfId="58985"/>
    <cellStyle name="Обычный 18 2 8" xfId="1013"/>
    <cellStyle name="Обычный 18 2 8 2" xfId="1014"/>
    <cellStyle name="Обычный 18 2 8 3" xfId="22161"/>
    <cellStyle name="Обычный 18 2 8 4" xfId="29633"/>
    <cellStyle name="Обычный 18 2 8 5" xfId="37102"/>
    <cellStyle name="Обычный 18 2 8 6" xfId="44563"/>
    <cellStyle name="Обычный 18 2 8 7" xfId="52451"/>
    <cellStyle name="Обычный 18 2 8 8" xfId="59918"/>
    <cellStyle name="Обычный 18 2 9" xfId="1015"/>
    <cellStyle name="Обычный 18 3" xfId="1016"/>
    <cellStyle name="Обычный 18 3 10" xfId="15603"/>
    <cellStyle name="Обычный 18 3 11" xfId="23098"/>
    <cellStyle name="Обычный 18 3 12" xfId="30569"/>
    <cellStyle name="Обычный 18 3 13" xfId="38035"/>
    <cellStyle name="Обычный 18 3 14" xfId="45916"/>
    <cellStyle name="Обычный 18 3 15" xfId="53383"/>
    <cellStyle name="Обычный 18 3 2" xfId="1017"/>
    <cellStyle name="Обычный 18 3 2 2" xfId="1018"/>
    <cellStyle name="Обычный 18 3 2 3" xfId="16563"/>
    <cellStyle name="Обычный 18 3 2 4" xfId="24035"/>
    <cellStyle name="Обычный 18 3 2 5" xfId="31505"/>
    <cellStyle name="Обычный 18 3 2 6" xfId="38967"/>
    <cellStyle name="Обычный 18 3 2 7" xfId="46853"/>
    <cellStyle name="Обычный 18 3 2 8" xfId="54320"/>
    <cellStyle name="Обычный 18 3 3" xfId="1019"/>
    <cellStyle name="Обычный 18 3 3 2" xfId="1020"/>
    <cellStyle name="Обычный 18 3 3 3" xfId="17497"/>
    <cellStyle name="Обычный 18 3 3 4" xfId="24969"/>
    <cellStyle name="Обычный 18 3 3 5" xfId="32438"/>
    <cellStyle name="Обычный 18 3 3 6" xfId="39899"/>
    <cellStyle name="Обычный 18 3 3 7" xfId="47787"/>
    <cellStyle name="Обычный 18 3 3 8" xfId="55254"/>
    <cellStyle name="Обычный 18 3 4" xfId="1021"/>
    <cellStyle name="Обычный 18 3 4 2" xfId="1022"/>
    <cellStyle name="Обычный 18 3 4 3" xfId="18430"/>
    <cellStyle name="Обычный 18 3 4 4" xfId="25902"/>
    <cellStyle name="Обычный 18 3 4 5" xfId="33371"/>
    <cellStyle name="Обычный 18 3 4 6" xfId="40832"/>
    <cellStyle name="Обычный 18 3 4 7" xfId="48720"/>
    <cellStyle name="Обычный 18 3 4 8" xfId="56187"/>
    <cellStyle name="Обычный 18 3 5" xfId="1023"/>
    <cellStyle name="Обычный 18 3 5 2" xfId="1024"/>
    <cellStyle name="Обычный 18 3 5 3" xfId="19362"/>
    <cellStyle name="Обычный 18 3 5 4" xfId="26834"/>
    <cellStyle name="Обычный 18 3 5 5" xfId="34303"/>
    <cellStyle name="Обычный 18 3 5 6" xfId="41764"/>
    <cellStyle name="Обычный 18 3 5 7" xfId="49652"/>
    <cellStyle name="Обычный 18 3 5 8" xfId="57119"/>
    <cellStyle name="Обычный 18 3 6" xfId="1025"/>
    <cellStyle name="Обычный 18 3 6 2" xfId="1026"/>
    <cellStyle name="Обычный 18 3 6 3" xfId="20295"/>
    <cellStyle name="Обычный 18 3 6 4" xfId="27767"/>
    <cellStyle name="Обычный 18 3 6 5" xfId="35236"/>
    <cellStyle name="Обычный 18 3 6 6" xfId="42697"/>
    <cellStyle name="Обычный 18 3 6 7" xfId="50585"/>
    <cellStyle name="Обычный 18 3 6 8" xfId="58052"/>
    <cellStyle name="Обычный 18 3 7" xfId="1027"/>
    <cellStyle name="Обычный 18 3 7 2" xfId="1028"/>
    <cellStyle name="Обычный 18 3 7 3" xfId="21229"/>
    <cellStyle name="Обычный 18 3 7 4" xfId="28701"/>
    <cellStyle name="Обычный 18 3 7 5" xfId="36170"/>
    <cellStyle name="Обычный 18 3 7 6" xfId="43631"/>
    <cellStyle name="Обычный 18 3 7 7" xfId="51519"/>
    <cellStyle name="Обычный 18 3 7 8" xfId="58986"/>
    <cellStyle name="Обычный 18 3 8" xfId="1029"/>
    <cellStyle name="Обычный 18 3 8 2" xfId="1030"/>
    <cellStyle name="Обычный 18 3 8 3" xfId="22162"/>
    <cellStyle name="Обычный 18 3 8 4" xfId="29634"/>
    <cellStyle name="Обычный 18 3 8 5" xfId="37103"/>
    <cellStyle name="Обычный 18 3 8 6" xfId="44564"/>
    <cellStyle name="Обычный 18 3 8 7" xfId="52452"/>
    <cellStyle name="Обычный 18 3 8 8" xfId="59919"/>
    <cellStyle name="Обычный 18 3 9" xfId="1031"/>
    <cellStyle name="Обычный 18 4" xfId="1032"/>
    <cellStyle name="Обычный 18 4 2" xfId="1033"/>
    <cellStyle name="Обычный 18 4 3" xfId="16561"/>
    <cellStyle name="Обычный 18 4 4" xfId="24033"/>
    <cellStyle name="Обычный 18 4 5" xfId="31503"/>
    <cellStyle name="Обычный 18 4 6" xfId="38965"/>
    <cellStyle name="Обычный 18 4 7" xfId="46851"/>
    <cellStyle name="Обычный 18 4 8" xfId="54318"/>
    <cellStyle name="Обычный 18 5" xfId="1034"/>
    <cellStyle name="Обычный 18 5 2" xfId="1035"/>
    <cellStyle name="Обычный 18 5 3" xfId="17495"/>
    <cellStyle name="Обычный 18 5 4" xfId="24967"/>
    <cellStyle name="Обычный 18 5 5" xfId="32436"/>
    <cellStyle name="Обычный 18 5 6" xfId="39897"/>
    <cellStyle name="Обычный 18 5 7" xfId="47785"/>
    <cellStyle name="Обычный 18 5 8" xfId="55252"/>
    <cellStyle name="Обычный 18 6" xfId="1036"/>
    <cellStyle name="Обычный 18 6 2" xfId="1037"/>
    <cellStyle name="Обычный 18 6 3" xfId="18428"/>
    <cellStyle name="Обычный 18 6 4" xfId="25900"/>
    <cellStyle name="Обычный 18 6 5" xfId="33369"/>
    <cellStyle name="Обычный 18 6 6" xfId="40830"/>
    <cellStyle name="Обычный 18 6 7" xfId="48718"/>
    <cellStyle name="Обычный 18 6 8" xfId="56185"/>
    <cellStyle name="Обычный 18 7" xfId="1038"/>
    <cellStyle name="Обычный 18 7 2" xfId="1039"/>
    <cellStyle name="Обычный 18 7 3" xfId="19360"/>
    <cellStyle name="Обычный 18 7 4" xfId="26832"/>
    <cellStyle name="Обычный 18 7 5" xfId="34301"/>
    <cellStyle name="Обычный 18 7 6" xfId="41762"/>
    <cellStyle name="Обычный 18 7 7" xfId="49650"/>
    <cellStyle name="Обычный 18 7 8" xfId="57117"/>
    <cellStyle name="Обычный 18 8" xfId="1040"/>
    <cellStyle name="Обычный 18 8 2" xfId="1041"/>
    <cellStyle name="Обычный 18 8 3" xfId="20293"/>
    <cellStyle name="Обычный 18 8 4" xfId="27765"/>
    <cellStyle name="Обычный 18 8 5" xfId="35234"/>
    <cellStyle name="Обычный 18 8 6" xfId="42695"/>
    <cellStyle name="Обычный 18 8 7" xfId="50583"/>
    <cellStyle name="Обычный 18 8 8" xfId="58050"/>
    <cellStyle name="Обычный 18 9" xfId="1042"/>
    <cellStyle name="Обычный 18 9 2" xfId="1043"/>
    <cellStyle name="Обычный 18 9 3" xfId="21227"/>
    <cellStyle name="Обычный 18 9 4" xfId="28699"/>
    <cellStyle name="Обычный 18 9 5" xfId="36168"/>
    <cellStyle name="Обычный 18 9 6" xfId="43629"/>
    <cellStyle name="Обычный 18 9 7" xfId="51517"/>
    <cellStyle name="Обычный 18 9 8" xfId="58984"/>
    <cellStyle name="Обычный 19" xfId="1044"/>
    <cellStyle name="Обычный 19 10" xfId="1045"/>
    <cellStyle name="Обычный 19 10 2" xfId="1046"/>
    <cellStyle name="Обычный 19 10 3" xfId="22163"/>
    <cellStyle name="Обычный 19 10 4" xfId="29635"/>
    <cellStyle name="Обычный 19 10 5" xfId="37104"/>
    <cellStyle name="Обычный 19 10 6" xfId="44565"/>
    <cellStyle name="Обычный 19 10 7" xfId="52453"/>
    <cellStyle name="Обычный 19 10 8" xfId="59920"/>
    <cellStyle name="Обычный 19 11" xfId="1047"/>
    <cellStyle name="Обычный 19 12" xfId="15604"/>
    <cellStyle name="Обычный 19 13" xfId="23099"/>
    <cellStyle name="Обычный 19 14" xfId="30570"/>
    <cellStyle name="Обычный 19 15" xfId="38036"/>
    <cellStyle name="Обычный 19 16" xfId="45509"/>
    <cellStyle name="Обычный 19 17" xfId="45917"/>
    <cellStyle name="Обычный 19 18" xfId="53384"/>
    <cellStyle name="Обычный 19 2" xfId="1048"/>
    <cellStyle name="Обычный 19 2 10" xfId="15605"/>
    <cellStyle name="Обычный 19 2 11" xfId="23100"/>
    <cellStyle name="Обычный 19 2 12" xfId="30571"/>
    <cellStyle name="Обычный 19 2 13" xfId="38037"/>
    <cellStyle name="Обычный 19 2 14" xfId="45918"/>
    <cellStyle name="Обычный 19 2 15" xfId="53385"/>
    <cellStyle name="Обычный 19 2 2" xfId="1049"/>
    <cellStyle name="Обычный 19 2 2 2" xfId="1050"/>
    <cellStyle name="Обычный 19 2 2 3" xfId="16565"/>
    <cellStyle name="Обычный 19 2 2 4" xfId="24037"/>
    <cellStyle name="Обычный 19 2 2 5" xfId="31507"/>
    <cellStyle name="Обычный 19 2 2 6" xfId="38969"/>
    <cellStyle name="Обычный 19 2 2 7" xfId="46855"/>
    <cellStyle name="Обычный 19 2 2 8" xfId="54322"/>
    <cellStyle name="Обычный 19 2 3" xfId="1051"/>
    <cellStyle name="Обычный 19 2 3 2" xfId="1052"/>
    <cellStyle name="Обычный 19 2 3 3" xfId="17499"/>
    <cellStyle name="Обычный 19 2 3 4" xfId="24971"/>
    <cellStyle name="Обычный 19 2 3 5" xfId="32440"/>
    <cellStyle name="Обычный 19 2 3 6" xfId="39901"/>
    <cellStyle name="Обычный 19 2 3 7" xfId="47789"/>
    <cellStyle name="Обычный 19 2 3 8" xfId="55256"/>
    <cellStyle name="Обычный 19 2 4" xfId="1053"/>
    <cellStyle name="Обычный 19 2 4 2" xfId="1054"/>
    <cellStyle name="Обычный 19 2 4 3" xfId="18432"/>
    <cellStyle name="Обычный 19 2 4 4" xfId="25904"/>
    <cellStyle name="Обычный 19 2 4 5" xfId="33373"/>
    <cellStyle name="Обычный 19 2 4 6" xfId="40834"/>
    <cellStyle name="Обычный 19 2 4 7" xfId="48722"/>
    <cellStyle name="Обычный 19 2 4 8" xfId="56189"/>
    <cellStyle name="Обычный 19 2 5" xfId="1055"/>
    <cellStyle name="Обычный 19 2 5 2" xfId="1056"/>
    <cellStyle name="Обычный 19 2 5 3" xfId="19364"/>
    <cellStyle name="Обычный 19 2 5 4" xfId="26836"/>
    <cellStyle name="Обычный 19 2 5 5" xfId="34305"/>
    <cellStyle name="Обычный 19 2 5 6" xfId="41766"/>
    <cellStyle name="Обычный 19 2 5 7" xfId="49654"/>
    <cellStyle name="Обычный 19 2 5 8" xfId="57121"/>
    <cellStyle name="Обычный 19 2 6" xfId="1057"/>
    <cellStyle name="Обычный 19 2 6 2" xfId="1058"/>
    <cellStyle name="Обычный 19 2 6 3" xfId="20297"/>
    <cellStyle name="Обычный 19 2 6 4" xfId="27769"/>
    <cellStyle name="Обычный 19 2 6 5" xfId="35238"/>
    <cellStyle name="Обычный 19 2 6 6" xfId="42699"/>
    <cellStyle name="Обычный 19 2 6 7" xfId="50587"/>
    <cellStyle name="Обычный 19 2 6 8" xfId="58054"/>
    <cellStyle name="Обычный 19 2 7" xfId="1059"/>
    <cellStyle name="Обычный 19 2 7 2" xfId="1060"/>
    <cellStyle name="Обычный 19 2 7 3" xfId="21231"/>
    <cellStyle name="Обычный 19 2 7 4" xfId="28703"/>
    <cellStyle name="Обычный 19 2 7 5" xfId="36172"/>
    <cellStyle name="Обычный 19 2 7 6" xfId="43633"/>
    <cellStyle name="Обычный 19 2 7 7" xfId="51521"/>
    <cellStyle name="Обычный 19 2 7 8" xfId="58988"/>
    <cellStyle name="Обычный 19 2 8" xfId="1061"/>
    <cellStyle name="Обычный 19 2 8 2" xfId="1062"/>
    <cellStyle name="Обычный 19 2 8 3" xfId="22164"/>
    <cellStyle name="Обычный 19 2 8 4" xfId="29636"/>
    <cellStyle name="Обычный 19 2 8 5" xfId="37105"/>
    <cellStyle name="Обычный 19 2 8 6" xfId="44566"/>
    <cellStyle name="Обычный 19 2 8 7" xfId="52454"/>
    <cellStyle name="Обычный 19 2 8 8" xfId="59921"/>
    <cellStyle name="Обычный 19 2 9" xfId="1063"/>
    <cellStyle name="Обычный 19 3" xfId="1064"/>
    <cellStyle name="Обычный 19 3 10" xfId="15606"/>
    <cellStyle name="Обычный 19 3 11" xfId="23101"/>
    <cellStyle name="Обычный 19 3 12" xfId="30572"/>
    <cellStyle name="Обычный 19 3 13" xfId="38038"/>
    <cellStyle name="Обычный 19 3 14" xfId="45919"/>
    <cellStyle name="Обычный 19 3 15" xfId="53386"/>
    <cellStyle name="Обычный 19 3 2" xfId="1065"/>
    <cellStyle name="Обычный 19 3 2 2" xfId="1066"/>
    <cellStyle name="Обычный 19 3 2 3" xfId="16566"/>
    <cellStyle name="Обычный 19 3 2 4" xfId="24038"/>
    <cellStyle name="Обычный 19 3 2 5" xfId="31508"/>
    <cellStyle name="Обычный 19 3 2 6" xfId="38970"/>
    <cellStyle name="Обычный 19 3 2 7" xfId="46856"/>
    <cellStyle name="Обычный 19 3 2 8" xfId="54323"/>
    <cellStyle name="Обычный 19 3 3" xfId="1067"/>
    <cellStyle name="Обычный 19 3 3 2" xfId="1068"/>
    <cellStyle name="Обычный 19 3 3 3" xfId="17500"/>
    <cellStyle name="Обычный 19 3 3 4" xfId="24972"/>
    <cellStyle name="Обычный 19 3 3 5" xfId="32441"/>
    <cellStyle name="Обычный 19 3 3 6" xfId="39902"/>
    <cellStyle name="Обычный 19 3 3 7" xfId="47790"/>
    <cellStyle name="Обычный 19 3 3 8" xfId="55257"/>
    <cellStyle name="Обычный 19 3 4" xfId="1069"/>
    <cellStyle name="Обычный 19 3 4 2" xfId="1070"/>
    <cellStyle name="Обычный 19 3 4 3" xfId="18433"/>
    <cellStyle name="Обычный 19 3 4 4" xfId="25905"/>
    <cellStyle name="Обычный 19 3 4 5" xfId="33374"/>
    <cellStyle name="Обычный 19 3 4 6" xfId="40835"/>
    <cellStyle name="Обычный 19 3 4 7" xfId="48723"/>
    <cellStyle name="Обычный 19 3 4 8" xfId="56190"/>
    <cellStyle name="Обычный 19 3 5" xfId="1071"/>
    <cellStyle name="Обычный 19 3 5 2" xfId="1072"/>
    <cellStyle name="Обычный 19 3 5 3" xfId="19365"/>
    <cellStyle name="Обычный 19 3 5 4" xfId="26837"/>
    <cellStyle name="Обычный 19 3 5 5" xfId="34306"/>
    <cellStyle name="Обычный 19 3 5 6" xfId="41767"/>
    <cellStyle name="Обычный 19 3 5 7" xfId="49655"/>
    <cellStyle name="Обычный 19 3 5 8" xfId="57122"/>
    <cellStyle name="Обычный 19 3 6" xfId="1073"/>
    <cellStyle name="Обычный 19 3 6 2" xfId="1074"/>
    <cellStyle name="Обычный 19 3 6 3" xfId="20298"/>
    <cellStyle name="Обычный 19 3 6 4" xfId="27770"/>
    <cellStyle name="Обычный 19 3 6 5" xfId="35239"/>
    <cellStyle name="Обычный 19 3 6 6" xfId="42700"/>
    <cellStyle name="Обычный 19 3 6 7" xfId="50588"/>
    <cellStyle name="Обычный 19 3 6 8" xfId="58055"/>
    <cellStyle name="Обычный 19 3 7" xfId="1075"/>
    <cellStyle name="Обычный 19 3 7 2" xfId="1076"/>
    <cellStyle name="Обычный 19 3 7 3" xfId="21232"/>
    <cellStyle name="Обычный 19 3 7 4" xfId="28704"/>
    <cellStyle name="Обычный 19 3 7 5" xfId="36173"/>
    <cellStyle name="Обычный 19 3 7 6" xfId="43634"/>
    <cellStyle name="Обычный 19 3 7 7" xfId="51522"/>
    <cellStyle name="Обычный 19 3 7 8" xfId="58989"/>
    <cellStyle name="Обычный 19 3 8" xfId="1077"/>
    <cellStyle name="Обычный 19 3 8 2" xfId="1078"/>
    <cellStyle name="Обычный 19 3 8 3" xfId="22165"/>
    <cellStyle name="Обычный 19 3 8 4" xfId="29637"/>
    <cellStyle name="Обычный 19 3 8 5" xfId="37106"/>
    <cellStyle name="Обычный 19 3 8 6" xfId="44567"/>
    <cellStyle name="Обычный 19 3 8 7" xfId="52455"/>
    <cellStyle name="Обычный 19 3 8 8" xfId="59922"/>
    <cellStyle name="Обычный 19 3 9" xfId="1079"/>
    <cellStyle name="Обычный 19 4" xfId="1080"/>
    <cellStyle name="Обычный 19 4 2" xfId="1081"/>
    <cellStyle name="Обычный 19 4 3" xfId="16564"/>
    <cellStyle name="Обычный 19 4 4" xfId="24036"/>
    <cellStyle name="Обычный 19 4 5" xfId="31506"/>
    <cellStyle name="Обычный 19 4 6" xfId="38968"/>
    <cellStyle name="Обычный 19 4 7" xfId="46854"/>
    <cellStyle name="Обычный 19 4 8" xfId="54321"/>
    <cellStyle name="Обычный 19 5" xfId="1082"/>
    <cellStyle name="Обычный 19 5 2" xfId="1083"/>
    <cellStyle name="Обычный 19 5 3" xfId="17498"/>
    <cellStyle name="Обычный 19 5 4" xfId="24970"/>
    <cellStyle name="Обычный 19 5 5" xfId="32439"/>
    <cellStyle name="Обычный 19 5 6" xfId="39900"/>
    <cellStyle name="Обычный 19 5 7" xfId="47788"/>
    <cellStyle name="Обычный 19 5 8" xfId="55255"/>
    <cellStyle name="Обычный 19 6" xfId="1084"/>
    <cellStyle name="Обычный 19 6 2" xfId="1085"/>
    <cellStyle name="Обычный 19 6 3" xfId="18431"/>
    <cellStyle name="Обычный 19 6 4" xfId="25903"/>
    <cellStyle name="Обычный 19 6 5" xfId="33372"/>
    <cellStyle name="Обычный 19 6 6" xfId="40833"/>
    <cellStyle name="Обычный 19 6 7" xfId="48721"/>
    <cellStyle name="Обычный 19 6 8" xfId="56188"/>
    <cellStyle name="Обычный 19 7" xfId="1086"/>
    <cellStyle name="Обычный 19 7 2" xfId="1087"/>
    <cellStyle name="Обычный 19 7 3" xfId="19363"/>
    <cellStyle name="Обычный 19 7 4" xfId="26835"/>
    <cellStyle name="Обычный 19 7 5" xfId="34304"/>
    <cellStyle name="Обычный 19 7 6" xfId="41765"/>
    <cellStyle name="Обычный 19 7 7" xfId="49653"/>
    <cellStyle name="Обычный 19 7 8" xfId="57120"/>
    <cellStyle name="Обычный 19 8" xfId="1088"/>
    <cellStyle name="Обычный 19 8 2" xfId="1089"/>
    <cellStyle name="Обычный 19 8 3" xfId="20296"/>
    <cellStyle name="Обычный 19 8 4" xfId="27768"/>
    <cellStyle name="Обычный 19 8 5" xfId="35237"/>
    <cellStyle name="Обычный 19 8 6" xfId="42698"/>
    <cellStyle name="Обычный 19 8 7" xfId="50586"/>
    <cellStyle name="Обычный 19 8 8" xfId="58053"/>
    <cellStyle name="Обычный 19 9" xfId="1090"/>
    <cellStyle name="Обычный 19 9 2" xfId="1091"/>
    <cellStyle name="Обычный 19 9 3" xfId="21230"/>
    <cellStyle name="Обычный 19 9 4" xfId="28702"/>
    <cellStyle name="Обычный 19 9 5" xfId="36171"/>
    <cellStyle name="Обычный 19 9 6" xfId="43632"/>
    <cellStyle name="Обычный 19 9 7" xfId="51520"/>
    <cellStyle name="Обычный 19 9 8" xfId="58987"/>
    <cellStyle name="Обычный 2" xfId="1092"/>
    <cellStyle name="Обычный 2 2" xfId="1093"/>
    <cellStyle name="Обычный 2 2 10" xfId="1094"/>
    <cellStyle name="Обычный 2 2 10 2" xfId="1095"/>
    <cellStyle name="Обычный 2 2 10 3" xfId="17501"/>
    <cellStyle name="Обычный 2 2 10 4" xfId="24973"/>
    <cellStyle name="Обычный 2 2 10 5" xfId="32442"/>
    <cellStyle name="Обычный 2 2 10 6" xfId="39903"/>
    <cellStyle name="Обычный 2 2 10 7" xfId="47791"/>
    <cellStyle name="Обычный 2 2 10 8" xfId="55258"/>
    <cellStyle name="Обычный 2 2 11" xfId="1096"/>
    <cellStyle name="Обычный 2 2 11 2" xfId="1097"/>
    <cellStyle name="Обычный 2 2 11 3" xfId="18434"/>
    <cellStyle name="Обычный 2 2 11 4" xfId="25906"/>
    <cellStyle name="Обычный 2 2 11 5" xfId="33375"/>
    <cellStyle name="Обычный 2 2 11 6" xfId="40836"/>
    <cellStyle name="Обычный 2 2 11 7" xfId="48724"/>
    <cellStyle name="Обычный 2 2 11 8" xfId="56191"/>
    <cellStyle name="Обычный 2 2 12" xfId="1098"/>
    <cellStyle name="Обычный 2 2 12 2" xfId="1099"/>
    <cellStyle name="Обычный 2 2 12 3" xfId="19366"/>
    <cellStyle name="Обычный 2 2 12 4" xfId="26838"/>
    <cellStyle name="Обычный 2 2 12 5" xfId="34307"/>
    <cellStyle name="Обычный 2 2 12 6" xfId="41768"/>
    <cellStyle name="Обычный 2 2 12 7" xfId="49656"/>
    <cellStyle name="Обычный 2 2 12 8" xfId="57123"/>
    <cellStyle name="Обычный 2 2 13" xfId="1100"/>
    <cellStyle name="Обычный 2 2 13 2" xfId="1101"/>
    <cellStyle name="Обычный 2 2 13 3" xfId="20299"/>
    <cellStyle name="Обычный 2 2 13 4" xfId="27771"/>
    <cellStyle name="Обычный 2 2 13 5" xfId="35240"/>
    <cellStyle name="Обычный 2 2 13 6" xfId="42701"/>
    <cellStyle name="Обычный 2 2 13 7" xfId="50589"/>
    <cellStyle name="Обычный 2 2 13 8" xfId="58056"/>
    <cellStyle name="Обычный 2 2 14" xfId="1102"/>
    <cellStyle name="Обычный 2 2 14 2" xfId="1103"/>
    <cellStyle name="Обычный 2 2 14 3" xfId="21233"/>
    <cellStyle name="Обычный 2 2 14 4" xfId="28705"/>
    <cellStyle name="Обычный 2 2 14 5" xfId="36174"/>
    <cellStyle name="Обычный 2 2 14 6" xfId="43635"/>
    <cellStyle name="Обычный 2 2 14 7" xfId="51523"/>
    <cellStyle name="Обычный 2 2 14 8" xfId="58990"/>
    <cellStyle name="Обычный 2 2 15" xfId="1104"/>
    <cellStyle name="Обычный 2 2 15 2" xfId="1105"/>
    <cellStyle name="Обычный 2 2 15 3" xfId="22166"/>
    <cellStyle name="Обычный 2 2 15 4" xfId="29638"/>
    <cellStyle name="Обычный 2 2 15 5" xfId="37107"/>
    <cellStyle name="Обычный 2 2 15 6" xfId="44568"/>
    <cellStyle name="Обычный 2 2 15 7" xfId="52456"/>
    <cellStyle name="Обычный 2 2 15 8" xfId="59923"/>
    <cellStyle name="Обычный 2 2 16" xfId="1106"/>
    <cellStyle name="Обычный 2 2 17" xfId="1107"/>
    <cellStyle name="Обычный 2 2 18" xfId="1108"/>
    <cellStyle name="Обычный 2 2 19" xfId="15608"/>
    <cellStyle name="Обычный 2 2 2" xfId="1109"/>
    <cellStyle name="Обычный 2 2 2 2" xfId="1110"/>
    <cellStyle name="Обычный 2 2 2 2 2" xfId="1111"/>
    <cellStyle name="Обычный 2 2 2 2 2 10" xfId="1112"/>
    <cellStyle name="Обычный 2 2 2 2 2 10 2" xfId="1113"/>
    <cellStyle name="Обычный 2 2 2 2 2 10 3" xfId="18435"/>
    <cellStyle name="Обычный 2 2 2 2 2 10 4" xfId="25907"/>
    <cellStyle name="Обычный 2 2 2 2 2 10 5" xfId="33376"/>
    <cellStyle name="Обычный 2 2 2 2 2 10 6" xfId="40837"/>
    <cellStyle name="Обычный 2 2 2 2 2 10 7" xfId="48725"/>
    <cellStyle name="Обычный 2 2 2 2 2 10 8" xfId="56192"/>
    <cellStyle name="Обычный 2 2 2 2 2 11" xfId="1114"/>
    <cellStyle name="Обычный 2 2 2 2 2 11 2" xfId="1115"/>
    <cellStyle name="Обычный 2 2 2 2 2 11 3" xfId="19367"/>
    <cellStyle name="Обычный 2 2 2 2 2 11 4" xfId="26839"/>
    <cellStyle name="Обычный 2 2 2 2 2 11 5" xfId="34308"/>
    <cellStyle name="Обычный 2 2 2 2 2 11 6" xfId="41769"/>
    <cellStyle name="Обычный 2 2 2 2 2 11 7" xfId="49657"/>
    <cellStyle name="Обычный 2 2 2 2 2 11 8" xfId="57124"/>
    <cellStyle name="Обычный 2 2 2 2 2 12" xfId="1116"/>
    <cellStyle name="Обычный 2 2 2 2 2 12 2" xfId="1117"/>
    <cellStyle name="Обычный 2 2 2 2 2 12 3" xfId="20300"/>
    <cellStyle name="Обычный 2 2 2 2 2 12 4" xfId="27772"/>
    <cellStyle name="Обычный 2 2 2 2 2 12 5" xfId="35241"/>
    <cellStyle name="Обычный 2 2 2 2 2 12 6" xfId="42702"/>
    <cellStyle name="Обычный 2 2 2 2 2 12 7" xfId="50590"/>
    <cellStyle name="Обычный 2 2 2 2 2 12 8" xfId="58057"/>
    <cellStyle name="Обычный 2 2 2 2 2 13" xfId="1118"/>
    <cellStyle name="Обычный 2 2 2 2 2 13 2" xfId="1119"/>
    <cellStyle name="Обычный 2 2 2 2 2 13 3" xfId="21234"/>
    <cellStyle name="Обычный 2 2 2 2 2 13 4" xfId="28706"/>
    <cellStyle name="Обычный 2 2 2 2 2 13 5" xfId="36175"/>
    <cellStyle name="Обычный 2 2 2 2 2 13 6" xfId="43636"/>
    <cellStyle name="Обычный 2 2 2 2 2 13 7" xfId="51524"/>
    <cellStyle name="Обычный 2 2 2 2 2 13 8" xfId="58991"/>
    <cellStyle name="Обычный 2 2 2 2 2 14" xfId="1120"/>
    <cellStyle name="Обычный 2 2 2 2 2 14 2" xfId="1121"/>
    <cellStyle name="Обычный 2 2 2 2 2 14 3" xfId="22167"/>
    <cellStyle name="Обычный 2 2 2 2 2 14 4" xfId="29639"/>
    <cellStyle name="Обычный 2 2 2 2 2 14 5" xfId="37108"/>
    <cellStyle name="Обычный 2 2 2 2 2 14 6" xfId="44569"/>
    <cellStyle name="Обычный 2 2 2 2 2 14 7" xfId="52457"/>
    <cellStyle name="Обычный 2 2 2 2 2 14 8" xfId="59924"/>
    <cellStyle name="Обычный 2 2 2 2 2 15" xfId="1122"/>
    <cellStyle name="Обычный 2 2 2 2 2 16" xfId="1123"/>
    <cellStyle name="Обычный 2 2 2 2 2 17" xfId="15610"/>
    <cellStyle name="Обычный 2 2 2 2 2 18" xfId="23103"/>
    <cellStyle name="Обычный 2 2 2 2 2 19" xfId="30574"/>
    <cellStyle name="Обычный 2 2 2 2 2 2" xfId="1124"/>
    <cellStyle name="Обычный 2 2 2 2 2 2 10" xfId="1125"/>
    <cellStyle name="Обычный 2 2 2 2 2 2 10 2" xfId="1126"/>
    <cellStyle name="Обычный 2 2 2 2 2 2 10 3" xfId="22168"/>
    <cellStyle name="Обычный 2 2 2 2 2 2 10 4" xfId="29640"/>
    <cellStyle name="Обычный 2 2 2 2 2 2 10 5" xfId="37109"/>
    <cellStyle name="Обычный 2 2 2 2 2 2 10 6" xfId="44570"/>
    <cellStyle name="Обычный 2 2 2 2 2 2 10 7" xfId="52458"/>
    <cellStyle name="Обычный 2 2 2 2 2 2 10 8" xfId="59925"/>
    <cellStyle name="Обычный 2 2 2 2 2 2 11" xfId="1127"/>
    <cellStyle name="Обычный 2 2 2 2 2 2 12" xfId="1128"/>
    <cellStyle name="Обычный 2 2 2 2 2 2 13" xfId="15611"/>
    <cellStyle name="Обычный 2 2 2 2 2 2 14" xfId="23104"/>
    <cellStyle name="Обычный 2 2 2 2 2 2 15" xfId="30575"/>
    <cellStyle name="Обычный 2 2 2 2 2 2 16" xfId="38041"/>
    <cellStyle name="Обычный 2 2 2 2 2 2 17" xfId="45720"/>
    <cellStyle name="Обычный 2 2 2 2 2 2 18" xfId="45922"/>
    <cellStyle name="Обычный 2 2 2 2 2 2 19" xfId="53389"/>
    <cellStyle name="Обычный 2 2 2 2 2 2 2" xfId="1129"/>
    <cellStyle name="Обычный 2 2 2 2 2 2 2 10" xfId="1130"/>
    <cellStyle name="Обычный 2 2 2 2 2 2 2 11" xfId="15612"/>
    <cellStyle name="Обычный 2 2 2 2 2 2 2 12" xfId="23105"/>
    <cellStyle name="Обычный 2 2 2 2 2 2 2 13" xfId="30576"/>
    <cellStyle name="Обычный 2 2 2 2 2 2 2 14" xfId="38042"/>
    <cellStyle name="Обычный 2 2 2 2 2 2 2 15" xfId="45923"/>
    <cellStyle name="Обычный 2 2 2 2 2 2 2 16" xfId="53390"/>
    <cellStyle name="Обычный 2 2 2 2 2 2 2 2" xfId="1131"/>
    <cellStyle name="Обычный 2 2 2 2 2 2 2 2 2" xfId="1132"/>
    <cellStyle name="Обычный 2 2 2 2 2 2 2 2 3" xfId="1133"/>
    <cellStyle name="Обычный 2 2 2 2 2 2 2 2 4" xfId="16570"/>
    <cellStyle name="Обычный 2 2 2 2 2 2 2 2 5" xfId="24042"/>
    <cellStyle name="Обычный 2 2 2 2 2 2 2 2 6" xfId="31512"/>
    <cellStyle name="Обычный 2 2 2 2 2 2 2 2 7" xfId="38974"/>
    <cellStyle name="Обычный 2 2 2 2 2 2 2 2 8" xfId="46860"/>
    <cellStyle name="Обычный 2 2 2 2 2 2 2 2 9" xfId="54327"/>
    <cellStyle name="Обычный 2 2 2 2 2 2 2 3" xfId="1134"/>
    <cellStyle name="Обычный 2 2 2 2 2 2 2 3 2" xfId="1135"/>
    <cellStyle name="Обычный 2 2 2 2 2 2 2 3 3" xfId="17504"/>
    <cellStyle name="Обычный 2 2 2 2 2 2 2 3 4" xfId="24976"/>
    <cellStyle name="Обычный 2 2 2 2 2 2 2 3 5" xfId="32445"/>
    <cellStyle name="Обычный 2 2 2 2 2 2 2 3 6" xfId="39906"/>
    <cellStyle name="Обычный 2 2 2 2 2 2 2 3 7" xfId="47794"/>
    <cellStyle name="Обычный 2 2 2 2 2 2 2 3 8" xfId="55261"/>
    <cellStyle name="Обычный 2 2 2 2 2 2 2 4" xfId="1136"/>
    <cellStyle name="Обычный 2 2 2 2 2 2 2 4 2" xfId="1137"/>
    <cellStyle name="Обычный 2 2 2 2 2 2 2 4 3" xfId="18437"/>
    <cellStyle name="Обычный 2 2 2 2 2 2 2 4 4" xfId="25909"/>
    <cellStyle name="Обычный 2 2 2 2 2 2 2 4 5" xfId="33378"/>
    <cellStyle name="Обычный 2 2 2 2 2 2 2 4 6" xfId="40839"/>
    <cellStyle name="Обычный 2 2 2 2 2 2 2 4 7" xfId="48727"/>
    <cellStyle name="Обычный 2 2 2 2 2 2 2 4 8" xfId="56194"/>
    <cellStyle name="Обычный 2 2 2 2 2 2 2 5" xfId="1138"/>
    <cellStyle name="Обычный 2 2 2 2 2 2 2 5 2" xfId="1139"/>
    <cellStyle name="Обычный 2 2 2 2 2 2 2 5 3" xfId="19369"/>
    <cellStyle name="Обычный 2 2 2 2 2 2 2 5 4" xfId="26841"/>
    <cellStyle name="Обычный 2 2 2 2 2 2 2 5 5" xfId="34310"/>
    <cellStyle name="Обычный 2 2 2 2 2 2 2 5 6" xfId="41771"/>
    <cellStyle name="Обычный 2 2 2 2 2 2 2 5 7" xfId="49659"/>
    <cellStyle name="Обычный 2 2 2 2 2 2 2 5 8" xfId="57126"/>
    <cellStyle name="Обычный 2 2 2 2 2 2 2 6" xfId="1140"/>
    <cellStyle name="Обычный 2 2 2 2 2 2 2 6 2" xfId="1141"/>
    <cellStyle name="Обычный 2 2 2 2 2 2 2 6 3" xfId="20302"/>
    <cellStyle name="Обычный 2 2 2 2 2 2 2 6 4" xfId="27774"/>
    <cellStyle name="Обычный 2 2 2 2 2 2 2 6 5" xfId="35243"/>
    <cellStyle name="Обычный 2 2 2 2 2 2 2 6 6" xfId="42704"/>
    <cellStyle name="Обычный 2 2 2 2 2 2 2 6 7" xfId="50592"/>
    <cellStyle name="Обычный 2 2 2 2 2 2 2 6 8" xfId="58059"/>
    <cellStyle name="Обычный 2 2 2 2 2 2 2 7" xfId="1142"/>
    <cellStyle name="Обычный 2 2 2 2 2 2 2 7 2" xfId="1143"/>
    <cellStyle name="Обычный 2 2 2 2 2 2 2 7 3" xfId="21236"/>
    <cellStyle name="Обычный 2 2 2 2 2 2 2 7 4" xfId="28708"/>
    <cellStyle name="Обычный 2 2 2 2 2 2 2 7 5" xfId="36177"/>
    <cellStyle name="Обычный 2 2 2 2 2 2 2 7 6" xfId="43638"/>
    <cellStyle name="Обычный 2 2 2 2 2 2 2 7 7" xfId="51526"/>
    <cellStyle name="Обычный 2 2 2 2 2 2 2 7 8" xfId="58993"/>
    <cellStyle name="Обычный 2 2 2 2 2 2 2 8" xfId="1144"/>
    <cellStyle name="Обычный 2 2 2 2 2 2 2 8 2" xfId="1145"/>
    <cellStyle name="Обычный 2 2 2 2 2 2 2 8 3" xfId="22169"/>
    <cellStyle name="Обычный 2 2 2 2 2 2 2 8 4" xfId="29641"/>
    <cellStyle name="Обычный 2 2 2 2 2 2 2 8 5" xfId="37110"/>
    <cellStyle name="Обычный 2 2 2 2 2 2 2 8 6" xfId="44571"/>
    <cellStyle name="Обычный 2 2 2 2 2 2 2 8 7" xfId="52459"/>
    <cellStyle name="Обычный 2 2 2 2 2 2 2 8 8" xfId="59926"/>
    <cellStyle name="Обычный 2 2 2 2 2 2 2 9" xfId="1146"/>
    <cellStyle name="Обычный 2 2 2 2 2 2 3" xfId="1147"/>
    <cellStyle name="Обычный 2 2 2 2 2 2 3 10" xfId="1148"/>
    <cellStyle name="Обычный 2 2 2 2 2 2 3 11" xfId="15613"/>
    <cellStyle name="Обычный 2 2 2 2 2 2 3 12" xfId="23106"/>
    <cellStyle name="Обычный 2 2 2 2 2 2 3 13" xfId="30577"/>
    <cellStyle name="Обычный 2 2 2 2 2 2 3 14" xfId="38043"/>
    <cellStyle name="Обычный 2 2 2 2 2 2 3 15" xfId="45924"/>
    <cellStyle name="Обычный 2 2 2 2 2 2 3 16" xfId="53391"/>
    <cellStyle name="Обычный 2 2 2 2 2 2 3 2" xfId="1149"/>
    <cellStyle name="Обычный 2 2 2 2 2 2 3 2 2" xfId="1150"/>
    <cellStyle name="Обычный 2 2 2 2 2 2 3 2 3" xfId="16571"/>
    <cellStyle name="Обычный 2 2 2 2 2 2 3 2 4" xfId="24043"/>
    <cellStyle name="Обычный 2 2 2 2 2 2 3 2 5" xfId="31513"/>
    <cellStyle name="Обычный 2 2 2 2 2 2 3 2 6" xfId="38975"/>
    <cellStyle name="Обычный 2 2 2 2 2 2 3 2 7" xfId="46861"/>
    <cellStyle name="Обычный 2 2 2 2 2 2 3 2 8" xfId="54328"/>
    <cellStyle name="Обычный 2 2 2 2 2 2 3 3" xfId="1151"/>
    <cellStyle name="Обычный 2 2 2 2 2 2 3 3 2" xfId="1152"/>
    <cellStyle name="Обычный 2 2 2 2 2 2 3 3 3" xfId="17505"/>
    <cellStyle name="Обычный 2 2 2 2 2 2 3 3 4" xfId="24977"/>
    <cellStyle name="Обычный 2 2 2 2 2 2 3 3 5" xfId="32446"/>
    <cellStyle name="Обычный 2 2 2 2 2 2 3 3 6" xfId="39907"/>
    <cellStyle name="Обычный 2 2 2 2 2 2 3 3 7" xfId="47795"/>
    <cellStyle name="Обычный 2 2 2 2 2 2 3 3 8" xfId="55262"/>
    <cellStyle name="Обычный 2 2 2 2 2 2 3 4" xfId="1153"/>
    <cellStyle name="Обычный 2 2 2 2 2 2 3 4 2" xfId="1154"/>
    <cellStyle name="Обычный 2 2 2 2 2 2 3 4 3" xfId="18438"/>
    <cellStyle name="Обычный 2 2 2 2 2 2 3 4 4" xfId="25910"/>
    <cellStyle name="Обычный 2 2 2 2 2 2 3 4 5" xfId="33379"/>
    <cellStyle name="Обычный 2 2 2 2 2 2 3 4 6" xfId="40840"/>
    <cellStyle name="Обычный 2 2 2 2 2 2 3 4 7" xfId="48728"/>
    <cellStyle name="Обычный 2 2 2 2 2 2 3 4 8" xfId="56195"/>
    <cellStyle name="Обычный 2 2 2 2 2 2 3 5" xfId="1155"/>
    <cellStyle name="Обычный 2 2 2 2 2 2 3 5 2" xfId="1156"/>
    <cellStyle name="Обычный 2 2 2 2 2 2 3 5 3" xfId="19370"/>
    <cellStyle name="Обычный 2 2 2 2 2 2 3 5 4" xfId="26842"/>
    <cellStyle name="Обычный 2 2 2 2 2 2 3 5 5" xfId="34311"/>
    <cellStyle name="Обычный 2 2 2 2 2 2 3 5 6" xfId="41772"/>
    <cellStyle name="Обычный 2 2 2 2 2 2 3 5 7" xfId="49660"/>
    <cellStyle name="Обычный 2 2 2 2 2 2 3 5 8" xfId="57127"/>
    <cellStyle name="Обычный 2 2 2 2 2 2 3 6" xfId="1157"/>
    <cellStyle name="Обычный 2 2 2 2 2 2 3 6 2" xfId="1158"/>
    <cellStyle name="Обычный 2 2 2 2 2 2 3 6 3" xfId="20303"/>
    <cellStyle name="Обычный 2 2 2 2 2 2 3 6 4" xfId="27775"/>
    <cellStyle name="Обычный 2 2 2 2 2 2 3 6 5" xfId="35244"/>
    <cellStyle name="Обычный 2 2 2 2 2 2 3 6 6" xfId="42705"/>
    <cellStyle name="Обычный 2 2 2 2 2 2 3 6 7" xfId="50593"/>
    <cellStyle name="Обычный 2 2 2 2 2 2 3 6 8" xfId="58060"/>
    <cellStyle name="Обычный 2 2 2 2 2 2 3 7" xfId="1159"/>
    <cellStyle name="Обычный 2 2 2 2 2 2 3 7 2" xfId="1160"/>
    <cellStyle name="Обычный 2 2 2 2 2 2 3 7 3" xfId="21237"/>
    <cellStyle name="Обычный 2 2 2 2 2 2 3 7 4" xfId="28709"/>
    <cellStyle name="Обычный 2 2 2 2 2 2 3 7 5" xfId="36178"/>
    <cellStyle name="Обычный 2 2 2 2 2 2 3 7 6" xfId="43639"/>
    <cellStyle name="Обычный 2 2 2 2 2 2 3 7 7" xfId="51527"/>
    <cellStyle name="Обычный 2 2 2 2 2 2 3 7 8" xfId="58994"/>
    <cellStyle name="Обычный 2 2 2 2 2 2 3 8" xfId="1161"/>
    <cellStyle name="Обычный 2 2 2 2 2 2 3 8 2" xfId="1162"/>
    <cellStyle name="Обычный 2 2 2 2 2 2 3 8 3" xfId="22170"/>
    <cellStyle name="Обычный 2 2 2 2 2 2 3 8 4" xfId="29642"/>
    <cellStyle name="Обычный 2 2 2 2 2 2 3 8 5" xfId="37111"/>
    <cellStyle name="Обычный 2 2 2 2 2 2 3 8 6" xfId="44572"/>
    <cellStyle name="Обычный 2 2 2 2 2 2 3 8 7" xfId="52460"/>
    <cellStyle name="Обычный 2 2 2 2 2 2 3 8 8" xfId="59927"/>
    <cellStyle name="Обычный 2 2 2 2 2 2 3 9" xfId="1163"/>
    <cellStyle name="Обычный 2 2 2 2 2 2 4" xfId="1164"/>
    <cellStyle name="Обычный 2 2 2 2 2 2 4 2" xfId="1165"/>
    <cellStyle name="Обычный 2 2 2 2 2 2 4 3" xfId="1166"/>
    <cellStyle name="Обычный 2 2 2 2 2 2 4 4" xfId="16569"/>
    <cellStyle name="Обычный 2 2 2 2 2 2 4 5" xfId="24041"/>
    <cellStyle name="Обычный 2 2 2 2 2 2 4 6" xfId="31511"/>
    <cellStyle name="Обычный 2 2 2 2 2 2 4 7" xfId="38973"/>
    <cellStyle name="Обычный 2 2 2 2 2 2 4 8" xfId="46859"/>
    <cellStyle name="Обычный 2 2 2 2 2 2 4 9" xfId="54326"/>
    <cellStyle name="Обычный 2 2 2 2 2 2 5" xfId="1167"/>
    <cellStyle name="Обычный 2 2 2 2 2 2 5 2" xfId="1168"/>
    <cellStyle name="Обычный 2 2 2 2 2 2 5 3" xfId="17503"/>
    <cellStyle name="Обычный 2 2 2 2 2 2 5 4" xfId="24975"/>
    <cellStyle name="Обычный 2 2 2 2 2 2 5 5" xfId="32444"/>
    <cellStyle name="Обычный 2 2 2 2 2 2 5 6" xfId="39905"/>
    <cellStyle name="Обычный 2 2 2 2 2 2 5 7" xfId="47793"/>
    <cellStyle name="Обычный 2 2 2 2 2 2 5 8" xfId="55260"/>
    <cellStyle name="Обычный 2 2 2 2 2 2 6" xfId="1169"/>
    <cellStyle name="Обычный 2 2 2 2 2 2 6 2" xfId="1170"/>
    <cellStyle name="Обычный 2 2 2 2 2 2 6 3" xfId="18436"/>
    <cellStyle name="Обычный 2 2 2 2 2 2 6 4" xfId="25908"/>
    <cellStyle name="Обычный 2 2 2 2 2 2 6 5" xfId="33377"/>
    <cellStyle name="Обычный 2 2 2 2 2 2 6 6" xfId="40838"/>
    <cellStyle name="Обычный 2 2 2 2 2 2 6 7" xfId="48726"/>
    <cellStyle name="Обычный 2 2 2 2 2 2 6 8" xfId="56193"/>
    <cellStyle name="Обычный 2 2 2 2 2 2 7" xfId="1171"/>
    <cellStyle name="Обычный 2 2 2 2 2 2 7 2" xfId="1172"/>
    <cellStyle name="Обычный 2 2 2 2 2 2 7 3" xfId="19368"/>
    <cellStyle name="Обычный 2 2 2 2 2 2 7 4" xfId="26840"/>
    <cellStyle name="Обычный 2 2 2 2 2 2 7 5" xfId="34309"/>
    <cellStyle name="Обычный 2 2 2 2 2 2 7 6" xfId="41770"/>
    <cellStyle name="Обычный 2 2 2 2 2 2 7 7" xfId="49658"/>
    <cellStyle name="Обычный 2 2 2 2 2 2 7 8" xfId="57125"/>
    <cellStyle name="Обычный 2 2 2 2 2 2 8" xfId="1173"/>
    <cellStyle name="Обычный 2 2 2 2 2 2 8 2" xfId="1174"/>
    <cellStyle name="Обычный 2 2 2 2 2 2 8 3" xfId="20301"/>
    <cellStyle name="Обычный 2 2 2 2 2 2 8 4" xfId="27773"/>
    <cellStyle name="Обычный 2 2 2 2 2 2 8 5" xfId="35242"/>
    <cellStyle name="Обычный 2 2 2 2 2 2 8 6" xfId="42703"/>
    <cellStyle name="Обычный 2 2 2 2 2 2 8 7" xfId="50591"/>
    <cellStyle name="Обычный 2 2 2 2 2 2 8 8" xfId="58058"/>
    <cellStyle name="Обычный 2 2 2 2 2 2 9" xfId="1175"/>
    <cellStyle name="Обычный 2 2 2 2 2 2 9 2" xfId="1176"/>
    <cellStyle name="Обычный 2 2 2 2 2 2 9 3" xfId="21235"/>
    <cellStyle name="Обычный 2 2 2 2 2 2 9 4" xfId="28707"/>
    <cellStyle name="Обычный 2 2 2 2 2 2 9 5" xfId="36176"/>
    <cellStyle name="Обычный 2 2 2 2 2 2 9 6" xfId="43637"/>
    <cellStyle name="Обычный 2 2 2 2 2 2 9 7" xfId="51525"/>
    <cellStyle name="Обычный 2 2 2 2 2 2 9 8" xfId="58992"/>
    <cellStyle name="Обычный 2 2 2 2 2 20" xfId="38040"/>
    <cellStyle name="Обычный 2 2 2 2 2 21" xfId="45714"/>
    <cellStyle name="Обычный 2 2 2 2 2 22" xfId="45921"/>
    <cellStyle name="Обычный 2 2 2 2 2 23" xfId="53388"/>
    <cellStyle name="Обычный 2 2 2 2 2 3" xfId="1177"/>
    <cellStyle name="Обычный 2 2 2 2 2 3 10" xfId="1178"/>
    <cellStyle name="Обычный 2 2 2 2 2 3 10 2" xfId="1179"/>
    <cellStyle name="Обычный 2 2 2 2 2 3 10 3" xfId="21238"/>
    <cellStyle name="Обычный 2 2 2 2 2 3 10 4" xfId="28710"/>
    <cellStyle name="Обычный 2 2 2 2 2 3 10 5" xfId="36179"/>
    <cellStyle name="Обычный 2 2 2 2 2 3 10 6" xfId="43640"/>
    <cellStyle name="Обычный 2 2 2 2 2 3 10 7" xfId="51528"/>
    <cellStyle name="Обычный 2 2 2 2 2 3 10 8" xfId="58995"/>
    <cellStyle name="Обычный 2 2 2 2 2 3 11" xfId="1180"/>
    <cellStyle name="Обычный 2 2 2 2 2 3 11 2" xfId="1181"/>
    <cellStyle name="Обычный 2 2 2 2 2 3 11 3" xfId="22171"/>
    <cellStyle name="Обычный 2 2 2 2 2 3 11 4" xfId="29643"/>
    <cellStyle name="Обычный 2 2 2 2 2 3 11 5" xfId="37112"/>
    <cellStyle name="Обычный 2 2 2 2 2 3 11 6" xfId="44573"/>
    <cellStyle name="Обычный 2 2 2 2 2 3 11 7" xfId="52461"/>
    <cellStyle name="Обычный 2 2 2 2 2 3 11 8" xfId="59928"/>
    <cellStyle name="Обычный 2 2 2 2 2 3 12" xfId="1182"/>
    <cellStyle name="Обычный 2 2 2 2 2 3 13" xfId="1183"/>
    <cellStyle name="Обычный 2 2 2 2 2 3 14" xfId="15614"/>
    <cellStyle name="Обычный 2 2 2 2 2 3 15" xfId="23107"/>
    <cellStyle name="Обычный 2 2 2 2 2 3 16" xfId="30578"/>
    <cellStyle name="Обычный 2 2 2 2 2 3 17" xfId="38044"/>
    <cellStyle name="Обычный 2 2 2 2 2 3 18" xfId="45721"/>
    <cellStyle name="Обычный 2 2 2 2 2 3 19" xfId="45925"/>
    <cellStyle name="Обычный 2 2 2 2 2 3 2" xfId="1184"/>
    <cellStyle name="Обычный 2 2 2 2 2 3 2 10" xfId="1185"/>
    <cellStyle name="Обычный 2 2 2 2 2 3 2 10 2" xfId="1186"/>
    <cellStyle name="Обычный 2 2 2 2 2 3 2 10 3" xfId="21239"/>
    <cellStyle name="Обычный 2 2 2 2 2 3 2 10 4" xfId="28711"/>
    <cellStyle name="Обычный 2 2 2 2 2 3 2 10 5" xfId="36180"/>
    <cellStyle name="Обычный 2 2 2 2 2 3 2 10 6" xfId="43641"/>
    <cellStyle name="Обычный 2 2 2 2 2 3 2 10 7" xfId="51529"/>
    <cellStyle name="Обычный 2 2 2 2 2 3 2 10 8" xfId="58996"/>
    <cellStyle name="Обычный 2 2 2 2 2 3 2 11" xfId="1187"/>
    <cellStyle name="Обычный 2 2 2 2 2 3 2 11 2" xfId="1188"/>
    <cellStyle name="Обычный 2 2 2 2 2 3 2 11 3" xfId="22172"/>
    <cellStyle name="Обычный 2 2 2 2 2 3 2 11 4" xfId="29644"/>
    <cellStyle name="Обычный 2 2 2 2 2 3 2 11 5" xfId="37113"/>
    <cellStyle name="Обычный 2 2 2 2 2 3 2 11 6" xfId="44574"/>
    <cellStyle name="Обычный 2 2 2 2 2 3 2 11 7" xfId="52462"/>
    <cellStyle name="Обычный 2 2 2 2 2 3 2 11 8" xfId="59929"/>
    <cellStyle name="Обычный 2 2 2 2 2 3 2 12" xfId="1189"/>
    <cellStyle name="Обычный 2 2 2 2 2 3 2 13" xfId="1190"/>
    <cellStyle name="Обычный 2 2 2 2 2 3 2 14" xfId="15615"/>
    <cellStyle name="Обычный 2 2 2 2 2 3 2 15" xfId="23108"/>
    <cellStyle name="Обычный 2 2 2 2 2 3 2 16" xfId="30579"/>
    <cellStyle name="Обычный 2 2 2 2 2 3 2 17" xfId="38045"/>
    <cellStyle name="Обычный 2 2 2 2 2 3 2 18" xfId="45728"/>
    <cellStyle name="Обычный 2 2 2 2 2 3 2 19" xfId="45926"/>
    <cellStyle name="Обычный 2 2 2 2 2 3 2 2" xfId="1191"/>
    <cellStyle name="Обычный 2 2 2 2 2 3 2 2 10" xfId="1192"/>
    <cellStyle name="Обычный 2 2 2 2 2 3 2 2 10 2" xfId="1193"/>
    <cellStyle name="Обычный 2 2 2 2 2 3 2 2 10 3" xfId="18441"/>
    <cellStyle name="Обычный 2 2 2 2 2 3 2 2 10 4" xfId="25913"/>
    <cellStyle name="Обычный 2 2 2 2 2 3 2 2 10 5" xfId="33382"/>
    <cellStyle name="Обычный 2 2 2 2 2 3 2 2 10 6" xfId="40843"/>
    <cellStyle name="Обычный 2 2 2 2 2 3 2 2 10 7" xfId="48731"/>
    <cellStyle name="Обычный 2 2 2 2 2 3 2 2 10 8" xfId="56198"/>
    <cellStyle name="Обычный 2 2 2 2 2 3 2 2 11" xfId="1194"/>
    <cellStyle name="Обычный 2 2 2 2 2 3 2 2 11 2" xfId="1195"/>
    <cellStyle name="Обычный 2 2 2 2 2 3 2 2 11 3" xfId="19373"/>
    <cellStyle name="Обычный 2 2 2 2 2 3 2 2 11 4" xfId="26845"/>
    <cellStyle name="Обычный 2 2 2 2 2 3 2 2 11 5" xfId="34314"/>
    <cellStyle name="Обычный 2 2 2 2 2 3 2 2 11 6" xfId="41775"/>
    <cellStyle name="Обычный 2 2 2 2 2 3 2 2 11 7" xfId="49663"/>
    <cellStyle name="Обычный 2 2 2 2 2 3 2 2 11 8" xfId="57130"/>
    <cellStyle name="Обычный 2 2 2 2 2 3 2 2 12" xfId="1196"/>
    <cellStyle name="Обычный 2 2 2 2 2 3 2 2 12 2" xfId="1197"/>
    <cellStyle name="Обычный 2 2 2 2 2 3 2 2 12 3" xfId="20306"/>
    <cellStyle name="Обычный 2 2 2 2 2 3 2 2 12 4" xfId="27778"/>
    <cellStyle name="Обычный 2 2 2 2 2 3 2 2 12 5" xfId="35247"/>
    <cellStyle name="Обычный 2 2 2 2 2 3 2 2 12 6" xfId="42708"/>
    <cellStyle name="Обычный 2 2 2 2 2 3 2 2 12 7" xfId="50596"/>
    <cellStyle name="Обычный 2 2 2 2 2 3 2 2 12 8" xfId="58063"/>
    <cellStyle name="Обычный 2 2 2 2 2 3 2 2 13" xfId="1198"/>
    <cellStyle name="Обычный 2 2 2 2 2 3 2 2 13 2" xfId="1199"/>
    <cellStyle name="Обычный 2 2 2 2 2 3 2 2 13 3" xfId="21240"/>
    <cellStyle name="Обычный 2 2 2 2 2 3 2 2 13 4" xfId="28712"/>
    <cellStyle name="Обычный 2 2 2 2 2 3 2 2 13 5" xfId="36181"/>
    <cellStyle name="Обычный 2 2 2 2 2 3 2 2 13 6" xfId="43642"/>
    <cellStyle name="Обычный 2 2 2 2 2 3 2 2 13 7" xfId="51530"/>
    <cellStyle name="Обычный 2 2 2 2 2 3 2 2 13 8" xfId="58997"/>
    <cellStyle name="Обычный 2 2 2 2 2 3 2 2 14" xfId="1200"/>
    <cellStyle name="Обычный 2 2 2 2 2 3 2 2 14 2" xfId="1201"/>
    <cellStyle name="Обычный 2 2 2 2 2 3 2 2 14 3" xfId="22173"/>
    <cellStyle name="Обычный 2 2 2 2 2 3 2 2 14 4" xfId="29645"/>
    <cellStyle name="Обычный 2 2 2 2 2 3 2 2 14 5" xfId="37114"/>
    <cellStyle name="Обычный 2 2 2 2 2 3 2 2 14 6" xfId="44575"/>
    <cellStyle name="Обычный 2 2 2 2 2 3 2 2 14 7" xfId="52463"/>
    <cellStyle name="Обычный 2 2 2 2 2 3 2 2 14 8" xfId="59930"/>
    <cellStyle name="Обычный 2 2 2 2 2 3 2 2 15" xfId="1202"/>
    <cellStyle name="Обычный 2 2 2 2 2 3 2 2 16" xfId="1203"/>
    <cellStyle name="Обычный 2 2 2 2 2 3 2 2 17" xfId="15616"/>
    <cellStyle name="Обычный 2 2 2 2 2 3 2 2 18" xfId="23109"/>
    <cellStyle name="Обычный 2 2 2 2 2 3 2 2 19" xfId="30580"/>
    <cellStyle name="Обычный 2 2 2 2 2 3 2 2 2" xfId="1204"/>
    <cellStyle name="Обычный 2 2 2 2 2 3 2 2 2 10" xfId="1205"/>
    <cellStyle name="Обычный 2 2 2 2 2 3 2 2 2 10 2" xfId="1206"/>
    <cellStyle name="Обычный 2 2 2 2 2 3 2 2 2 10 3" xfId="22174"/>
    <cellStyle name="Обычный 2 2 2 2 2 3 2 2 2 10 4" xfId="29646"/>
    <cellStyle name="Обычный 2 2 2 2 2 3 2 2 2 10 5" xfId="37115"/>
    <cellStyle name="Обычный 2 2 2 2 2 3 2 2 2 10 6" xfId="44576"/>
    <cellStyle name="Обычный 2 2 2 2 2 3 2 2 2 10 7" xfId="52464"/>
    <cellStyle name="Обычный 2 2 2 2 2 3 2 2 2 10 8" xfId="59931"/>
    <cellStyle name="Обычный 2 2 2 2 2 3 2 2 2 11" xfId="1207"/>
    <cellStyle name="Обычный 2 2 2 2 2 3 2 2 2 12" xfId="1208"/>
    <cellStyle name="Обычный 2 2 2 2 2 3 2 2 2 13" xfId="15617"/>
    <cellStyle name="Обычный 2 2 2 2 2 3 2 2 2 14" xfId="23110"/>
    <cellStyle name="Обычный 2 2 2 2 2 3 2 2 2 15" xfId="30581"/>
    <cellStyle name="Обычный 2 2 2 2 2 3 2 2 2 16" xfId="38047"/>
    <cellStyle name="Обычный 2 2 2 2 2 3 2 2 2 17" xfId="45732"/>
    <cellStyle name="Обычный 2 2 2 2 2 3 2 2 2 18" xfId="45928"/>
    <cellStyle name="Обычный 2 2 2 2 2 3 2 2 2 19" xfId="53395"/>
    <cellStyle name="Обычный 2 2 2 2 2 3 2 2 2 2" xfId="1209"/>
    <cellStyle name="Обычный 2 2 2 2 2 3 2 2 2 2 10" xfId="1210"/>
    <cellStyle name="Обычный 2 2 2 2 2 3 2 2 2 2 11" xfId="15618"/>
    <cellStyle name="Обычный 2 2 2 2 2 3 2 2 2 2 12" xfId="23111"/>
    <cellStyle name="Обычный 2 2 2 2 2 3 2 2 2 2 13" xfId="30582"/>
    <cellStyle name="Обычный 2 2 2 2 2 3 2 2 2 2 14" xfId="38048"/>
    <cellStyle name="Обычный 2 2 2 2 2 3 2 2 2 2 15" xfId="45929"/>
    <cellStyle name="Обычный 2 2 2 2 2 3 2 2 2 2 16" xfId="53396"/>
    <cellStyle name="Обычный 2 2 2 2 2 3 2 2 2 2 2" xfId="1211"/>
    <cellStyle name="Обычный 2 2 2 2 2 3 2 2 2 2 2 2" xfId="1212"/>
    <cellStyle name="Обычный 2 2 2 2 2 3 2 2 2 2 2 3" xfId="1213"/>
    <cellStyle name="Обычный 2 2 2 2 2 3 2 2 2 2 2 4" xfId="16576"/>
    <cellStyle name="Обычный 2 2 2 2 2 3 2 2 2 2 2 5" xfId="24048"/>
    <cellStyle name="Обычный 2 2 2 2 2 3 2 2 2 2 2 6" xfId="31518"/>
    <cellStyle name="Обычный 2 2 2 2 2 3 2 2 2 2 2 7" xfId="38980"/>
    <cellStyle name="Обычный 2 2 2 2 2 3 2 2 2 2 2 8" xfId="46866"/>
    <cellStyle name="Обычный 2 2 2 2 2 3 2 2 2 2 2 9" xfId="54333"/>
    <cellStyle name="Обычный 2 2 2 2 2 3 2 2 2 2 3" xfId="1214"/>
    <cellStyle name="Обычный 2 2 2 2 2 3 2 2 2 2 3 2" xfId="1215"/>
    <cellStyle name="Обычный 2 2 2 2 2 3 2 2 2 2 3 3" xfId="17510"/>
    <cellStyle name="Обычный 2 2 2 2 2 3 2 2 2 2 3 4" xfId="24982"/>
    <cellStyle name="Обычный 2 2 2 2 2 3 2 2 2 2 3 5" xfId="32451"/>
    <cellStyle name="Обычный 2 2 2 2 2 3 2 2 2 2 3 6" xfId="39912"/>
    <cellStyle name="Обычный 2 2 2 2 2 3 2 2 2 2 3 7" xfId="47800"/>
    <cellStyle name="Обычный 2 2 2 2 2 3 2 2 2 2 3 8" xfId="55267"/>
    <cellStyle name="Обычный 2 2 2 2 2 3 2 2 2 2 4" xfId="1216"/>
    <cellStyle name="Обычный 2 2 2 2 2 3 2 2 2 2 4 2" xfId="1217"/>
    <cellStyle name="Обычный 2 2 2 2 2 3 2 2 2 2 4 3" xfId="18443"/>
    <cellStyle name="Обычный 2 2 2 2 2 3 2 2 2 2 4 4" xfId="25915"/>
    <cellStyle name="Обычный 2 2 2 2 2 3 2 2 2 2 4 5" xfId="33384"/>
    <cellStyle name="Обычный 2 2 2 2 2 3 2 2 2 2 4 6" xfId="40845"/>
    <cellStyle name="Обычный 2 2 2 2 2 3 2 2 2 2 4 7" xfId="48733"/>
    <cellStyle name="Обычный 2 2 2 2 2 3 2 2 2 2 4 8" xfId="56200"/>
    <cellStyle name="Обычный 2 2 2 2 2 3 2 2 2 2 5" xfId="1218"/>
    <cellStyle name="Обычный 2 2 2 2 2 3 2 2 2 2 5 2" xfId="1219"/>
    <cellStyle name="Обычный 2 2 2 2 2 3 2 2 2 2 5 3" xfId="19375"/>
    <cellStyle name="Обычный 2 2 2 2 2 3 2 2 2 2 5 4" xfId="26847"/>
    <cellStyle name="Обычный 2 2 2 2 2 3 2 2 2 2 5 5" xfId="34316"/>
    <cellStyle name="Обычный 2 2 2 2 2 3 2 2 2 2 5 6" xfId="41777"/>
    <cellStyle name="Обычный 2 2 2 2 2 3 2 2 2 2 5 7" xfId="49665"/>
    <cellStyle name="Обычный 2 2 2 2 2 3 2 2 2 2 5 8" xfId="57132"/>
    <cellStyle name="Обычный 2 2 2 2 2 3 2 2 2 2 6" xfId="1220"/>
    <cellStyle name="Обычный 2 2 2 2 2 3 2 2 2 2 6 2" xfId="1221"/>
    <cellStyle name="Обычный 2 2 2 2 2 3 2 2 2 2 6 3" xfId="20308"/>
    <cellStyle name="Обычный 2 2 2 2 2 3 2 2 2 2 6 4" xfId="27780"/>
    <cellStyle name="Обычный 2 2 2 2 2 3 2 2 2 2 6 5" xfId="35249"/>
    <cellStyle name="Обычный 2 2 2 2 2 3 2 2 2 2 6 6" xfId="42710"/>
    <cellStyle name="Обычный 2 2 2 2 2 3 2 2 2 2 6 7" xfId="50598"/>
    <cellStyle name="Обычный 2 2 2 2 2 3 2 2 2 2 6 8" xfId="58065"/>
    <cellStyle name="Обычный 2 2 2 2 2 3 2 2 2 2 7" xfId="1222"/>
    <cellStyle name="Обычный 2 2 2 2 2 3 2 2 2 2 7 2" xfId="1223"/>
    <cellStyle name="Обычный 2 2 2 2 2 3 2 2 2 2 7 3" xfId="21242"/>
    <cellStyle name="Обычный 2 2 2 2 2 3 2 2 2 2 7 4" xfId="28714"/>
    <cellStyle name="Обычный 2 2 2 2 2 3 2 2 2 2 7 5" xfId="36183"/>
    <cellStyle name="Обычный 2 2 2 2 2 3 2 2 2 2 7 6" xfId="43644"/>
    <cellStyle name="Обычный 2 2 2 2 2 3 2 2 2 2 7 7" xfId="51532"/>
    <cellStyle name="Обычный 2 2 2 2 2 3 2 2 2 2 7 8" xfId="58999"/>
    <cellStyle name="Обычный 2 2 2 2 2 3 2 2 2 2 8" xfId="1224"/>
    <cellStyle name="Обычный 2 2 2 2 2 3 2 2 2 2 8 2" xfId="1225"/>
    <cellStyle name="Обычный 2 2 2 2 2 3 2 2 2 2 8 3" xfId="22175"/>
    <cellStyle name="Обычный 2 2 2 2 2 3 2 2 2 2 8 4" xfId="29647"/>
    <cellStyle name="Обычный 2 2 2 2 2 3 2 2 2 2 8 5" xfId="37116"/>
    <cellStyle name="Обычный 2 2 2 2 2 3 2 2 2 2 8 6" xfId="44577"/>
    <cellStyle name="Обычный 2 2 2 2 2 3 2 2 2 2 8 7" xfId="52465"/>
    <cellStyle name="Обычный 2 2 2 2 2 3 2 2 2 2 8 8" xfId="59932"/>
    <cellStyle name="Обычный 2 2 2 2 2 3 2 2 2 2 9" xfId="1226"/>
    <cellStyle name="Обычный 2 2 2 2 2 3 2 2 2 3" xfId="1227"/>
    <cellStyle name="Обычный 2 2 2 2 2 3 2 2 2 3 10" xfId="1228"/>
    <cellStyle name="Обычный 2 2 2 2 2 3 2 2 2 3 11" xfId="15619"/>
    <cellStyle name="Обычный 2 2 2 2 2 3 2 2 2 3 12" xfId="23112"/>
    <cellStyle name="Обычный 2 2 2 2 2 3 2 2 2 3 13" xfId="30583"/>
    <cellStyle name="Обычный 2 2 2 2 2 3 2 2 2 3 14" xfId="38049"/>
    <cellStyle name="Обычный 2 2 2 2 2 3 2 2 2 3 15" xfId="45930"/>
    <cellStyle name="Обычный 2 2 2 2 2 3 2 2 2 3 16" xfId="53397"/>
    <cellStyle name="Обычный 2 2 2 2 2 3 2 2 2 3 2" xfId="1229"/>
    <cellStyle name="Обычный 2 2 2 2 2 3 2 2 2 3 2 2" xfId="1230"/>
    <cellStyle name="Обычный 2 2 2 2 2 3 2 2 2 3 2 3" xfId="16577"/>
    <cellStyle name="Обычный 2 2 2 2 2 3 2 2 2 3 2 4" xfId="24049"/>
    <cellStyle name="Обычный 2 2 2 2 2 3 2 2 2 3 2 5" xfId="31519"/>
    <cellStyle name="Обычный 2 2 2 2 2 3 2 2 2 3 2 6" xfId="38981"/>
    <cellStyle name="Обычный 2 2 2 2 2 3 2 2 2 3 2 7" xfId="46867"/>
    <cellStyle name="Обычный 2 2 2 2 2 3 2 2 2 3 2 8" xfId="54334"/>
    <cellStyle name="Обычный 2 2 2 2 2 3 2 2 2 3 3" xfId="1231"/>
    <cellStyle name="Обычный 2 2 2 2 2 3 2 2 2 3 3 2" xfId="1232"/>
    <cellStyle name="Обычный 2 2 2 2 2 3 2 2 2 3 3 3" xfId="17511"/>
    <cellStyle name="Обычный 2 2 2 2 2 3 2 2 2 3 3 4" xfId="24983"/>
    <cellStyle name="Обычный 2 2 2 2 2 3 2 2 2 3 3 5" xfId="32452"/>
    <cellStyle name="Обычный 2 2 2 2 2 3 2 2 2 3 3 6" xfId="39913"/>
    <cellStyle name="Обычный 2 2 2 2 2 3 2 2 2 3 3 7" xfId="47801"/>
    <cellStyle name="Обычный 2 2 2 2 2 3 2 2 2 3 3 8" xfId="55268"/>
    <cellStyle name="Обычный 2 2 2 2 2 3 2 2 2 3 4" xfId="1233"/>
    <cellStyle name="Обычный 2 2 2 2 2 3 2 2 2 3 4 2" xfId="1234"/>
    <cellStyle name="Обычный 2 2 2 2 2 3 2 2 2 3 4 3" xfId="18444"/>
    <cellStyle name="Обычный 2 2 2 2 2 3 2 2 2 3 4 4" xfId="25916"/>
    <cellStyle name="Обычный 2 2 2 2 2 3 2 2 2 3 4 5" xfId="33385"/>
    <cellStyle name="Обычный 2 2 2 2 2 3 2 2 2 3 4 6" xfId="40846"/>
    <cellStyle name="Обычный 2 2 2 2 2 3 2 2 2 3 4 7" xfId="48734"/>
    <cellStyle name="Обычный 2 2 2 2 2 3 2 2 2 3 4 8" xfId="56201"/>
    <cellStyle name="Обычный 2 2 2 2 2 3 2 2 2 3 5" xfId="1235"/>
    <cellStyle name="Обычный 2 2 2 2 2 3 2 2 2 3 5 2" xfId="1236"/>
    <cellStyle name="Обычный 2 2 2 2 2 3 2 2 2 3 5 3" xfId="19376"/>
    <cellStyle name="Обычный 2 2 2 2 2 3 2 2 2 3 5 4" xfId="26848"/>
    <cellStyle name="Обычный 2 2 2 2 2 3 2 2 2 3 5 5" xfId="34317"/>
    <cellStyle name="Обычный 2 2 2 2 2 3 2 2 2 3 5 6" xfId="41778"/>
    <cellStyle name="Обычный 2 2 2 2 2 3 2 2 2 3 5 7" xfId="49666"/>
    <cellStyle name="Обычный 2 2 2 2 2 3 2 2 2 3 5 8" xfId="57133"/>
    <cellStyle name="Обычный 2 2 2 2 2 3 2 2 2 3 6" xfId="1237"/>
    <cellStyle name="Обычный 2 2 2 2 2 3 2 2 2 3 6 2" xfId="1238"/>
    <cellStyle name="Обычный 2 2 2 2 2 3 2 2 2 3 6 3" xfId="20309"/>
    <cellStyle name="Обычный 2 2 2 2 2 3 2 2 2 3 6 4" xfId="27781"/>
    <cellStyle name="Обычный 2 2 2 2 2 3 2 2 2 3 6 5" xfId="35250"/>
    <cellStyle name="Обычный 2 2 2 2 2 3 2 2 2 3 6 6" xfId="42711"/>
    <cellStyle name="Обычный 2 2 2 2 2 3 2 2 2 3 6 7" xfId="50599"/>
    <cellStyle name="Обычный 2 2 2 2 2 3 2 2 2 3 6 8" xfId="58066"/>
    <cellStyle name="Обычный 2 2 2 2 2 3 2 2 2 3 7" xfId="1239"/>
    <cellStyle name="Обычный 2 2 2 2 2 3 2 2 2 3 7 2" xfId="1240"/>
    <cellStyle name="Обычный 2 2 2 2 2 3 2 2 2 3 7 3" xfId="21243"/>
    <cellStyle name="Обычный 2 2 2 2 2 3 2 2 2 3 7 4" xfId="28715"/>
    <cellStyle name="Обычный 2 2 2 2 2 3 2 2 2 3 7 5" xfId="36184"/>
    <cellStyle name="Обычный 2 2 2 2 2 3 2 2 2 3 7 6" xfId="43645"/>
    <cellStyle name="Обычный 2 2 2 2 2 3 2 2 2 3 7 7" xfId="51533"/>
    <cellStyle name="Обычный 2 2 2 2 2 3 2 2 2 3 7 8" xfId="59000"/>
    <cellStyle name="Обычный 2 2 2 2 2 3 2 2 2 3 8" xfId="1241"/>
    <cellStyle name="Обычный 2 2 2 2 2 3 2 2 2 3 8 2" xfId="1242"/>
    <cellStyle name="Обычный 2 2 2 2 2 3 2 2 2 3 8 3" xfId="22176"/>
    <cellStyle name="Обычный 2 2 2 2 2 3 2 2 2 3 8 4" xfId="29648"/>
    <cellStyle name="Обычный 2 2 2 2 2 3 2 2 2 3 8 5" xfId="37117"/>
    <cellStyle name="Обычный 2 2 2 2 2 3 2 2 2 3 8 6" xfId="44578"/>
    <cellStyle name="Обычный 2 2 2 2 2 3 2 2 2 3 8 7" xfId="52466"/>
    <cellStyle name="Обычный 2 2 2 2 2 3 2 2 2 3 8 8" xfId="59933"/>
    <cellStyle name="Обычный 2 2 2 2 2 3 2 2 2 3 9" xfId="1243"/>
    <cellStyle name="Обычный 2 2 2 2 2 3 2 2 2 4" xfId="1244"/>
    <cellStyle name="Обычный 2 2 2 2 2 3 2 2 2 4 2" xfId="1245"/>
    <cellStyle name="Обычный 2 2 2 2 2 3 2 2 2 4 3" xfId="1246"/>
    <cellStyle name="Обычный 2 2 2 2 2 3 2 2 2 4 4" xfId="16575"/>
    <cellStyle name="Обычный 2 2 2 2 2 3 2 2 2 4 5" xfId="24047"/>
    <cellStyle name="Обычный 2 2 2 2 2 3 2 2 2 4 6" xfId="31517"/>
    <cellStyle name="Обычный 2 2 2 2 2 3 2 2 2 4 7" xfId="38979"/>
    <cellStyle name="Обычный 2 2 2 2 2 3 2 2 2 4 8" xfId="46865"/>
    <cellStyle name="Обычный 2 2 2 2 2 3 2 2 2 4 9" xfId="54332"/>
    <cellStyle name="Обычный 2 2 2 2 2 3 2 2 2 5" xfId="1247"/>
    <cellStyle name="Обычный 2 2 2 2 2 3 2 2 2 5 2" xfId="1248"/>
    <cellStyle name="Обычный 2 2 2 2 2 3 2 2 2 5 3" xfId="17509"/>
    <cellStyle name="Обычный 2 2 2 2 2 3 2 2 2 5 4" xfId="24981"/>
    <cellStyle name="Обычный 2 2 2 2 2 3 2 2 2 5 5" xfId="32450"/>
    <cellStyle name="Обычный 2 2 2 2 2 3 2 2 2 5 6" xfId="39911"/>
    <cellStyle name="Обычный 2 2 2 2 2 3 2 2 2 5 7" xfId="47799"/>
    <cellStyle name="Обычный 2 2 2 2 2 3 2 2 2 5 8" xfId="55266"/>
    <cellStyle name="Обычный 2 2 2 2 2 3 2 2 2 6" xfId="1249"/>
    <cellStyle name="Обычный 2 2 2 2 2 3 2 2 2 6 2" xfId="1250"/>
    <cellStyle name="Обычный 2 2 2 2 2 3 2 2 2 6 3" xfId="18442"/>
    <cellStyle name="Обычный 2 2 2 2 2 3 2 2 2 6 4" xfId="25914"/>
    <cellStyle name="Обычный 2 2 2 2 2 3 2 2 2 6 5" xfId="33383"/>
    <cellStyle name="Обычный 2 2 2 2 2 3 2 2 2 6 6" xfId="40844"/>
    <cellStyle name="Обычный 2 2 2 2 2 3 2 2 2 6 7" xfId="48732"/>
    <cellStyle name="Обычный 2 2 2 2 2 3 2 2 2 6 8" xfId="56199"/>
    <cellStyle name="Обычный 2 2 2 2 2 3 2 2 2 7" xfId="1251"/>
    <cellStyle name="Обычный 2 2 2 2 2 3 2 2 2 7 2" xfId="1252"/>
    <cellStyle name="Обычный 2 2 2 2 2 3 2 2 2 7 3" xfId="19374"/>
    <cellStyle name="Обычный 2 2 2 2 2 3 2 2 2 7 4" xfId="26846"/>
    <cellStyle name="Обычный 2 2 2 2 2 3 2 2 2 7 5" xfId="34315"/>
    <cellStyle name="Обычный 2 2 2 2 2 3 2 2 2 7 6" xfId="41776"/>
    <cellStyle name="Обычный 2 2 2 2 2 3 2 2 2 7 7" xfId="49664"/>
    <cellStyle name="Обычный 2 2 2 2 2 3 2 2 2 7 8" xfId="57131"/>
    <cellStyle name="Обычный 2 2 2 2 2 3 2 2 2 8" xfId="1253"/>
    <cellStyle name="Обычный 2 2 2 2 2 3 2 2 2 8 2" xfId="1254"/>
    <cellStyle name="Обычный 2 2 2 2 2 3 2 2 2 8 3" xfId="20307"/>
    <cellStyle name="Обычный 2 2 2 2 2 3 2 2 2 8 4" xfId="27779"/>
    <cellStyle name="Обычный 2 2 2 2 2 3 2 2 2 8 5" xfId="35248"/>
    <cellStyle name="Обычный 2 2 2 2 2 3 2 2 2 8 6" xfId="42709"/>
    <cellStyle name="Обычный 2 2 2 2 2 3 2 2 2 8 7" xfId="50597"/>
    <cellStyle name="Обычный 2 2 2 2 2 3 2 2 2 8 8" xfId="58064"/>
    <cellStyle name="Обычный 2 2 2 2 2 3 2 2 2 9" xfId="1255"/>
    <cellStyle name="Обычный 2 2 2 2 2 3 2 2 2 9 2" xfId="1256"/>
    <cellStyle name="Обычный 2 2 2 2 2 3 2 2 2 9 3" xfId="21241"/>
    <cellStyle name="Обычный 2 2 2 2 2 3 2 2 2 9 4" xfId="28713"/>
    <cellStyle name="Обычный 2 2 2 2 2 3 2 2 2 9 5" xfId="36182"/>
    <cellStyle name="Обычный 2 2 2 2 2 3 2 2 2 9 6" xfId="43643"/>
    <cellStyle name="Обычный 2 2 2 2 2 3 2 2 2 9 7" xfId="51531"/>
    <cellStyle name="Обычный 2 2 2 2 2 3 2 2 2 9 8" xfId="58998"/>
    <cellStyle name="Обычный 2 2 2 2 2 3 2 2 20" xfId="38046"/>
    <cellStyle name="Обычный 2 2 2 2 2 3 2 2 21" xfId="45730"/>
    <cellStyle name="Обычный 2 2 2 2 2 3 2 2 22" xfId="45927"/>
    <cellStyle name="Обычный 2 2 2 2 2 3 2 2 23" xfId="53394"/>
    <cellStyle name="Обычный 2 2 2 2 2 3 2 2 3" xfId="1257"/>
    <cellStyle name="Обычный 2 2 2 2 2 3 2 2 3 10" xfId="1258"/>
    <cellStyle name="Обычный 2 2 2 2 2 3 2 2 3 10 2" xfId="1259"/>
    <cellStyle name="Обычный 2 2 2 2 2 3 2 2 3 10 3" xfId="22177"/>
    <cellStyle name="Обычный 2 2 2 2 2 3 2 2 3 10 4" xfId="29649"/>
    <cellStyle name="Обычный 2 2 2 2 2 3 2 2 3 10 5" xfId="37118"/>
    <cellStyle name="Обычный 2 2 2 2 2 3 2 2 3 10 6" xfId="44579"/>
    <cellStyle name="Обычный 2 2 2 2 2 3 2 2 3 10 7" xfId="52467"/>
    <cellStyle name="Обычный 2 2 2 2 2 3 2 2 3 10 8" xfId="59934"/>
    <cellStyle name="Обычный 2 2 2 2 2 3 2 2 3 11" xfId="1260"/>
    <cellStyle name="Обычный 2 2 2 2 2 3 2 2 3 12" xfId="1261"/>
    <cellStyle name="Обычный 2 2 2 2 2 3 2 2 3 13" xfId="15620"/>
    <cellStyle name="Обычный 2 2 2 2 2 3 2 2 3 14" xfId="23113"/>
    <cellStyle name="Обычный 2 2 2 2 2 3 2 2 3 15" xfId="30584"/>
    <cellStyle name="Обычный 2 2 2 2 2 3 2 2 3 16" xfId="38050"/>
    <cellStyle name="Обычный 2 2 2 2 2 3 2 2 3 17" xfId="45740"/>
    <cellStyle name="Обычный 2 2 2 2 2 3 2 2 3 18" xfId="45931"/>
    <cellStyle name="Обычный 2 2 2 2 2 3 2 2 3 19" xfId="53398"/>
    <cellStyle name="Обычный 2 2 2 2 2 3 2 2 3 2" xfId="1262"/>
    <cellStyle name="Обычный 2 2 2 2 2 3 2 2 3 2 10" xfId="1263"/>
    <cellStyle name="Обычный 2 2 2 2 2 3 2 2 3 2 11" xfId="15621"/>
    <cellStyle name="Обычный 2 2 2 2 2 3 2 2 3 2 12" xfId="23114"/>
    <cellStyle name="Обычный 2 2 2 2 2 3 2 2 3 2 13" xfId="30585"/>
    <cellStyle name="Обычный 2 2 2 2 2 3 2 2 3 2 14" xfId="38051"/>
    <cellStyle name="Обычный 2 2 2 2 2 3 2 2 3 2 15" xfId="45932"/>
    <cellStyle name="Обычный 2 2 2 2 2 3 2 2 3 2 16" xfId="53399"/>
    <cellStyle name="Обычный 2 2 2 2 2 3 2 2 3 2 2" xfId="1264"/>
    <cellStyle name="Обычный 2 2 2 2 2 3 2 2 3 2 2 2" xfId="1265"/>
    <cellStyle name="Обычный 2 2 2 2 2 3 2 2 3 2 2 3" xfId="1266"/>
    <cellStyle name="Обычный 2 2 2 2 2 3 2 2 3 2 2 4" xfId="16579"/>
    <cellStyle name="Обычный 2 2 2 2 2 3 2 2 3 2 2 5" xfId="24051"/>
    <cellStyle name="Обычный 2 2 2 2 2 3 2 2 3 2 2 6" xfId="31521"/>
    <cellStyle name="Обычный 2 2 2 2 2 3 2 2 3 2 2 7" xfId="38983"/>
    <cellStyle name="Обычный 2 2 2 2 2 3 2 2 3 2 2 8" xfId="46869"/>
    <cellStyle name="Обычный 2 2 2 2 2 3 2 2 3 2 2 9" xfId="54336"/>
    <cellStyle name="Обычный 2 2 2 2 2 3 2 2 3 2 3" xfId="1267"/>
    <cellStyle name="Обычный 2 2 2 2 2 3 2 2 3 2 3 2" xfId="1268"/>
    <cellStyle name="Обычный 2 2 2 2 2 3 2 2 3 2 3 3" xfId="17513"/>
    <cellStyle name="Обычный 2 2 2 2 2 3 2 2 3 2 3 4" xfId="24985"/>
    <cellStyle name="Обычный 2 2 2 2 2 3 2 2 3 2 3 5" xfId="32454"/>
    <cellStyle name="Обычный 2 2 2 2 2 3 2 2 3 2 3 6" xfId="39915"/>
    <cellStyle name="Обычный 2 2 2 2 2 3 2 2 3 2 3 7" xfId="47803"/>
    <cellStyle name="Обычный 2 2 2 2 2 3 2 2 3 2 3 8" xfId="55270"/>
    <cellStyle name="Обычный 2 2 2 2 2 3 2 2 3 2 4" xfId="1269"/>
    <cellStyle name="Обычный 2 2 2 2 2 3 2 2 3 2 4 2" xfId="1270"/>
    <cellStyle name="Обычный 2 2 2 2 2 3 2 2 3 2 4 3" xfId="18446"/>
    <cellStyle name="Обычный 2 2 2 2 2 3 2 2 3 2 4 4" xfId="25918"/>
    <cellStyle name="Обычный 2 2 2 2 2 3 2 2 3 2 4 5" xfId="33387"/>
    <cellStyle name="Обычный 2 2 2 2 2 3 2 2 3 2 4 6" xfId="40848"/>
    <cellStyle name="Обычный 2 2 2 2 2 3 2 2 3 2 4 7" xfId="48736"/>
    <cellStyle name="Обычный 2 2 2 2 2 3 2 2 3 2 4 8" xfId="56203"/>
    <cellStyle name="Обычный 2 2 2 2 2 3 2 2 3 2 5" xfId="1271"/>
    <cellStyle name="Обычный 2 2 2 2 2 3 2 2 3 2 5 2" xfId="1272"/>
    <cellStyle name="Обычный 2 2 2 2 2 3 2 2 3 2 5 3" xfId="19378"/>
    <cellStyle name="Обычный 2 2 2 2 2 3 2 2 3 2 5 4" xfId="26850"/>
    <cellStyle name="Обычный 2 2 2 2 2 3 2 2 3 2 5 5" xfId="34319"/>
    <cellStyle name="Обычный 2 2 2 2 2 3 2 2 3 2 5 6" xfId="41780"/>
    <cellStyle name="Обычный 2 2 2 2 2 3 2 2 3 2 5 7" xfId="49668"/>
    <cellStyle name="Обычный 2 2 2 2 2 3 2 2 3 2 5 8" xfId="57135"/>
    <cellStyle name="Обычный 2 2 2 2 2 3 2 2 3 2 6" xfId="1273"/>
    <cellStyle name="Обычный 2 2 2 2 2 3 2 2 3 2 6 2" xfId="1274"/>
    <cellStyle name="Обычный 2 2 2 2 2 3 2 2 3 2 6 3" xfId="20311"/>
    <cellStyle name="Обычный 2 2 2 2 2 3 2 2 3 2 6 4" xfId="27783"/>
    <cellStyle name="Обычный 2 2 2 2 2 3 2 2 3 2 6 5" xfId="35252"/>
    <cellStyle name="Обычный 2 2 2 2 2 3 2 2 3 2 6 6" xfId="42713"/>
    <cellStyle name="Обычный 2 2 2 2 2 3 2 2 3 2 6 7" xfId="50601"/>
    <cellStyle name="Обычный 2 2 2 2 2 3 2 2 3 2 6 8" xfId="58068"/>
    <cellStyle name="Обычный 2 2 2 2 2 3 2 2 3 2 7" xfId="1275"/>
    <cellStyle name="Обычный 2 2 2 2 2 3 2 2 3 2 7 2" xfId="1276"/>
    <cellStyle name="Обычный 2 2 2 2 2 3 2 2 3 2 7 3" xfId="21245"/>
    <cellStyle name="Обычный 2 2 2 2 2 3 2 2 3 2 7 4" xfId="28717"/>
    <cellStyle name="Обычный 2 2 2 2 2 3 2 2 3 2 7 5" xfId="36186"/>
    <cellStyle name="Обычный 2 2 2 2 2 3 2 2 3 2 7 6" xfId="43647"/>
    <cellStyle name="Обычный 2 2 2 2 2 3 2 2 3 2 7 7" xfId="51535"/>
    <cellStyle name="Обычный 2 2 2 2 2 3 2 2 3 2 7 8" xfId="59002"/>
    <cellStyle name="Обычный 2 2 2 2 2 3 2 2 3 2 8" xfId="1277"/>
    <cellStyle name="Обычный 2 2 2 2 2 3 2 2 3 2 8 2" xfId="1278"/>
    <cellStyle name="Обычный 2 2 2 2 2 3 2 2 3 2 8 3" xfId="22178"/>
    <cellStyle name="Обычный 2 2 2 2 2 3 2 2 3 2 8 4" xfId="29650"/>
    <cellStyle name="Обычный 2 2 2 2 2 3 2 2 3 2 8 5" xfId="37119"/>
    <cellStyle name="Обычный 2 2 2 2 2 3 2 2 3 2 8 6" xfId="44580"/>
    <cellStyle name="Обычный 2 2 2 2 2 3 2 2 3 2 8 7" xfId="52468"/>
    <cellStyle name="Обычный 2 2 2 2 2 3 2 2 3 2 8 8" xfId="59935"/>
    <cellStyle name="Обычный 2 2 2 2 2 3 2 2 3 2 9" xfId="1279"/>
    <cellStyle name="Обычный 2 2 2 2 2 3 2 2 3 3" xfId="1280"/>
    <cellStyle name="Обычный 2 2 2 2 2 3 2 2 3 3 10" xfId="1281"/>
    <cellStyle name="Обычный 2 2 2 2 2 3 2 2 3 3 11" xfId="15622"/>
    <cellStyle name="Обычный 2 2 2 2 2 3 2 2 3 3 12" xfId="23115"/>
    <cellStyle name="Обычный 2 2 2 2 2 3 2 2 3 3 13" xfId="30586"/>
    <cellStyle name="Обычный 2 2 2 2 2 3 2 2 3 3 14" xfId="38052"/>
    <cellStyle name="Обычный 2 2 2 2 2 3 2 2 3 3 15" xfId="45933"/>
    <cellStyle name="Обычный 2 2 2 2 2 3 2 2 3 3 16" xfId="53400"/>
    <cellStyle name="Обычный 2 2 2 2 2 3 2 2 3 3 2" xfId="1282"/>
    <cellStyle name="Обычный 2 2 2 2 2 3 2 2 3 3 2 2" xfId="1283"/>
    <cellStyle name="Обычный 2 2 2 2 2 3 2 2 3 3 2 3" xfId="16580"/>
    <cellStyle name="Обычный 2 2 2 2 2 3 2 2 3 3 2 4" xfId="24052"/>
    <cellStyle name="Обычный 2 2 2 2 2 3 2 2 3 3 2 5" xfId="31522"/>
    <cellStyle name="Обычный 2 2 2 2 2 3 2 2 3 3 2 6" xfId="38984"/>
    <cellStyle name="Обычный 2 2 2 2 2 3 2 2 3 3 2 7" xfId="46870"/>
    <cellStyle name="Обычный 2 2 2 2 2 3 2 2 3 3 2 8" xfId="54337"/>
    <cellStyle name="Обычный 2 2 2 2 2 3 2 2 3 3 3" xfId="1284"/>
    <cellStyle name="Обычный 2 2 2 2 2 3 2 2 3 3 3 2" xfId="1285"/>
    <cellStyle name="Обычный 2 2 2 2 2 3 2 2 3 3 3 3" xfId="17514"/>
    <cellStyle name="Обычный 2 2 2 2 2 3 2 2 3 3 3 4" xfId="24986"/>
    <cellStyle name="Обычный 2 2 2 2 2 3 2 2 3 3 3 5" xfId="32455"/>
    <cellStyle name="Обычный 2 2 2 2 2 3 2 2 3 3 3 6" xfId="39916"/>
    <cellStyle name="Обычный 2 2 2 2 2 3 2 2 3 3 3 7" xfId="47804"/>
    <cellStyle name="Обычный 2 2 2 2 2 3 2 2 3 3 3 8" xfId="55271"/>
    <cellStyle name="Обычный 2 2 2 2 2 3 2 2 3 3 4" xfId="1286"/>
    <cellStyle name="Обычный 2 2 2 2 2 3 2 2 3 3 4 2" xfId="1287"/>
    <cellStyle name="Обычный 2 2 2 2 2 3 2 2 3 3 4 3" xfId="18447"/>
    <cellStyle name="Обычный 2 2 2 2 2 3 2 2 3 3 4 4" xfId="25919"/>
    <cellStyle name="Обычный 2 2 2 2 2 3 2 2 3 3 4 5" xfId="33388"/>
    <cellStyle name="Обычный 2 2 2 2 2 3 2 2 3 3 4 6" xfId="40849"/>
    <cellStyle name="Обычный 2 2 2 2 2 3 2 2 3 3 4 7" xfId="48737"/>
    <cellStyle name="Обычный 2 2 2 2 2 3 2 2 3 3 4 8" xfId="56204"/>
    <cellStyle name="Обычный 2 2 2 2 2 3 2 2 3 3 5" xfId="1288"/>
    <cellStyle name="Обычный 2 2 2 2 2 3 2 2 3 3 5 2" xfId="1289"/>
    <cellStyle name="Обычный 2 2 2 2 2 3 2 2 3 3 5 3" xfId="19379"/>
    <cellStyle name="Обычный 2 2 2 2 2 3 2 2 3 3 5 4" xfId="26851"/>
    <cellStyle name="Обычный 2 2 2 2 2 3 2 2 3 3 5 5" xfId="34320"/>
    <cellStyle name="Обычный 2 2 2 2 2 3 2 2 3 3 5 6" xfId="41781"/>
    <cellStyle name="Обычный 2 2 2 2 2 3 2 2 3 3 5 7" xfId="49669"/>
    <cellStyle name="Обычный 2 2 2 2 2 3 2 2 3 3 5 8" xfId="57136"/>
    <cellStyle name="Обычный 2 2 2 2 2 3 2 2 3 3 6" xfId="1290"/>
    <cellStyle name="Обычный 2 2 2 2 2 3 2 2 3 3 6 2" xfId="1291"/>
    <cellStyle name="Обычный 2 2 2 2 2 3 2 2 3 3 6 3" xfId="20312"/>
    <cellStyle name="Обычный 2 2 2 2 2 3 2 2 3 3 6 4" xfId="27784"/>
    <cellStyle name="Обычный 2 2 2 2 2 3 2 2 3 3 6 5" xfId="35253"/>
    <cellStyle name="Обычный 2 2 2 2 2 3 2 2 3 3 6 6" xfId="42714"/>
    <cellStyle name="Обычный 2 2 2 2 2 3 2 2 3 3 6 7" xfId="50602"/>
    <cellStyle name="Обычный 2 2 2 2 2 3 2 2 3 3 6 8" xfId="58069"/>
    <cellStyle name="Обычный 2 2 2 2 2 3 2 2 3 3 7" xfId="1292"/>
    <cellStyle name="Обычный 2 2 2 2 2 3 2 2 3 3 7 2" xfId="1293"/>
    <cellStyle name="Обычный 2 2 2 2 2 3 2 2 3 3 7 3" xfId="21246"/>
    <cellStyle name="Обычный 2 2 2 2 2 3 2 2 3 3 7 4" xfId="28718"/>
    <cellStyle name="Обычный 2 2 2 2 2 3 2 2 3 3 7 5" xfId="36187"/>
    <cellStyle name="Обычный 2 2 2 2 2 3 2 2 3 3 7 6" xfId="43648"/>
    <cellStyle name="Обычный 2 2 2 2 2 3 2 2 3 3 7 7" xfId="51536"/>
    <cellStyle name="Обычный 2 2 2 2 2 3 2 2 3 3 7 8" xfId="59003"/>
    <cellStyle name="Обычный 2 2 2 2 2 3 2 2 3 3 8" xfId="1294"/>
    <cellStyle name="Обычный 2 2 2 2 2 3 2 2 3 3 8 2" xfId="1295"/>
    <cellStyle name="Обычный 2 2 2 2 2 3 2 2 3 3 8 3" xfId="22179"/>
    <cellStyle name="Обычный 2 2 2 2 2 3 2 2 3 3 8 4" xfId="29651"/>
    <cellStyle name="Обычный 2 2 2 2 2 3 2 2 3 3 8 5" xfId="37120"/>
    <cellStyle name="Обычный 2 2 2 2 2 3 2 2 3 3 8 6" xfId="44581"/>
    <cellStyle name="Обычный 2 2 2 2 2 3 2 2 3 3 8 7" xfId="52469"/>
    <cellStyle name="Обычный 2 2 2 2 2 3 2 2 3 3 8 8" xfId="59936"/>
    <cellStyle name="Обычный 2 2 2 2 2 3 2 2 3 3 9" xfId="1296"/>
    <cellStyle name="Обычный 2 2 2 2 2 3 2 2 3 4" xfId="1297"/>
    <cellStyle name="Обычный 2 2 2 2 2 3 2 2 3 4 2" xfId="1298"/>
    <cellStyle name="Обычный 2 2 2 2 2 3 2 2 3 4 3" xfId="1299"/>
    <cellStyle name="Обычный 2 2 2 2 2 3 2 2 3 4 4" xfId="16578"/>
    <cellStyle name="Обычный 2 2 2 2 2 3 2 2 3 4 5" xfId="24050"/>
    <cellStyle name="Обычный 2 2 2 2 2 3 2 2 3 4 6" xfId="31520"/>
    <cellStyle name="Обычный 2 2 2 2 2 3 2 2 3 4 7" xfId="38982"/>
    <cellStyle name="Обычный 2 2 2 2 2 3 2 2 3 4 8" xfId="46868"/>
    <cellStyle name="Обычный 2 2 2 2 2 3 2 2 3 4 9" xfId="54335"/>
    <cellStyle name="Обычный 2 2 2 2 2 3 2 2 3 5" xfId="1300"/>
    <cellStyle name="Обычный 2 2 2 2 2 3 2 2 3 5 2" xfId="1301"/>
    <cellStyle name="Обычный 2 2 2 2 2 3 2 2 3 5 3" xfId="17512"/>
    <cellStyle name="Обычный 2 2 2 2 2 3 2 2 3 5 4" xfId="24984"/>
    <cellStyle name="Обычный 2 2 2 2 2 3 2 2 3 5 5" xfId="32453"/>
    <cellStyle name="Обычный 2 2 2 2 2 3 2 2 3 5 6" xfId="39914"/>
    <cellStyle name="Обычный 2 2 2 2 2 3 2 2 3 5 7" xfId="47802"/>
    <cellStyle name="Обычный 2 2 2 2 2 3 2 2 3 5 8" xfId="55269"/>
    <cellStyle name="Обычный 2 2 2 2 2 3 2 2 3 6" xfId="1302"/>
    <cellStyle name="Обычный 2 2 2 2 2 3 2 2 3 6 2" xfId="1303"/>
    <cellStyle name="Обычный 2 2 2 2 2 3 2 2 3 6 3" xfId="18445"/>
    <cellStyle name="Обычный 2 2 2 2 2 3 2 2 3 6 4" xfId="25917"/>
    <cellStyle name="Обычный 2 2 2 2 2 3 2 2 3 6 5" xfId="33386"/>
    <cellStyle name="Обычный 2 2 2 2 2 3 2 2 3 6 6" xfId="40847"/>
    <cellStyle name="Обычный 2 2 2 2 2 3 2 2 3 6 7" xfId="48735"/>
    <cellStyle name="Обычный 2 2 2 2 2 3 2 2 3 6 8" xfId="56202"/>
    <cellStyle name="Обычный 2 2 2 2 2 3 2 2 3 7" xfId="1304"/>
    <cellStyle name="Обычный 2 2 2 2 2 3 2 2 3 7 2" xfId="1305"/>
    <cellStyle name="Обычный 2 2 2 2 2 3 2 2 3 7 3" xfId="19377"/>
    <cellStyle name="Обычный 2 2 2 2 2 3 2 2 3 7 4" xfId="26849"/>
    <cellStyle name="Обычный 2 2 2 2 2 3 2 2 3 7 5" xfId="34318"/>
    <cellStyle name="Обычный 2 2 2 2 2 3 2 2 3 7 6" xfId="41779"/>
    <cellStyle name="Обычный 2 2 2 2 2 3 2 2 3 7 7" xfId="49667"/>
    <cellStyle name="Обычный 2 2 2 2 2 3 2 2 3 7 8" xfId="57134"/>
    <cellStyle name="Обычный 2 2 2 2 2 3 2 2 3 8" xfId="1306"/>
    <cellStyle name="Обычный 2 2 2 2 2 3 2 2 3 8 2" xfId="1307"/>
    <cellStyle name="Обычный 2 2 2 2 2 3 2 2 3 8 3" xfId="20310"/>
    <cellStyle name="Обычный 2 2 2 2 2 3 2 2 3 8 4" xfId="27782"/>
    <cellStyle name="Обычный 2 2 2 2 2 3 2 2 3 8 5" xfId="35251"/>
    <cellStyle name="Обычный 2 2 2 2 2 3 2 2 3 8 6" xfId="42712"/>
    <cellStyle name="Обычный 2 2 2 2 2 3 2 2 3 8 7" xfId="50600"/>
    <cellStyle name="Обычный 2 2 2 2 2 3 2 2 3 8 8" xfId="58067"/>
    <cellStyle name="Обычный 2 2 2 2 2 3 2 2 3 9" xfId="1308"/>
    <cellStyle name="Обычный 2 2 2 2 2 3 2 2 3 9 2" xfId="1309"/>
    <cellStyle name="Обычный 2 2 2 2 2 3 2 2 3 9 3" xfId="21244"/>
    <cellStyle name="Обычный 2 2 2 2 2 3 2 2 3 9 4" xfId="28716"/>
    <cellStyle name="Обычный 2 2 2 2 2 3 2 2 3 9 5" xfId="36185"/>
    <cellStyle name="Обычный 2 2 2 2 2 3 2 2 3 9 6" xfId="43646"/>
    <cellStyle name="Обычный 2 2 2 2 2 3 2 2 3 9 7" xfId="51534"/>
    <cellStyle name="Обычный 2 2 2 2 2 3 2 2 3 9 8" xfId="59001"/>
    <cellStyle name="Обычный 2 2 2 2 2 3 2 2 4" xfId="1310"/>
    <cellStyle name="Обычный 2 2 2 2 2 3 2 2 4 10" xfId="1311"/>
    <cellStyle name="Обычный 2 2 2 2 2 3 2 2 4 10 2" xfId="1312"/>
    <cellStyle name="Обычный 2 2 2 2 2 3 2 2 4 10 3" xfId="22180"/>
    <cellStyle name="Обычный 2 2 2 2 2 3 2 2 4 10 4" xfId="29652"/>
    <cellStyle name="Обычный 2 2 2 2 2 3 2 2 4 10 5" xfId="37121"/>
    <cellStyle name="Обычный 2 2 2 2 2 3 2 2 4 10 6" xfId="44582"/>
    <cellStyle name="Обычный 2 2 2 2 2 3 2 2 4 10 7" xfId="52470"/>
    <cellStyle name="Обычный 2 2 2 2 2 3 2 2 4 10 8" xfId="59937"/>
    <cellStyle name="Обычный 2 2 2 2 2 3 2 2 4 11" xfId="1313"/>
    <cellStyle name="Обычный 2 2 2 2 2 3 2 2 4 12" xfId="1314"/>
    <cellStyle name="Обычный 2 2 2 2 2 3 2 2 4 13" xfId="15623"/>
    <cellStyle name="Обычный 2 2 2 2 2 3 2 2 4 14" xfId="23116"/>
    <cellStyle name="Обычный 2 2 2 2 2 3 2 2 4 15" xfId="30587"/>
    <cellStyle name="Обычный 2 2 2 2 2 3 2 2 4 16" xfId="38053"/>
    <cellStyle name="Обычный 2 2 2 2 2 3 2 2 4 17" xfId="45742"/>
    <cellStyle name="Обычный 2 2 2 2 2 3 2 2 4 18" xfId="45934"/>
    <cellStyle name="Обычный 2 2 2 2 2 3 2 2 4 19" xfId="53401"/>
    <cellStyle name="Обычный 2 2 2 2 2 3 2 2 4 2" xfId="1315"/>
    <cellStyle name="Обычный 2 2 2 2 2 3 2 2 4 2 10" xfId="1316"/>
    <cellStyle name="Обычный 2 2 2 2 2 3 2 2 4 2 11" xfId="15624"/>
    <cellStyle name="Обычный 2 2 2 2 2 3 2 2 4 2 12" xfId="23117"/>
    <cellStyle name="Обычный 2 2 2 2 2 3 2 2 4 2 13" xfId="30588"/>
    <cellStyle name="Обычный 2 2 2 2 2 3 2 2 4 2 14" xfId="38054"/>
    <cellStyle name="Обычный 2 2 2 2 2 3 2 2 4 2 15" xfId="45935"/>
    <cellStyle name="Обычный 2 2 2 2 2 3 2 2 4 2 16" xfId="53402"/>
    <cellStyle name="Обычный 2 2 2 2 2 3 2 2 4 2 2" xfId="1317"/>
    <cellStyle name="Обычный 2 2 2 2 2 3 2 2 4 2 2 2" xfId="1318"/>
    <cellStyle name="Обычный 2 2 2 2 2 3 2 2 4 2 2 3" xfId="1319"/>
    <cellStyle name="Обычный 2 2 2 2 2 3 2 2 4 2 2 4" xfId="16582"/>
    <cellStyle name="Обычный 2 2 2 2 2 3 2 2 4 2 2 5" xfId="24054"/>
    <cellStyle name="Обычный 2 2 2 2 2 3 2 2 4 2 2 6" xfId="31524"/>
    <cellStyle name="Обычный 2 2 2 2 2 3 2 2 4 2 2 7" xfId="38986"/>
    <cellStyle name="Обычный 2 2 2 2 2 3 2 2 4 2 2 8" xfId="46872"/>
    <cellStyle name="Обычный 2 2 2 2 2 3 2 2 4 2 2 9" xfId="54339"/>
    <cellStyle name="Обычный 2 2 2 2 2 3 2 2 4 2 3" xfId="1320"/>
    <cellStyle name="Обычный 2 2 2 2 2 3 2 2 4 2 3 2" xfId="1321"/>
    <cellStyle name="Обычный 2 2 2 2 2 3 2 2 4 2 3 3" xfId="17516"/>
    <cellStyle name="Обычный 2 2 2 2 2 3 2 2 4 2 3 4" xfId="24988"/>
    <cellStyle name="Обычный 2 2 2 2 2 3 2 2 4 2 3 5" xfId="32457"/>
    <cellStyle name="Обычный 2 2 2 2 2 3 2 2 4 2 3 6" xfId="39918"/>
    <cellStyle name="Обычный 2 2 2 2 2 3 2 2 4 2 3 7" xfId="47806"/>
    <cellStyle name="Обычный 2 2 2 2 2 3 2 2 4 2 3 8" xfId="55273"/>
    <cellStyle name="Обычный 2 2 2 2 2 3 2 2 4 2 4" xfId="1322"/>
    <cellStyle name="Обычный 2 2 2 2 2 3 2 2 4 2 4 2" xfId="1323"/>
    <cellStyle name="Обычный 2 2 2 2 2 3 2 2 4 2 4 3" xfId="18449"/>
    <cellStyle name="Обычный 2 2 2 2 2 3 2 2 4 2 4 4" xfId="25921"/>
    <cellStyle name="Обычный 2 2 2 2 2 3 2 2 4 2 4 5" xfId="33390"/>
    <cellStyle name="Обычный 2 2 2 2 2 3 2 2 4 2 4 6" xfId="40851"/>
    <cellStyle name="Обычный 2 2 2 2 2 3 2 2 4 2 4 7" xfId="48739"/>
    <cellStyle name="Обычный 2 2 2 2 2 3 2 2 4 2 4 8" xfId="56206"/>
    <cellStyle name="Обычный 2 2 2 2 2 3 2 2 4 2 5" xfId="1324"/>
    <cellStyle name="Обычный 2 2 2 2 2 3 2 2 4 2 5 2" xfId="1325"/>
    <cellStyle name="Обычный 2 2 2 2 2 3 2 2 4 2 5 3" xfId="19381"/>
    <cellStyle name="Обычный 2 2 2 2 2 3 2 2 4 2 5 4" xfId="26853"/>
    <cellStyle name="Обычный 2 2 2 2 2 3 2 2 4 2 5 5" xfId="34322"/>
    <cellStyle name="Обычный 2 2 2 2 2 3 2 2 4 2 5 6" xfId="41783"/>
    <cellStyle name="Обычный 2 2 2 2 2 3 2 2 4 2 5 7" xfId="49671"/>
    <cellStyle name="Обычный 2 2 2 2 2 3 2 2 4 2 5 8" xfId="57138"/>
    <cellStyle name="Обычный 2 2 2 2 2 3 2 2 4 2 6" xfId="1326"/>
    <cellStyle name="Обычный 2 2 2 2 2 3 2 2 4 2 6 2" xfId="1327"/>
    <cellStyle name="Обычный 2 2 2 2 2 3 2 2 4 2 6 3" xfId="20314"/>
    <cellStyle name="Обычный 2 2 2 2 2 3 2 2 4 2 6 4" xfId="27786"/>
    <cellStyle name="Обычный 2 2 2 2 2 3 2 2 4 2 6 5" xfId="35255"/>
    <cellStyle name="Обычный 2 2 2 2 2 3 2 2 4 2 6 6" xfId="42716"/>
    <cellStyle name="Обычный 2 2 2 2 2 3 2 2 4 2 6 7" xfId="50604"/>
    <cellStyle name="Обычный 2 2 2 2 2 3 2 2 4 2 6 8" xfId="58071"/>
    <cellStyle name="Обычный 2 2 2 2 2 3 2 2 4 2 7" xfId="1328"/>
    <cellStyle name="Обычный 2 2 2 2 2 3 2 2 4 2 7 2" xfId="1329"/>
    <cellStyle name="Обычный 2 2 2 2 2 3 2 2 4 2 7 3" xfId="21248"/>
    <cellStyle name="Обычный 2 2 2 2 2 3 2 2 4 2 7 4" xfId="28720"/>
    <cellStyle name="Обычный 2 2 2 2 2 3 2 2 4 2 7 5" xfId="36189"/>
    <cellStyle name="Обычный 2 2 2 2 2 3 2 2 4 2 7 6" xfId="43650"/>
    <cellStyle name="Обычный 2 2 2 2 2 3 2 2 4 2 7 7" xfId="51538"/>
    <cellStyle name="Обычный 2 2 2 2 2 3 2 2 4 2 7 8" xfId="59005"/>
    <cellStyle name="Обычный 2 2 2 2 2 3 2 2 4 2 8" xfId="1330"/>
    <cellStyle name="Обычный 2 2 2 2 2 3 2 2 4 2 8 2" xfId="1331"/>
    <cellStyle name="Обычный 2 2 2 2 2 3 2 2 4 2 8 3" xfId="22181"/>
    <cellStyle name="Обычный 2 2 2 2 2 3 2 2 4 2 8 4" xfId="29653"/>
    <cellStyle name="Обычный 2 2 2 2 2 3 2 2 4 2 8 5" xfId="37122"/>
    <cellStyle name="Обычный 2 2 2 2 2 3 2 2 4 2 8 6" xfId="44583"/>
    <cellStyle name="Обычный 2 2 2 2 2 3 2 2 4 2 8 7" xfId="52471"/>
    <cellStyle name="Обычный 2 2 2 2 2 3 2 2 4 2 8 8" xfId="59938"/>
    <cellStyle name="Обычный 2 2 2 2 2 3 2 2 4 2 9" xfId="1332"/>
    <cellStyle name="Обычный 2 2 2 2 2 3 2 2 4 3" xfId="1333"/>
    <cellStyle name="Обычный 2 2 2 2 2 3 2 2 4 3 10" xfId="1334"/>
    <cellStyle name="Обычный 2 2 2 2 2 3 2 2 4 3 11" xfId="15625"/>
    <cellStyle name="Обычный 2 2 2 2 2 3 2 2 4 3 12" xfId="23118"/>
    <cellStyle name="Обычный 2 2 2 2 2 3 2 2 4 3 13" xfId="30589"/>
    <cellStyle name="Обычный 2 2 2 2 2 3 2 2 4 3 14" xfId="38055"/>
    <cellStyle name="Обычный 2 2 2 2 2 3 2 2 4 3 15" xfId="45936"/>
    <cellStyle name="Обычный 2 2 2 2 2 3 2 2 4 3 16" xfId="53403"/>
    <cellStyle name="Обычный 2 2 2 2 2 3 2 2 4 3 2" xfId="1335"/>
    <cellStyle name="Обычный 2 2 2 2 2 3 2 2 4 3 2 2" xfId="1336"/>
    <cellStyle name="Обычный 2 2 2 2 2 3 2 2 4 3 2 3" xfId="16583"/>
    <cellStyle name="Обычный 2 2 2 2 2 3 2 2 4 3 2 4" xfId="24055"/>
    <cellStyle name="Обычный 2 2 2 2 2 3 2 2 4 3 2 5" xfId="31525"/>
    <cellStyle name="Обычный 2 2 2 2 2 3 2 2 4 3 2 6" xfId="38987"/>
    <cellStyle name="Обычный 2 2 2 2 2 3 2 2 4 3 2 7" xfId="46873"/>
    <cellStyle name="Обычный 2 2 2 2 2 3 2 2 4 3 2 8" xfId="54340"/>
    <cellStyle name="Обычный 2 2 2 2 2 3 2 2 4 3 3" xfId="1337"/>
    <cellStyle name="Обычный 2 2 2 2 2 3 2 2 4 3 3 2" xfId="1338"/>
    <cellStyle name="Обычный 2 2 2 2 2 3 2 2 4 3 3 3" xfId="17517"/>
    <cellStyle name="Обычный 2 2 2 2 2 3 2 2 4 3 3 4" xfId="24989"/>
    <cellStyle name="Обычный 2 2 2 2 2 3 2 2 4 3 3 5" xfId="32458"/>
    <cellStyle name="Обычный 2 2 2 2 2 3 2 2 4 3 3 6" xfId="39919"/>
    <cellStyle name="Обычный 2 2 2 2 2 3 2 2 4 3 3 7" xfId="47807"/>
    <cellStyle name="Обычный 2 2 2 2 2 3 2 2 4 3 3 8" xfId="55274"/>
    <cellStyle name="Обычный 2 2 2 2 2 3 2 2 4 3 4" xfId="1339"/>
    <cellStyle name="Обычный 2 2 2 2 2 3 2 2 4 3 4 2" xfId="1340"/>
    <cellStyle name="Обычный 2 2 2 2 2 3 2 2 4 3 4 3" xfId="18450"/>
    <cellStyle name="Обычный 2 2 2 2 2 3 2 2 4 3 4 4" xfId="25922"/>
    <cellStyle name="Обычный 2 2 2 2 2 3 2 2 4 3 4 5" xfId="33391"/>
    <cellStyle name="Обычный 2 2 2 2 2 3 2 2 4 3 4 6" xfId="40852"/>
    <cellStyle name="Обычный 2 2 2 2 2 3 2 2 4 3 4 7" xfId="48740"/>
    <cellStyle name="Обычный 2 2 2 2 2 3 2 2 4 3 4 8" xfId="56207"/>
    <cellStyle name="Обычный 2 2 2 2 2 3 2 2 4 3 5" xfId="1341"/>
    <cellStyle name="Обычный 2 2 2 2 2 3 2 2 4 3 5 2" xfId="1342"/>
    <cellStyle name="Обычный 2 2 2 2 2 3 2 2 4 3 5 3" xfId="19382"/>
    <cellStyle name="Обычный 2 2 2 2 2 3 2 2 4 3 5 4" xfId="26854"/>
    <cellStyle name="Обычный 2 2 2 2 2 3 2 2 4 3 5 5" xfId="34323"/>
    <cellStyle name="Обычный 2 2 2 2 2 3 2 2 4 3 5 6" xfId="41784"/>
    <cellStyle name="Обычный 2 2 2 2 2 3 2 2 4 3 5 7" xfId="49672"/>
    <cellStyle name="Обычный 2 2 2 2 2 3 2 2 4 3 5 8" xfId="57139"/>
    <cellStyle name="Обычный 2 2 2 2 2 3 2 2 4 3 6" xfId="1343"/>
    <cellStyle name="Обычный 2 2 2 2 2 3 2 2 4 3 6 2" xfId="1344"/>
    <cellStyle name="Обычный 2 2 2 2 2 3 2 2 4 3 6 3" xfId="20315"/>
    <cellStyle name="Обычный 2 2 2 2 2 3 2 2 4 3 6 4" xfId="27787"/>
    <cellStyle name="Обычный 2 2 2 2 2 3 2 2 4 3 6 5" xfId="35256"/>
    <cellStyle name="Обычный 2 2 2 2 2 3 2 2 4 3 6 6" xfId="42717"/>
    <cellStyle name="Обычный 2 2 2 2 2 3 2 2 4 3 6 7" xfId="50605"/>
    <cellStyle name="Обычный 2 2 2 2 2 3 2 2 4 3 6 8" xfId="58072"/>
    <cellStyle name="Обычный 2 2 2 2 2 3 2 2 4 3 7" xfId="1345"/>
    <cellStyle name="Обычный 2 2 2 2 2 3 2 2 4 3 7 2" xfId="1346"/>
    <cellStyle name="Обычный 2 2 2 2 2 3 2 2 4 3 7 3" xfId="21249"/>
    <cellStyle name="Обычный 2 2 2 2 2 3 2 2 4 3 7 4" xfId="28721"/>
    <cellStyle name="Обычный 2 2 2 2 2 3 2 2 4 3 7 5" xfId="36190"/>
    <cellStyle name="Обычный 2 2 2 2 2 3 2 2 4 3 7 6" xfId="43651"/>
    <cellStyle name="Обычный 2 2 2 2 2 3 2 2 4 3 7 7" xfId="51539"/>
    <cellStyle name="Обычный 2 2 2 2 2 3 2 2 4 3 7 8" xfId="59006"/>
    <cellStyle name="Обычный 2 2 2 2 2 3 2 2 4 3 8" xfId="1347"/>
    <cellStyle name="Обычный 2 2 2 2 2 3 2 2 4 3 8 2" xfId="1348"/>
    <cellStyle name="Обычный 2 2 2 2 2 3 2 2 4 3 8 3" xfId="22182"/>
    <cellStyle name="Обычный 2 2 2 2 2 3 2 2 4 3 8 4" xfId="29654"/>
    <cellStyle name="Обычный 2 2 2 2 2 3 2 2 4 3 8 5" xfId="37123"/>
    <cellStyle name="Обычный 2 2 2 2 2 3 2 2 4 3 8 6" xfId="44584"/>
    <cellStyle name="Обычный 2 2 2 2 2 3 2 2 4 3 8 7" xfId="52472"/>
    <cellStyle name="Обычный 2 2 2 2 2 3 2 2 4 3 8 8" xfId="59939"/>
    <cellStyle name="Обычный 2 2 2 2 2 3 2 2 4 3 9" xfId="1349"/>
    <cellStyle name="Обычный 2 2 2 2 2 3 2 2 4 4" xfId="1350"/>
    <cellStyle name="Обычный 2 2 2 2 2 3 2 2 4 4 2" xfId="1351"/>
    <cellStyle name="Обычный 2 2 2 2 2 3 2 2 4 4 3" xfId="1352"/>
    <cellStyle name="Обычный 2 2 2 2 2 3 2 2 4 4 4" xfId="16581"/>
    <cellStyle name="Обычный 2 2 2 2 2 3 2 2 4 4 5" xfId="24053"/>
    <cellStyle name="Обычный 2 2 2 2 2 3 2 2 4 4 6" xfId="31523"/>
    <cellStyle name="Обычный 2 2 2 2 2 3 2 2 4 4 7" xfId="38985"/>
    <cellStyle name="Обычный 2 2 2 2 2 3 2 2 4 4 8" xfId="46871"/>
    <cellStyle name="Обычный 2 2 2 2 2 3 2 2 4 4 9" xfId="54338"/>
    <cellStyle name="Обычный 2 2 2 2 2 3 2 2 4 5" xfId="1353"/>
    <cellStyle name="Обычный 2 2 2 2 2 3 2 2 4 5 2" xfId="1354"/>
    <cellStyle name="Обычный 2 2 2 2 2 3 2 2 4 5 3" xfId="17515"/>
    <cellStyle name="Обычный 2 2 2 2 2 3 2 2 4 5 4" xfId="24987"/>
    <cellStyle name="Обычный 2 2 2 2 2 3 2 2 4 5 5" xfId="32456"/>
    <cellStyle name="Обычный 2 2 2 2 2 3 2 2 4 5 6" xfId="39917"/>
    <cellStyle name="Обычный 2 2 2 2 2 3 2 2 4 5 7" xfId="47805"/>
    <cellStyle name="Обычный 2 2 2 2 2 3 2 2 4 5 8" xfId="55272"/>
    <cellStyle name="Обычный 2 2 2 2 2 3 2 2 4 6" xfId="1355"/>
    <cellStyle name="Обычный 2 2 2 2 2 3 2 2 4 6 2" xfId="1356"/>
    <cellStyle name="Обычный 2 2 2 2 2 3 2 2 4 6 3" xfId="18448"/>
    <cellStyle name="Обычный 2 2 2 2 2 3 2 2 4 6 4" xfId="25920"/>
    <cellStyle name="Обычный 2 2 2 2 2 3 2 2 4 6 5" xfId="33389"/>
    <cellStyle name="Обычный 2 2 2 2 2 3 2 2 4 6 6" xfId="40850"/>
    <cellStyle name="Обычный 2 2 2 2 2 3 2 2 4 6 7" xfId="48738"/>
    <cellStyle name="Обычный 2 2 2 2 2 3 2 2 4 6 8" xfId="56205"/>
    <cellStyle name="Обычный 2 2 2 2 2 3 2 2 4 7" xfId="1357"/>
    <cellStyle name="Обычный 2 2 2 2 2 3 2 2 4 7 2" xfId="1358"/>
    <cellStyle name="Обычный 2 2 2 2 2 3 2 2 4 7 3" xfId="19380"/>
    <cellStyle name="Обычный 2 2 2 2 2 3 2 2 4 7 4" xfId="26852"/>
    <cellStyle name="Обычный 2 2 2 2 2 3 2 2 4 7 5" xfId="34321"/>
    <cellStyle name="Обычный 2 2 2 2 2 3 2 2 4 7 6" xfId="41782"/>
    <cellStyle name="Обычный 2 2 2 2 2 3 2 2 4 7 7" xfId="49670"/>
    <cellStyle name="Обычный 2 2 2 2 2 3 2 2 4 7 8" xfId="57137"/>
    <cellStyle name="Обычный 2 2 2 2 2 3 2 2 4 8" xfId="1359"/>
    <cellStyle name="Обычный 2 2 2 2 2 3 2 2 4 8 2" xfId="1360"/>
    <cellStyle name="Обычный 2 2 2 2 2 3 2 2 4 8 3" xfId="20313"/>
    <cellStyle name="Обычный 2 2 2 2 2 3 2 2 4 8 4" xfId="27785"/>
    <cellStyle name="Обычный 2 2 2 2 2 3 2 2 4 8 5" xfId="35254"/>
    <cellStyle name="Обычный 2 2 2 2 2 3 2 2 4 8 6" xfId="42715"/>
    <cellStyle name="Обычный 2 2 2 2 2 3 2 2 4 8 7" xfId="50603"/>
    <cellStyle name="Обычный 2 2 2 2 2 3 2 2 4 8 8" xfId="58070"/>
    <cellStyle name="Обычный 2 2 2 2 2 3 2 2 4 9" xfId="1361"/>
    <cellStyle name="Обычный 2 2 2 2 2 3 2 2 4 9 2" xfId="1362"/>
    <cellStyle name="Обычный 2 2 2 2 2 3 2 2 4 9 3" xfId="21247"/>
    <cellStyle name="Обычный 2 2 2 2 2 3 2 2 4 9 4" xfId="28719"/>
    <cellStyle name="Обычный 2 2 2 2 2 3 2 2 4 9 5" xfId="36188"/>
    <cellStyle name="Обычный 2 2 2 2 2 3 2 2 4 9 6" xfId="43649"/>
    <cellStyle name="Обычный 2 2 2 2 2 3 2 2 4 9 7" xfId="51537"/>
    <cellStyle name="Обычный 2 2 2 2 2 3 2 2 4 9 8" xfId="59004"/>
    <cellStyle name="Обычный 2 2 2 2 2 3 2 2 5" xfId="1363"/>
    <cellStyle name="Обычный 2 2 2 2 2 3 2 2 5 10" xfId="1364"/>
    <cellStyle name="Обычный 2 2 2 2 2 3 2 2 5 10 2" xfId="1365"/>
    <cellStyle name="Обычный 2 2 2 2 2 3 2 2 5 10 3" xfId="21250"/>
    <cellStyle name="Обычный 2 2 2 2 2 3 2 2 5 10 4" xfId="28722"/>
    <cellStyle name="Обычный 2 2 2 2 2 3 2 2 5 10 5" xfId="36191"/>
    <cellStyle name="Обычный 2 2 2 2 2 3 2 2 5 10 6" xfId="43652"/>
    <cellStyle name="Обычный 2 2 2 2 2 3 2 2 5 10 7" xfId="51540"/>
    <cellStyle name="Обычный 2 2 2 2 2 3 2 2 5 10 8" xfId="59007"/>
    <cellStyle name="Обычный 2 2 2 2 2 3 2 2 5 11" xfId="1366"/>
    <cellStyle name="Обычный 2 2 2 2 2 3 2 2 5 11 2" xfId="1367"/>
    <cellStyle name="Обычный 2 2 2 2 2 3 2 2 5 11 3" xfId="22183"/>
    <cellStyle name="Обычный 2 2 2 2 2 3 2 2 5 11 4" xfId="29655"/>
    <cellStyle name="Обычный 2 2 2 2 2 3 2 2 5 11 5" xfId="37124"/>
    <cellStyle name="Обычный 2 2 2 2 2 3 2 2 5 11 6" xfId="44585"/>
    <cellStyle name="Обычный 2 2 2 2 2 3 2 2 5 11 7" xfId="52473"/>
    <cellStyle name="Обычный 2 2 2 2 2 3 2 2 5 11 8" xfId="59940"/>
    <cellStyle name="Обычный 2 2 2 2 2 3 2 2 5 12" xfId="1368"/>
    <cellStyle name="Обычный 2 2 2 2 2 3 2 2 5 13" xfId="1369"/>
    <cellStyle name="Обычный 2 2 2 2 2 3 2 2 5 14" xfId="15626"/>
    <cellStyle name="Обычный 2 2 2 2 2 3 2 2 5 15" xfId="23119"/>
    <cellStyle name="Обычный 2 2 2 2 2 3 2 2 5 16" xfId="30590"/>
    <cellStyle name="Обычный 2 2 2 2 2 3 2 2 5 17" xfId="38056"/>
    <cellStyle name="Обычный 2 2 2 2 2 3 2 2 5 18" xfId="45744"/>
    <cellStyle name="Обычный 2 2 2 2 2 3 2 2 5 19" xfId="45937"/>
    <cellStyle name="Обычный 2 2 2 2 2 3 2 2 5 2" xfId="1370"/>
    <cellStyle name="Обычный 2 2 2 2 2 3 2 2 5 2 10" xfId="1371"/>
    <cellStyle name="Обычный 2 2 2 2 2 3 2 2 5 2 10 2" xfId="1372"/>
    <cellStyle name="Обычный 2 2 2 2 2 3 2 2 5 2 10 3" xfId="21251"/>
    <cellStyle name="Обычный 2 2 2 2 2 3 2 2 5 2 10 4" xfId="28723"/>
    <cellStyle name="Обычный 2 2 2 2 2 3 2 2 5 2 10 5" xfId="36192"/>
    <cellStyle name="Обычный 2 2 2 2 2 3 2 2 5 2 10 6" xfId="43653"/>
    <cellStyle name="Обычный 2 2 2 2 2 3 2 2 5 2 10 7" xfId="51541"/>
    <cellStyle name="Обычный 2 2 2 2 2 3 2 2 5 2 10 8" xfId="59008"/>
    <cellStyle name="Обычный 2 2 2 2 2 3 2 2 5 2 11" xfId="1373"/>
    <cellStyle name="Обычный 2 2 2 2 2 3 2 2 5 2 11 2" xfId="1374"/>
    <cellStyle name="Обычный 2 2 2 2 2 3 2 2 5 2 11 3" xfId="22184"/>
    <cellStyle name="Обычный 2 2 2 2 2 3 2 2 5 2 11 4" xfId="29656"/>
    <cellStyle name="Обычный 2 2 2 2 2 3 2 2 5 2 11 5" xfId="37125"/>
    <cellStyle name="Обычный 2 2 2 2 2 3 2 2 5 2 11 6" xfId="44586"/>
    <cellStyle name="Обычный 2 2 2 2 2 3 2 2 5 2 11 7" xfId="52474"/>
    <cellStyle name="Обычный 2 2 2 2 2 3 2 2 5 2 11 8" xfId="59941"/>
    <cellStyle name="Обычный 2 2 2 2 2 3 2 2 5 2 12" xfId="1375"/>
    <cellStyle name="Обычный 2 2 2 2 2 3 2 2 5 2 13" xfId="1376"/>
    <cellStyle name="Обычный 2 2 2 2 2 3 2 2 5 2 14" xfId="15627"/>
    <cellStyle name="Обычный 2 2 2 2 2 3 2 2 5 2 15" xfId="23120"/>
    <cellStyle name="Обычный 2 2 2 2 2 3 2 2 5 2 16" xfId="30591"/>
    <cellStyle name="Обычный 2 2 2 2 2 3 2 2 5 2 17" xfId="38057"/>
    <cellStyle name="Обычный 2 2 2 2 2 3 2 2 5 2 18" xfId="45747"/>
    <cellStyle name="Обычный 2 2 2 2 2 3 2 2 5 2 19" xfId="45938"/>
    <cellStyle name="Обычный 2 2 2 2 2 3 2 2 5 2 2" xfId="1377"/>
    <cellStyle name="Обычный 2 2 2 2 2 3 2 2 5 2 2 10" xfId="1378"/>
    <cellStyle name="Обычный 2 2 2 2 2 3 2 2 5 2 2 10 2" xfId="1379"/>
    <cellStyle name="Обычный 2 2 2 2 2 3 2 2 5 2 2 10 3" xfId="21252"/>
    <cellStyle name="Обычный 2 2 2 2 2 3 2 2 5 2 2 10 4" xfId="28724"/>
    <cellStyle name="Обычный 2 2 2 2 2 3 2 2 5 2 2 10 5" xfId="36193"/>
    <cellStyle name="Обычный 2 2 2 2 2 3 2 2 5 2 2 10 6" xfId="43654"/>
    <cellStyle name="Обычный 2 2 2 2 2 3 2 2 5 2 2 10 7" xfId="51542"/>
    <cellStyle name="Обычный 2 2 2 2 2 3 2 2 5 2 2 10 8" xfId="59009"/>
    <cellStyle name="Обычный 2 2 2 2 2 3 2 2 5 2 2 11" xfId="1380"/>
    <cellStyle name="Обычный 2 2 2 2 2 3 2 2 5 2 2 11 2" xfId="1381"/>
    <cellStyle name="Обычный 2 2 2 2 2 3 2 2 5 2 2 11 3" xfId="22185"/>
    <cellStyle name="Обычный 2 2 2 2 2 3 2 2 5 2 2 11 4" xfId="29657"/>
    <cellStyle name="Обычный 2 2 2 2 2 3 2 2 5 2 2 11 5" xfId="37126"/>
    <cellStyle name="Обычный 2 2 2 2 2 3 2 2 5 2 2 11 6" xfId="44587"/>
    <cellStyle name="Обычный 2 2 2 2 2 3 2 2 5 2 2 11 7" xfId="52475"/>
    <cellStyle name="Обычный 2 2 2 2 2 3 2 2 5 2 2 11 8" xfId="59942"/>
    <cellStyle name="Обычный 2 2 2 2 2 3 2 2 5 2 2 12" xfId="1382"/>
    <cellStyle name="Обычный 2 2 2 2 2 3 2 2 5 2 2 13" xfId="1383"/>
    <cellStyle name="Обычный 2 2 2 2 2 3 2 2 5 2 2 14" xfId="15628"/>
    <cellStyle name="Обычный 2 2 2 2 2 3 2 2 5 2 2 15" xfId="23121"/>
    <cellStyle name="Обычный 2 2 2 2 2 3 2 2 5 2 2 16" xfId="30592"/>
    <cellStyle name="Обычный 2 2 2 2 2 3 2 2 5 2 2 17" xfId="38058"/>
    <cellStyle name="Обычный 2 2 2 2 2 3 2 2 5 2 2 18" xfId="45756"/>
    <cellStyle name="Обычный 2 2 2 2 2 3 2 2 5 2 2 19" xfId="45939"/>
    <cellStyle name="Обычный 2 2 2 2 2 3 2 2 5 2 2 2" xfId="1384"/>
    <cellStyle name="Обычный 2 2 2 2 2 3 2 2 5 2 2 2 10" xfId="1385"/>
    <cellStyle name="Обычный 2 2 2 2 2 3 2 2 5 2 2 2 10 2" xfId="1386"/>
    <cellStyle name="Обычный 2 2 2 2 2 3 2 2 5 2 2 2 10 3" xfId="20319"/>
    <cellStyle name="Обычный 2 2 2 2 2 3 2 2 5 2 2 2 10 4" xfId="27791"/>
    <cellStyle name="Обычный 2 2 2 2 2 3 2 2 5 2 2 2 10 5" xfId="35260"/>
    <cellStyle name="Обычный 2 2 2 2 2 3 2 2 5 2 2 2 10 6" xfId="42721"/>
    <cellStyle name="Обычный 2 2 2 2 2 3 2 2 5 2 2 2 10 7" xfId="50609"/>
    <cellStyle name="Обычный 2 2 2 2 2 3 2 2 5 2 2 2 10 8" xfId="58076"/>
    <cellStyle name="Обычный 2 2 2 2 2 3 2 2 5 2 2 2 11" xfId="1387"/>
    <cellStyle name="Обычный 2 2 2 2 2 3 2 2 5 2 2 2 11 2" xfId="1388"/>
    <cellStyle name="Обычный 2 2 2 2 2 3 2 2 5 2 2 2 11 3" xfId="21253"/>
    <cellStyle name="Обычный 2 2 2 2 2 3 2 2 5 2 2 2 11 4" xfId="28725"/>
    <cellStyle name="Обычный 2 2 2 2 2 3 2 2 5 2 2 2 11 5" xfId="36194"/>
    <cellStyle name="Обычный 2 2 2 2 2 3 2 2 5 2 2 2 11 6" xfId="43655"/>
    <cellStyle name="Обычный 2 2 2 2 2 3 2 2 5 2 2 2 11 7" xfId="51543"/>
    <cellStyle name="Обычный 2 2 2 2 2 3 2 2 5 2 2 2 11 8" xfId="59010"/>
    <cellStyle name="Обычный 2 2 2 2 2 3 2 2 5 2 2 2 12" xfId="1389"/>
    <cellStyle name="Обычный 2 2 2 2 2 3 2 2 5 2 2 2 12 2" xfId="1390"/>
    <cellStyle name="Обычный 2 2 2 2 2 3 2 2 5 2 2 2 12 3" xfId="22186"/>
    <cellStyle name="Обычный 2 2 2 2 2 3 2 2 5 2 2 2 12 4" xfId="29658"/>
    <cellStyle name="Обычный 2 2 2 2 2 3 2 2 5 2 2 2 12 5" xfId="37127"/>
    <cellStyle name="Обычный 2 2 2 2 2 3 2 2 5 2 2 2 12 6" xfId="44588"/>
    <cellStyle name="Обычный 2 2 2 2 2 3 2 2 5 2 2 2 12 7" xfId="52476"/>
    <cellStyle name="Обычный 2 2 2 2 2 3 2 2 5 2 2 2 12 8" xfId="59943"/>
    <cellStyle name="Обычный 2 2 2 2 2 3 2 2 5 2 2 2 13" xfId="1391"/>
    <cellStyle name="Обычный 2 2 2 2 2 3 2 2 5 2 2 2 14" xfId="1392"/>
    <cellStyle name="Обычный 2 2 2 2 2 3 2 2 5 2 2 2 15" xfId="15629"/>
    <cellStyle name="Обычный 2 2 2 2 2 3 2 2 5 2 2 2 16" xfId="23122"/>
    <cellStyle name="Обычный 2 2 2 2 2 3 2 2 5 2 2 2 17" xfId="30593"/>
    <cellStyle name="Обычный 2 2 2 2 2 3 2 2 5 2 2 2 18" xfId="38059"/>
    <cellStyle name="Обычный 2 2 2 2 2 3 2 2 5 2 2 2 19" xfId="45765"/>
    <cellStyle name="Обычный 2 2 2 2 2 3 2 2 5 2 2 2 2" xfId="1393"/>
    <cellStyle name="Обычный 2 2 2 2 2 3 2 2 5 2 2 2 2 10" xfId="1394"/>
    <cellStyle name="Обычный 2 2 2 2 2 3 2 2 5 2 2 2 2 10 2" xfId="1395"/>
    <cellStyle name="Обычный 2 2 2 2 2 3 2 2 5 2 2 2 2 10 3" xfId="22187"/>
    <cellStyle name="Обычный 2 2 2 2 2 3 2 2 5 2 2 2 2 10 4" xfId="29659"/>
    <cellStyle name="Обычный 2 2 2 2 2 3 2 2 5 2 2 2 2 10 5" xfId="37128"/>
    <cellStyle name="Обычный 2 2 2 2 2 3 2 2 5 2 2 2 2 10 6" xfId="44589"/>
    <cellStyle name="Обычный 2 2 2 2 2 3 2 2 5 2 2 2 2 10 7" xfId="52477"/>
    <cellStyle name="Обычный 2 2 2 2 2 3 2 2 5 2 2 2 2 10 8" xfId="59944"/>
    <cellStyle name="Обычный 2 2 2 2 2 3 2 2 5 2 2 2 2 11" xfId="1396"/>
    <cellStyle name="Обычный 2 2 2 2 2 3 2 2 5 2 2 2 2 12" xfId="1397"/>
    <cellStyle name="Обычный 2 2 2 2 2 3 2 2 5 2 2 2 2 13" xfId="15630"/>
    <cellStyle name="Обычный 2 2 2 2 2 3 2 2 5 2 2 2 2 14" xfId="23123"/>
    <cellStyle name="Обычный 2 2 2 2 2 3 2 2 5 2 2 2 2 15" xfId="30594"/>
    <cellStyle name="Обычный 2 2 2 2 2 3 2 2 5 2 2 2 2 16" xfId="38060"/>
    <cellStyle name="Обычный 2 2 2 2 2 3 2 2 5 2 2 2 2 17" xfId="45818"/>
    <cellStyle name="Обычный 2 2 2 2 2 3 2 2 5 2 2 2 2 18" xfId="45941"/>
    <cellStyle name="Обычный 2 2 2 2 2 3 2 2 5 2 2 2 2 19" xfId="53408"/>
    <cellStyle name="Обычный 2 2 2 2 2 3 2 2 5 2 2 2 2 2" xfId="1398"/>
    <cellStyle name="Обычный 2 2 2 2 2 3 2 2 5 2 2 2 2 2 10" xfId="1399"/>
    <cellStyle name="Обычный 2 2 2 2 2 3 2 2 5 2 2 2 2 2 11" xfId="15631"/>
    <cellStyle name="Обычный 2 2 2 2 2 3 2 2 5 2 2 2 2 2 12" xfId="23124"/>
    <cellStyle name="Обычный 2 2 2 2 2 3 2 2 5 2 2 2 2 2 13" xfId="30595"/>
    <cellStyle name="Обычный 2 2 2 2 2 3 2 2 5 2 2 2 2 2 14" xfId="38061"/>
    <cellStyle name="Обычный 2 2 2 2 2 3 2 2 5 2 2 2 2 2 15" xfId="45942"/>
    <cellStyle name="Обычный 2 2 2 2 2 3 2 2 5 2 2 2 2 2 16" xfId="53409"/>
    <cellStyle name="Обычный 2 2 2 2 2 3 2 2 5 2 2 2 2 2 2" xfId="1400"/>
    <cellStyle name="Обычный 2 2 2 2 2 3 2 2 5 2 2 2 2 2 2 2" xfId="1401"/>
    <cellStyle name="Обычный 2 2 2 2 2 3 2 2 5 2 2 2 2 2 2 3" xfId="16589"/>
    <cellStyle name="Обычный 2 2 2 2 2 3 2 2 5 2 2 2 2 2 2 4" xfId="24061"/>
    <cellStyle name="Обычный 2 2 2 2 2 3 2 2 5 2 2 2 2 2 2 5" xfId="31531"/>
    <cellStyle name="Обычный 2 2 2 2 2 3 2 2 5 2 2 2 2 2 2 6" xfId="38993"/>
    <cellStyle name="Обычный 2 2 2 2 2 3 2 2 5 2 2 2 2 2 2 7" xfId="46879"/>
    <cellStyle name="Обычный 2 2 2 2 2 3 2 2 5 2 2 2 2 2 2 8" xfId="54346"/>
    <cellStyle name="Обычный 2 2 2 2 2 3 2 2 5 2 2 2 2 2 3" xfId="1402"/>
    <cellStyle name="Обычный 2 2 2 2 2 3 2 2 5 2 2 2 2 2 3 2" xfId="1403"/>
    <cellStyle name="Обычный 2 2 2 2 2 3 2 2 5 2 2 2 2 2 3 3" xfId="17523"/>
    <cellStyle name="Обычный 2 2 2 2 2 3 2 2 5 2 2 2 2 2 3 4" xfId="24995"/>
    <cellStyle name="Обычный 2 2 2 2 2 3 2 2 5 2 2 2 2 2 3 5" xfId="32464"/>
    <cellStyle name="Обычный 2 2 2 2 2 3 2 2 5 2 2 2 2 2 3 6" xfId="39925"/>
    <cellStyle name="Обычный 2 2 2 2 2 3 2 2 5 2 2 2 2 2 3 7" xfId="47813"/>
    <cellStyle name="Обычный 2 2 2 2 2 3 2 2 5 2 2 2 2 2 3 8" xfId="55280"/>
    <cellStyle name="Обычный 2 2 2 2 2 3 2 2 5 2 2 2 2 2 4" xfId="1404"/>
    <cellStyle name="Обычный 2 2 2 2 2 3 2 2 5 2 2 2 2 2 4 2" xfId="1405"/>
    <cellStyle name="Обычный 2 2 2 2 2 3 2 2 5 2 2 2 2 2 4 3" xfId="18456"/>
    <cellStyle name="Обычный 2 2 2 2 2 3 2 2 5 2 2 2 2 2 4 4" xfId="25928"/>
    <cellStyle name="Обычный 2 2 2 2 2 3 2 2 5 2 2 2 2 2 4 5" xfId="33397"/>
    <cellStyle name="Обычный 2 2 2 2 2 3 2 2 5 2 2 2 2 2 4 6" xfId="40858"/>
    <cellStyle name="Обычный 2 2 2 2 2 3 2 2 5 2 2 2 2 2 4 7" xfId="48746"/>
    <cellStyle name="Обычный 2 2 2 2 2 3 2 2 5 2 2 2 2 2 4 8" xfId="56213"/>
    <cellStyle name="Обычный 2 2 2 2 2 3 2 2 5 2 2 2 2 2 5" xfId="1406"/>
    <cellStyle name="Обычный 2 2 2 2 2 3 2 2 5 2 2 2 2 2 5 2" xfId="1407"/>
    <cellStyle name="Обычный 2 2 2 2 2 3 2 2 5 2 2 2 2 2 5 3" xfId="19388"/>
    <cellStyle name="Обычный 2 2 2 2 2 3 2 2 5 2 2 2 2 2 5 4" xfId="26860"/>
    <cellStyle name="Обычный 2 2 2 2 2 3 2 2 5 2 2 2 2 2 5 5" xfId="34329"/>
    <cellStyle name="Обычный 2 2 2 2 2 3 2 2 5 2 2 2 2 2 5 6" xfId="41790"/>
    <cellStyle name="Обычный 2 2 2 2 2 3 2 2 5 2 2 2 2 2 5 7" xfId="49678"/>
    <cellStyle name="Обычный 2 2 2 2 2 3 2 2 5 2 2 2 2 2 5 8" xfId="57145"/>
    <cellStyle name="Обычный 2 2 2 2 2 3 2 2 5 2 2 2 2 2 6" xfId="1408"/>
    <cellStyle name="Обычный 2 2 2 2 2 3 2 2 5 2 2 2 2 2 6 2" xfId="1409"/>
    <cellStyle name="Обычный 2 2 2 2 2 3 2 2 5 2 2 2 2 2 6 3" xfId="20321"/>
    <cellStyle name="Обычный 2 2 2 2 2 3 2 2 5 2 2 2 2 2 6 4" xfId="27793"/>
    <cellStyle name="Обычный 2 2 2 2 2 3 2 2 5 2 2 2 2 2 6 5" xfId="35262"/>
    <cellStyle name="Обычный 2 2 2 2 2 3 2 2 5 2 2 2 2 2 6 6" xfId="42723"/>
    <cellStyle name="Обычный 2 2 2 2 2 3 2 2 5 2 2 2 2 2 6 7" xfId="50611"/>
    <cellStyle name="Обычный 2 2 2 2 2 3 2 2 5 2 2 2 2 2 6 8" xfId="58078"/>
    <cellStyle name="Обычный 2 2 2 2 2 3 2 2 5 2 2 2 2 2 7" xfId="1410"/>
    <cellStyle name="Обычный 2 2 2 2 2 3 2 2 5 2 2 2 2 2 7 2" xfId="1411"/>
    <cellStyle name="Обычный 2 2 2 2 2 3 2 2 5 2 2 2 2 2 7 3" xfId="21255"/>
    <cellStyle name="Обычный 2 2 2 2 2 3 2 2 5 2 2 2 2 2 7 4" xfId="28727"/>
    <cellStyle name="Обычный 2 2 2 2 2 3 2 2 5 2 2 2 2 2 7 5" xfId="36196"/>
    <cellStyle name="Обычный 2 2 2 2 2 3 2 2 5 2 2 2 2 2 7 6" xfId="43657"/>
    <cellStyle name="Обычный 2 2 2 2 2 3 2 2 5 2 2 2 2 2 7 7" xfId="51545"/>
    <cellStyle name="Обычный 2 2 2 2 2 3 2 2 5 2 2 2 2 2 7 8" xfId="59012"/>
    <cellStyle name="Обычный 2 2 2 2 2 3 2 2 5 2 2 2 2 2 8" xfId="1412"/>
    <cellStyle name="Обычный 2 2 2 2 2 3 2 2 5 2 2 2 2 2 8 2" xfId="1413"/>
    <cellStyle name="Обычный 2 2 2 2 2 3 2 2 5 2 2 2 2 2 8 3" xfId="22188"/>
    <cellStyle name="Обычный 2 2 2 2 2 3 2 2 5 2 2 2 2 2 8 4" xfId="29660"/>
    <cellStyle name="Обычный 2 2 2 2 2 3 2 2 5 2 2 2 2 2 8 5" xfId="37129"/>
    <cellStyle name="Обычный 2 2 2 2 2 3 2 2 5 2 2 2 2 2 8 6" xfId="44590"/>
    <cellStyle name="Обычный 2 2 2 2 2 3 2 2 5 2 2 2 2 2 8 7" xfId="52478"/>
    <cellStyle name="Обычный 2 2 2 2 2 3 2 2 5 2 2 2 2 2 8 8" xfId="59945"/>
    <cellStyle name="Обычный 2 2 2 2 2 3 2 2 5 2 2 2 2 2 9" xfId="1414"/>
    <cellStyle name="Обычный 2 2 2 2 2 3 2 2 5 2 2 2 2 3" xfId="1415"/>
    <cellStyle name="Обычный 2 2 2 2 2 3 2 2 5 2 2 2 2 3 10" xfId="15632"/>
    <cellStyle name="Обычный 2 2 2 2 2 3 2 2 5 2 2 2 2 3 11" xfId="23125"/>
    <cellStyle name="Обычный 2 2 2 2 2 3 2 2 5 2 2 2 2 3 12" xfId="30596"/>
    <cellStyle name="Обычный 2 2 2 2 2 3 2 2 5 2 2 2 2 3 13" xfId="38062"/>
    <cellStyle name="Обычный 2 2 2 2 2 3 2 2 5 2 2 2 2 3 14" xfId="45943"/>
    <cellStyle name="Обычный 2 2 2 2 2 3 2 2 5 2 2 2 2 3 15" xfId="53410"/>
    <cellStyle name="Обычный 2 2 2 2 2 3 2 2 5 2 2 2 2 3 2" xfId="1416"/>
    <cellStyle name="Обычный 2 2 2 2 2 3 2 2 5 2 2 2 2 3 2 2" xfId="1417"/>
    <cellStyle name="Обычный 2 2 2 2 2 3 2 2 5 2 2 2 2 3 2 3" xfId="16590"/>
    <cellStyle name="Обычный 2 2 2 2 2 3 2 2 5 2 2 2 2 3 2 4" xfId="24062"/>
    <cellStyle name="Обычный 2 2 2 2 2 3 2 2 5 2 2 2 2 3 2 5" xfId="31532"/>
    <cellStyle name="Обычный 2 2 2 2 2 3 2 2 5 2 2 2 2 3 2 6" xfId="38994"/>
    <cellStyle name="Обычный 2 2 2 2 2 3 2 2 5 2 2 2 2 3 2 7" xfId="46880"/>
    <cellStyle name="Обычный 2 2 2 2 2 3 2 2 5 2 2 2 2 3 2 8" xfId="54347"/>
    <cellStyle name="Обычный 2 2 2 2 2 3 2 2 5 2 2 2 2 3 3" xfId="1418"/>
    <cellStyle name="Обычный 2 2 2 2 2 3 2 2 5 2 2 2 2 3 3 2" xfId="1419"/>
    <cellStyle name="Обычный 2 2 2 2 2 3 2 2 5 2 2 2 2 3 3 3" xfId="17524"/>
    <cellStyle name="Обычный 2 2 2 2 2 3 2 2 5 2 2 2 2 3 3 4" xfId="24996"/>
    <cellStyle name="Обычный 2 2 2 2 2 3 2 2 5 2 2 2 2 3 3 5" xfId="32465"/>
    <cellStyle name="Обычный 2 2 2 2 2 3 2 2 5 2 2 2 2 3 3 6" xfId="39926"/>
    <cellStyle name="Обычный 2 2 2 2 2 3 2 2 5 2 2 2 2 3 3 7" xfId="47814"/>
    <cellStyle name="Обычный 2 2 2 2 2 3 2 2 5 2 2 2 2 3 3 8" xfId="55281"/>
    <cellStyle name="Обычный 2 2 2 2 2 3 2 2 5 2 2 2 2 3 4" xfId="1420"/>
    <cellStyle name="Обычный 2 2 2 2 2 3 2 2 5 2 2 2 2 3 4 2" xfId="1421"/>
    <cellStyle name="Обычный 2 2 2 2 2 3 2 2 5 2 2 2 2 3 4 3" xfId="18457"/>
    <cellStyle name="Обычный 2 2 2 2 2 3 2 2 5 2 2 2 2 3 4 4" xfId="25929"/>
    <cellStyle name="Обычный 2 2 2 2 2 3 2 2 5 2 2 2 2 3 4 5" xfId="33398"/>
    <cellStyle name="Обычный 2 2 2 2 2 3 2 2 5 2 2 2 2 3 4 6" xfId="40859"/>
    <cellStyle name="Обычный 2 2 2 2 2 3 2 2 5 2 2 2 2 3 4 7" xfId="48747"/>
    <cellStyle name="Обычный 2 2 2 2 2 3 2 2 5 2 2 2 2 3 4 8" xfId="56214"/>
    <cellStyle name="Обычный 2 2 2 2 2 3 2 2 5 2 2 2 2 3 5" xfId="1422"/>
    <cellStyle name="Обычный 2 2 2 2 2 3 2 2 5 2 2 2 2 3 5 2" xfId="1423"/>
    <cellStyle name="Обычный 2 2 2 2 2 3 2 2 5 2 2 2 2 3 5 3" xfId="19389"/>
    <cellStyle name="Обычный 2 2 2 2 2 3 2 2 5 2 2 2 2 3 5 4" xfId="26861"/>
    <cellStyle name="Обычный 2 2 2 2 2 3 2 2 5 2 2 2 2 3 5 5" xfId="34330"/>
    <cellStyle name="Обычный 2 2 2 2 2 3 2 2 5 2 2 2 2 3 5 6" xfId="41791"/>
    <cellStyle name="Обычный 2 2 2 2 2 3 2 2 5 2 2 2 2 3 5 7" xfId="49679"/>
    <cellStyle name="Обычный 2 2 2 2 2 3 2 2 5 2 2 2 2 3 5 8" xfId="57146"/>
    <cellStyle name="Обычный 2 2 2 2 2 3 2 2 5 2 2 2 2 3 6" xfId="1424"/>
    <cellStyle name="Обычный 2 2 2 2 2 3 2 2 5 2 2 2 2 3 6 2" xfId="1425"/>
    <cellStyle name="Обычный 2 2 2 2 2 3 2 2 5 2 2 2 2 3 6 3" xfId="20322"/>
    <cellStyle name="Обычный 2 2 2 2 2 3 2 2 5 2 2 2 2 3 6 4" xfId="27794"/>
    <cellStyle name="Обычный 2 2 2 2 2 3 2 2 5 2 2 2 2 3 6 5" xfId="35263"/>
    <cellStyle name="Обычный 2 2 2 2 2 3 2 2 5 2 2 2 2 3 6 6" xfId="42724"/>
    <cellStyle name="Обычный 2 2 2 2 2 3 2 2 5 2 2 2 2 3 6 7" xfId="50612"/>
    <cellStyle name="Обычный 2 2 2 2 2 3 2 2 5 2 2 2 2 3 6 8" xfId="58079"/>
    <cellStyle name="Обычный 2 2 2 2 2 3 2 2 5 2 2 2 2 3 7" xfId="1426"/>
    <cellStyle name="Обычный 2 2 2 2 2 3 2 2 5 2 2 2 2 3 7 2" xfId="1427"/>
    <cellStyle name="Обычный 2 2 2 2 2 3 2 2 5 2 2 2 2 3 7 3" xfId="21256"/>
    <cellStyle name="Обычный 2 2 2 2 2 3 2 2 5 2 2 2 2 3 7 4" xfId="28728"/>
    <cellStyle name="Обычный 2 2 2 2 2 3 2 2 5 2 2 2 2 3 7 5" xfId="36197"/>
    <cellStyle name="Обычный 2 2 2 2 2 3 2 2 5 2 2 2 2 3 7 6" xfId="43658"/>
    <cellStyle name="Обычный 2 2 2 2 2 3 2 2 5 2 2 2 2 3 7 7" xfId="51546"/>
    <cellStyle name="Обычный 2 2 2 2 2 3 2 2 5 2 2 2 2 3 7 8" xfId="59013"/>
    <cellStyle name="Обычный 2 2 2 2 2 3 2 2 5 2 2 2 2 3 8" xfId="1428"/>
    <cellStyle name="Обычный 2 2 2 2 2 3 2 2 5 2 2 2 2 3 8 2" xfId="1429"/>
    <cellStyle name="Обычный 2 2 2 2 2 3 2 2 5 2 2 2 2 3 8 3" xfId="22189"/>
    <cellStyle name="Обычный 2 2 2 2 2 3 2 2 5 2 2 2 2 3 8 4" xfId="29661"/>
    <cellStyle name="Обычный 2 2 2 2 2 3 2 2 5 2 2 2 2 3 8 5" xfId="37130"/>
    <cellStyle name="Обычный 2 2 2 2 2 3 2 2 5 2 2 2 2 3 8 6" xfId="44591"/>
    <cellStyle name="Обычный 2 2 2 2 2 3 2 2 5 2 2 2 2 3 8 7" xfId="52479"/>
    <cellStyle name="Обычный 2 2 2 2 2 3 2 2 5 2 2 2 2 3 8 8" xfId="59946"/>
    <cellStyle name="Обычный 2 2 2 2 2 3 2 2 5 2 2 2 2 3 9" xfId="1430"/>
    <cellStyle name="Обычный 2 2 2 2 2 3 2 2 5 2 2 2 2 4" xfId="1431"/>
    <cellStyle name="Обычный 2 2 2 2 2 3 2 2 5 2 2 2 2 4 2" xfId="1432"/>
    <cellStyle name="Обычный 2 2 2 2 2 3 2 2 5 2 2 2 2 4 3" xfId="16588"/>
    <cellStyle name="Обычный 2 2 2 2 2 3 2 2 5 2 2 2 2 4 4" xfId="24060"/>
    <cellStyle name="Обычный 2 2 2 2 2 3 2 2 5 2 2 2 2 4 5" xfId="31530"/>
    <cellStyle name="Обычный 2 2 2 2 2 3 2 2 5 2 2 2 2 4 6" xfId="38992"/>
    <cellStyle name="Обычный 2 2 2 2 2 3 2 2 5 2 2 2 2 4 7" xfId="46878"/>
    <cellStyle name="Обычный 2 2 2 2 2 3 2 2 5 2 2 2 2 4 8" xfId="54345"/>
    <cellStyle name="Обычный 2 2 2 2 2 3 2 2 5 2 2 2 2 5" xfId="1433"/>
    <cellStyle name="Обычный 2 2 2 2 2 3 2 2 5 2 2 2 2 5 2" xfId="1434"/>
    <cellStyle name="Обычный 2 2 2 2 2 3 2 2 5 2 2 2 2 5 3" xfId="17522"/>
    <cellStyle name="Обычный 2 2 2 2 2 3 2 2 5 2 2 2 2 5 4" xfId="24994"/>
    <cellStyle name="Обычный 2 2 2 2 2 3 2 2 5 2 2 2 2 5 5" xfId="32463"/>
    <cellStyle name="Обычный 2 2 2 2 2 3 2 2 5 2 2 2 2 5 6" xfId="39924"/>
    <cellStyle name="Обычный 2 2 2 2 2 3 2 2 5 2 2 2 2 5 7" xfId="47812"/>
    <cellStyle name="Обычный 2 2 2 2 2 3 2 2 5 2 2 2 2 5 8" xfId="55279"/>
    <cellStyle name="Обычный 2 2 2 2 2 3 2 2 5 2 2 2 2 6" xfId="1435"/>
    <cellStyle name="Обычный 2 2 2 2 2 3 2 2 5 2 2 2 2 6 2" xfId="1436"/>
    <cellStyle name="Обычный 2 2 2 2 2 3 2 2 5 2 2 2 2 6 3" xfId="18455"/>
    <cellStyle name="Обычный 2 2 2 2 2 3 2 2 5 2 2 2 2 6 4" xfId="25927"/>
    <cellStyle name="Обычный 2 2 2 2 2 3 2 2 5 2 2 2 2 6 5" xfId="33396"/>
    <cellStyle name="Обычный 2 2 2 2 2 3 2 2 5 2 2 2 2 6 6" xfId="40857"/>
    <cellStyle name="Обычный 2 2 2 2 2 3 2 2 5 2 2 2 2 6 7" xfId="48745"/>
    <cellStyle name="Обычный 2 2 2 2 2 3 2 2 5 2 2 2 2 6 8" xfId="56212"/>
    <cellStyle name="Обычный 2 2 2 2 2 3 2 2 5 2 2 2 2 7" xfId="1437"/>
    <cellStyle name="Обычный 2 2 2 2 2 3 2 2 5 2 2 2 2 7 2" xfId="1438"/>
    <cellStyle name="Обычный 2 2 2 2 2 3 2 2 5 2 2 2 2 7 3" xfId="19387"/>
    <cellStyle name="Обычный 2 2 2 2 2 3 2 2 5 2 2 2 2 7 4" xfId="26859"/>
    <cellStyle name="Обычный 2 2 2 2 2 3 2 2 5 2 2 2 2 7 5" xfId="34328"/>
    <cellStyle name="Обычный 2 2 2 2 2 3 2 2 5 2 2 2 2 7 6" xfId="41789"/>
    <cellStyle name="Обычный 2 2 2 2 2 3 2 2 5 2 2 2 2 7 7" xfId="49677"/>
    <cellStyle name="Обычный 2 2 2 2 2 3 2 2 5 2 2 2 2 7 8" xfId="57144"/>
    <cellStyle name="Обычный 2 2 2 2 2 3 2 2 5 2 2 2 2 8" xfId="1439"/>
    <cellStyle name="Обычный 2 2 2 2 2 3 2 2 5 2 2 2 2 8 2" xfId="1440"/>
    <cellStyle name="Обычный 2 2 2 2 2 3 2 2 5 2 2 2 2 8 3" xfId="20320"/>
    <cellStyle name="Обычный 2 2 2 2 2 3 2 2 5 2 2 2 2 8 4" xfId="27792"/>
    <cellStyle name="Обычный 2 2 2 2 2 3 2 2 5 2 2 2 2 8 5" xfId="35261"/>
    <cellStyle name="Обычный 2 2 2 2 2 3 2 2 5 2 2 2 2 8 6" xfId="42722"/>
    <cellStyle name="Обычный 2 2 2 2 2 3 2 2 5 2 2 2 2 8 7" xfId="50610"/>
    <cellStyle name="Обычный 2 2 2 2 2 3 2 2 5 2 2 2 2 8 8" xfId="58077"/>
    <cellStyle name="Обычный 2 2 2 2 2 3 2 2 5 2 2 2 2 9" xfId="1441"/>
    <cellStyle name="Обычный 2 2 2 2 2 3 2 2 5 2 2 2 2 9 2" xfId="1442"/>
    <cellStyle name="Обычный 2 2 2 2 2 3 2 2 5 2 2 2 2 9 3" xfId="21254"/>
    <cellStyle name="Обычный 2 2 2 2 2 3 2 2 5 2 2 2 2 9 4" xfId="28726"/>
    <cellStyle name="Обычный 2 2 2 2 2 3 2 2 5 2 2 2 2 9 5" xfId="36195"/>
    <cellStyle name="Обычный 2 2 2 2 2 3 2 2 5 2 2 2 2 9 6" xfId="43656"/>
    <cellStyle name="Обычный 2 2 2 2 2 3 2 2 5 2 2 2 2 9 7" xfId="51544"/>
    <cellStyle name="Обычный 2 2 2 2 2 3 2 2 5 2 2 2 2 9 8" xfId="59011"/>
    <cellStyle name="Обычный 2 2 2 2 2 3 2 2 5 2 2 2 20" xfId="45940"/>
    <cellStyle name="Обычный 2 2 2 2 2 3 2 2 5 2 2 2 21" xfId="53407"/>
    <cellStyle name="Обычный 2 2 2 2 2 3 2 2 5 2 2 2 3" xfId="1443"/>
    <cellStyle name="Обычный 2 2 2 2 2 3 2 2 5 2 2 2 3 10" xfId="1444"/>
    <cellStyle name="Обычный 2 2 2 2 2 3 2 2 5 2 2 2 3 10 2" xfId="1445"/>
    <cellStyle name="Обычный 2 2 2 2 2 3 2 2 5 2 2 2 3 10 3" xfId="22190"/>
    <cellStyle name="Обычный 2 2 2 2 2 3 2 2 5 2 2 2 3 10 4" xfId="29662"/>
    <cellStyle name="Обычный 2 2 2 2 2 3 2 2 5 2 2 2 3 10 5" xfId="37131"/>
    <cellStyle name="Обычный 2 2 2 2 2 3 2 2 5 2 2 2 3 10 6" xfId="44592"/>
    <cellStyle name="Обычный 2 2 2 2 2 3 2 2 5 2 2 2 3 10 7" xfId="52480"/>
    <cellStyle name="Обычный 2 2 2 2 2 3 2 2 5 2 2 2 3 10 8" xfId="59947"/>
    <cellStyle name="Обычный 2 2 2 2 2 3 2 2 5 2 2 2 3 11" xfId="1446"/>
    <cellStyle name="Обычный 2 2 2 2 2 3 2 2 5 2 2 2 3 12" xfId="1447"/>
    <cellStyle name="Обычный 2 2 2 2 2 3 2 2 5 2 2 2 3 13" xfId="15633"/>
    <cellStyle name="Обычный 2 2 2 2 2 3 2 2 5 2 2 2 3 14" xfId="23126"/>
    <cellStyle name="Обычный 2 2 2 2 2 3 2 2 5 2 2 2 3 15" xfId="30597"/>
    <cellStyle name="Обычный 2 2 2 2 2 3 2 2 5 2 2 2 3 16" xfId="38063"/>
    <cellStyle name="Обычный 2 2 2 2 2 3 2 2 5 2 2 2 3 17" xfId="45944"/>
    <cellStyle name="Обычный 2 2 2 2 2 3 2 2 5 2 2 2 3 18" xfId="53411"/>
    <cellStyle name="Обычный 2 2 2 2 2 3 2 2 5 2 2 2 3 2" xfId="1448"/>
    <cellStyle name="Обычный 2 2 2 2 2 3 2 2 5 2 2 2 3 2 10" xfId="1449"/>
    <cellStyle name="Обычный 2 2 2 2 2 3 2 2 5 2 2 2 3 2 11" xfId="15634"/>
    <cellStyle name="Обычный 2 2 2 2 2 3 2 2 5 2 2 2 3 2 12" xfId="23127"/>
    <cellStyle name="Обычный 2 2 2 2 2 3 2 2 5 2 2 2 3 2 13" xfId="30598"/>
    <cellStyle name="Обычный 2 2 2 2 2 3 2 2 5 2 2 2 3 2 14" xfId="38064"/>
    <cellStyle name="Обычный 2 2 2 2 2 3 2 2 5 2 2 2 3 2 15" xfId="45945"/>
    <cellStyle name="Обычный 2 2 2 2 2 3 2 2 5 2 2 2 3 2 16" xfId="53412"/>
    <cellStyle name="Обычный 2 2 2 2 2 3 2 2 5 2 2 2 3 2 2" xfId="1450"/>
    <cellStyle name="Обычный 2 2 2 2 2 3 2 2 5 2 2 2 3 2 2 2" xfId="1451"/>
    <cellStyle name="Обычный 2 2 2 2 2 3 2 2 5 2 2 2 3 2 2 3" xfId="16592"/>
    <cellStyle name="Обычный 2 2 2 2 2 3 2 2 5 2 2 2 3 2 2 4" xfId="24064"/>
    <cellStyle name="Обычный 2 2 2 2 2 3 2 2 5 2 2 2 3 2 2 5" xfId="31534"/>
    <cellStyle name="Обычный 2 2 2 2 2 3 2 2 5 2 2 2 3 2 2 6" xfId="38996"/>
    <cellStyle name="Обычный 2 2 2 2 2 3 2 2 5 2 2 2 3 2 2 7" xfId="46882"/>
    <cellStyle name="Обычный 2 2 2 2 2 3 2 2 5 2 2 2 3 2 2 8" xfId="54349"/>
    <cellStyle name="Обычный 2 2 2 2 2 3 2 2 5 2 2 2 3 2 3" xfId="1452"/>
    <cellStyle name="Обычный 2 2 2 2 2 3 2 2 5 2 2 2 3 2 3 2" xfId="1453"/>
    <cellStyle name="Обычный 2 2 2 2 2 3 2 2 5 2 2 2 3 2 3 3" xfId="17526"/>
    <cellStyle name="Обычный 2 2 2 2 2 3 2 2 5 2 2 2 3 2 3 4" xfId="24998"/>
    <cellStyle name="Обычный 2 2 2 2 2 3 2 2 5 2 2 2 3 2 3 5" xfId="32467"/>
    <cellStyle name="Обычный 2 2 2 2 2 3 2 2 5 2 2 2 3 2 3 6" xfId="39928"/>
    <cellStyle name="Обычный 2 2 2 2 2 3 2 2 5 2 2 2 3 2 3 7" xfId="47816"/>
    <cellStyle name="Обычный 2 2 2 2 2 3 2 2 5 2 2 2 3 2 3 8" xfId="55283"/>
    <cellStyle name="Обычный 2 2 2 2 2 3 2 2 5 2 2 2 3 2 4" xfId="1454"/>
    <cellStyle name="Обычный 2 2 2 2 2 3 2 2 5 2 2 2 3 2 4 2" xfId="1455"/>
    <cellStyle name="Обычный 2 2 2 2 2 3 2 2 5 2 2 2 3 2 4 3" xfId="18459"/>
    <cellStyle name="Обычный 2 2 2 2 2 3 2 2 5 2 2 2 3 2 4 4" xfId="25931"/>
    <cellStyle name="Обычный 2 2 2 2 2 3 2 2 5 2 2 2 3 2 4 5" xfId="33400"/>
    <cellStyle name="Обычный 2 2 2 2 2 3 2 2 5 2 2 2 3 2 4 6" xfId="40861"/>
    <cellStyle name="Обычный 2 2 2 2 2 3 2 2 5 2 2 2 3 2 4 7" xfId="48749"/>
    <cellStyle name="Обычный 2 2 2 2 2 3 2 2 5 2 2 2 3 2 4 8" xfId="56216"/>
    <cellStyle name="Обычный 2 2 2 2 2 3 2 2 5 2 2 2 3 2 5" xfId="1456"/>
    <cellStyle name="Обычный 2 2 2 2 2 3 2 2 5 2 2 2 3 2 5 2" xfId="1457"/>
    <cellStyle name="Обычный 2 2 2 2 2 3 2 2 5 2 2 2 3 2 5 3" xfId="19391"/>
    <cellStyle name="Обычный 2 2 2 2 2 3 2 2 5 2 2 2 3 2 5 4" xfId="26863"/>
    <cellStyle name="Обычный 2 2 2 2 2 3 2 2 5 2 2 2 3 2 5 5" xfId="34332"/>
    <cellStyle name="Обычный 2 2 2 2 2 3 2 2 5 2 2 2 3 2 5 6" xfId="41793"/>
    <cellStyle name="Обычный 2 2 2 2 2 3 2 2 5 2 2 2 3 2 5 7" xfId="49681"/>
    <cellStyle name="Обычный 2 2 2 2 2 3 2 2 5 2 2 2 3 2 5 8" xfId="57148"/>
    <cellStyle name="Обычный 2 2 2 2 2 3 2 2 5 2 2 2 3 2 6" xfId="1458"/>
    <cellStyle name="Обычный 2 2 2 2 2 3 2 2 5 2 2 2 3 2 6 2" xfId="1459"/>
    <cellStyle name="Обычный 2 2 2 2 2 3 2 2 5 2 2 2 3 2 6 3" xfId="20324"/>
    <cellStyle name="Обычный 2 2 2 2 2 3 2 2 5 2 2 2 3 2 6 4" xfId="27796"/>
    <cellStyle name="Обычный 2 2 2 2 2 3 2 2 5 2 2 2 3 2 6 5" xfId="35265"/>
    <cellStyle name="Обычный 2 2 2 2 2 3 2 2 5 2 2 2 3 2 6 6" xfId="42726"/>
    <cellStyle name="Обычный 2 2 2 2 2 3 2 2 5 2 2 2 3 2 6 7" xfId="50614"/>
    <cellStyle name="Обычный 2 2 2 2 2 3 2 2 5 2 2 2 3 2 6 8" xfId="58081"/>
    <cellStyle name="Обычный 2 2 2 2 2 3 2 2 5 2 2 2 3 2 7" xfId="1460"/>
    <cellStyle name="Обычный 2 2 2 2 2 3 2 2 5 2 2 2 3 2 7 2" xfId="1461"/>
    <cellStyle name="Обычный 2 2 2 2 2 3 2 2 5 2 2 2 3 2 7 3" xfId="21258"/>
    <cellStyle name="Обычный 2 2 2 2 2 3 2 2 5 2 2 2 3 2 7 4" xfId="28730"/>
    <cellStyle name="Обычный 2 2 2 2 2 3 2 2 5 2 2 2 3 2 7 5" xfId="36199"/>
    <cellStyle name="Обычный 2 2 2 2 2 3 2 2 5 2 2 2 3 2 7 6" xfId="43660"/>
    <cellStyle name="Обычный 2 2 2 2 2 3 2 2 5 2 2 2 3 2 7 7" xfId="51548"/>
    <cellStyle name="Обычный 2 2 2 2 2 3 2 2 5 2 2 2 3 2 7 8" xfId="59015"/>
    <cellStyle name="Обычный 2 2 2 2 2 3 2 2 5 2 2 2 3 2 8" xfId="1462"/>
    <cellStyle name="Обычный 2 2 2 2 2 3 2 2 5 2 2 2 3 2 8 2" xfId="1463"/>
    <cellStyle name="Обычный 2 2 2 2 2 3 2 2 5 2 2 2 3 2 8 3" xfId="22191"/>
    <cellStyle name="Обычный 2 2 2 2 2 3 2 2 5 2 2 2 3 2 8 4" xfId="29663"/>
    <cellStyle name="Обычный 2 2 2 2 2 3 2 2 5 2 2 2 3 2 8 5" xfId="37132"/>
    <cellStyle name="Обычный 2 2 2 2 2 3 2 2 5 2 2 2 3 2 8 6" xfId="44593"/>
    <cellStyle name="Обычный 2 2 2 2 2 3 2 2 5 2 2 2 3 2 8 7" xfId="52481"/>
    <cellStyle name="Обычный 2 2 2 2 2 3 2 2 5 2 2 2 3 2 8 8" xfId="59948"/>
    <cellStyle name="Обычный 2 2 2 2 2 3 2 2 5 2 2 2 3 2 9" xfId="1464"/>
    <cellStyle name="Обычный 2 2 2 2 2 3 2 2 5 2 2 2 3 3" xfId="1465"/>
    <cellStyle name="Обычный 2 2 2 2 2 3 2 2 5 2 2 2 3 3 10" xfId="15635"/>
    <cellStyle name="Обычный 2 2 2 2 2 3 2 2 5 2 2 2 3 3 11" xfId="23128"/>
    <cellStyle name="Обычный 2 2 2 2 2 3 2 2 5 2 2 2 3 3 12" xfId="30599"/>
    <cellStyle name="Обычный 2 2 2 2 2 3 2 2 5 2 2 2 3 3 13" xfId="38065"/>
    <cellStyle name="Обычный 2 2 2 2 2 3 2 2 5 2 2 2 3 3 14" xfId="45946"/>
    <cellStyle name="Обычный 2 2 2 2 2 3 2 2 5 2 2 2 3 3 15" xfId="53413"/>
    <cellStyle name="Обычный 2 2 2 2 2 3 2 2 5 2 2 2 3 3 2" xfId="1466"/>
    <cellStyle name="Обычный 2 2 2 2 2 3 2 2 5 2 2 2 3 3 2 2" xfId="1467"/>
    <cellStyle name="Обычный 2 2 2 2 2 3 2 2 5 2 2 2 3 3 2 3" xfId="16593"/>
    <cellStyle name="Обычный 2 2 2 2 2 3 2 2 5 2 2 2 3 3 2 4" xfId="24065"/>
    <cellStyle name="Обычный 2 2 2 2 2 3 2 2 5 2 2 2 3 3 2 5" xfId="31535"/>
    <cellStyle name="Обычный 2 2 2 2 2 3 2 2 5 2 2 2 3 3 2 6" xfId="38997"/>
    <cellStyle name="Обычный 2 2 2 2 2 3 2 2 5 2 2 2 3 3 2 7" xfId="46883"/>
    <cellStyle name="Обычный 2 2 2 2 2 3 2 2 5 2 2 2 3 3 2 8" xfId="54350"/>
    <cellStyle name="Обычный 2 2 2 2 2 3 2 2 5 2 2 2 3 3 3" xfId="1468"/>
    <cellStyle name="Обычный 2 2 2 2 2 3 2 2 5 2 2 2 3 3 3 2" xfId="1469"/>
    <cellStyle name="Обычный 2 2 2 2 2 3 2 2 5 2 2 2 3 3 3 3" xfId="17527"/>
    <cellStyle name="Обычный 2 2 2 2 2 3 2 2 5 2 2 2 3 3 3 4" xfId="24999"/>
    <cellStyle name="Обычный 2 2 2 2 2 3 2 2 5 2 2 2 3 3 3 5" xfId="32468"/>
    <cellStyle name="Обычный 2 2 2 2 2 3 2 2 5 2 2 2 3 3 3 6" xfId="39929"/>
    <cellStyle name="Обычный 2 2 2 2 2 3 2 2 5 2 2 2 3 3 3 7" xfId="47817"/>
    <cellStyle name="Обычный 2 2 2 2 2 3 2 2 5 2 2 2 3 3 3 8" xfId="55284"/>
    <cellStyle name="Обычный 2 2 2 2 2 3 2 2 5 2 2 2 3 3 4" xfId="1470"/>
    <cellStyle name="Обычный 2 2 2 2 2 3 2 2 5 2 2 2 3 3 4 2" xfId="1471"/>
    <cellStyle name="Обычный 2 2 2 2 2 3 2 2 5 2 2 2 3 3 4 3" xfId="18460"/>
    <cellStyle name="Обычный 2 2 2 2 2 3 2 2 5 2 2 2 3 3 4 4" xfId="25932"/>
    <cellStyle name="Обычный 2 2 2 2 2 3 2 2 5 2 2 2 3 3 4 5" xfId="33401"/>
    <cellStyle name="Обычный 2 2 2 2 2 3 2 2 5 2 2 2 3 3 4 6" xfId="40862"/>
    <cellStyle name="Обычный 2 2 2 2 2 3 2 2 5 2 2 2 3 3 4 7" xfId="48750"/>
    <cellStyle name="Обычный 2 2 2 2 2 3 2 2 5 2 2 2 3 3 4 8" xfId="56217"/>
    <cellStyle name="Обычный 2 2 2 2 2 3 2 2 5 2 2 2 3 3 5" xfId="1472"/>
    <cellStyle name="Обычный 2 2 2 2 2 3 2 2 5 2 2 2 3 3 5 2" xfId="1473"/>
    <cellStyle name="Обычный 2 2 2 2 2 3 2 2 5 2 2 2 3 3 5 3" xfId="19392"/>
    <cellStyle name="Обычный 2 2 2 2 2 3 2 2 5 2 2 2 3 3 5 4" xfId="26864"/>
    <cellStyle name="Обычный 2 2 2 2 2 3 2 2 5 2 2 2 3 3 5 5" xfId="34333"/>
    <cellStyle name="Обычный 2 2 2 2 2 3 2 2 5 2 2 2 3 3 5 6" xfId="41794"/>
    <cellStyle name="Обычный 2 2 2 2 2 3 2 2 5 2 2 2 3 3 5 7" xfId="49682"/>
    <cellStyle name="Обычный 2 2 2 2 2 3 2 2 5 2 2 2 3 3 5 8" xfId="57149"/>
    <cellStyle name="Обычный 2 2 2 2 2 3 2 2 5 2 2 2 3 3 6" xfId="1474"/>
    <cellStyle name="Обычный 2 2 2 2 2 3 2 2 5 2 2 2 3 3 6 2" xfId="1475"/>
    <cellStyle name="Обычный 2 2 2 2 2 3 2 2 5 2 2 2 3 3 6 3" xfId="20325"/>
    <cellStyle name="Обычный 2 2 2 2 2 3 2 2 5 2 2 2 3 3 6 4" xfId="27797"/>
    <cellStyle name="Обычный 2 2 2 2 2 3 2 2 5 2 2 2 3 3 6 5" xfId="35266"/>
    <cellStyle name="Обычный 2 2 2 2 2 3 2 2 5 2 2 2 3 3 6 6" xfId="42727"/>
    <cellStyle name="Обычный 2 2 2 2 2 3 2 2 5 2 2 2 3 3 6 7" xfId="50615"/>
    <cellStyle name="Обычный 2 2 2 2 2 3 2 2 5 2 2 2 3 3 6 8" xfId="58082"/>
    <cellStyle name="Обычный 2 2 2 2 2 3 2 2 5 2 2 2 3 3 7" xfId="1476"/>
    <cellStyle name="Обычный 2 2 2 2 2 3 2 2 5 2 2 2 3 3 7 2" xfId="1477"/>
    <cellStyle name="Обычный 2 2 2 2 2 3 2 2 5 2 2 2 3 3 7 3" xfId="21259"/>
    <cellStyle name="Обычный 2 2 2 2 2 3 2 2 5 2 2 2 3 3 7 4" xfId="28731"/>
    <cellStyle name="Обычный 2 2 2 2 2 3 2 2 5 2 2 2 3 3 7 5" xfId="36200"/>
    <cellStyle name="Обычный 2 2 2 2 2 3 2 2 5 2 2 2 3 3 7 6" xfId="43661"/>
    <cellStyle name="Обычный 2 2 2 2 2 3 2 2 5 2 2 2 3 3 7 7" xfId="51549"/>
    <cellStyle name="Обычный 2 2 2 2 2 3 2 2 5 2 2 2 3 3 7 8" xfId="59016"/>
    <cellStyle name="Обычный 2 2 2 2 2 3 2 2 5 2 2 2 3 3 8" xfId="1478"/>
    <cellStyle name="Обычный 2 2 2 2 2 3 2 2 5 2 2 2 3 3 8 2" xfId="1479"/>
    <cellStyle name="Обычный 2 2 2 2 2 3 2 2 5 2 2 2 3 3 8 3" xfId="22192"/>
    <cellStyle name="Обычный 2 2 2 2 2 3 2 2 5 2 2 2 3 3 8 4" xfId="29664"/>
    <cellStyle name="Обычный 2 2 2 2 2 3 2 2 5 2 2 2 3 3 8 5" xfId="37133"/>
    <cellStyle name="Обычный 2 2 2 2 2 3 2 2 5 2 2 2 3 3 8 6" xfId="44594"/>
    <cellStyle name="Обычный 2 2 2 2 2 3 2 2 5 2 2 2 3 3 8 7" xfId="52482"/>
    <cellStyle name="Обычный 2 2 2 2 2 3 2 2 5 2 2 2 3 3 8 8" xfId="59949"/>
    <cellStyle name="Обычный 2 2 2 2 2 3 2 2 5 2 2 2 3 3 9" xfId="1480"/>
    <cellStyle name="Обычный 2 2 2 2 2 3 2 2 5 2 2 2 3 4" xfId="1481"/>
    <cellStyle name="Обычный 2 2 2 2 2 3 2 2 5 2 2 2 3 4 2" xfId="1482"/>
    <cellStyle name="Обычный 2 2 2 2 2 3 2 2 5 2 2 2 3 4 3" xfId="16591"/>
    <cellStyle name="Обычный 2 2 2 2 2 3 2 2 5 2 2 2 3 4 4" xfId="24063"/>
    <cellStyle name="Обычный 2 2 2 2 2 3 2 2 5 2 2 2 3 4 5" xfId="31533"/>
    <cellStyle name="Обычный 2 2 2 2 2 3 2 2 5 2 2 2 3 4 6" xfId="38995"/>
    <cellStyle name="Обычный 2 2 2 2 2 3 2 2 5 2 2 2 3 4 7" xfId="46881"/>
    <cellStyle name="Обычный 2 2 2 2 2 3 2 2 5 2 2 2 3 4 8" xfId="54348"/>
    <cellStyle name="Обычный 2 2 2 2 2 3 2 2 5 2 2 2 3 5" xfId="1483"/>
    <cellStyle name="Обычный 2 2 2 2 2 3 2 2 5 2 2 2 3 5 2" xfId="1484"/>
    <cellStyle name="Обычный 2 2 2 2 2 3 2 2 5 2 2 2 3 5 3" xfId="17525"/>
    <cellStyle name="Обычный 2 2 2 2 2 3 2 2 5 2 2 2 3 5 4" xfId="24997"/>
    <cellStyle name="Обычный 2 2 2 2 2 3 2 2 5 2 2 2 3 5 5" xfId="32466"/>
    <cellStyle name="Обычный 2 2 2 2 2 3 2 2 5 2 2 2 3 5 6" xfId="39927"/>
    <cellStyle name="Обычный 2 2 2 2 2 3 2 2 5 2 2 2 3 5 7" xfId="47815"/>
    <cellStyle name="Обычный 2 2 2 2 2 3 2 2 5 2 2 2 3 5 8" xfId="55282"/>
    <cellStyle name="Обычный 2 2 2 2 2 3 2 2 5 2 2 2 3 6" xfId="1485"/>
    <cellStyle name="Обычный 2 2 2 2 2 3 2 2 5 2 2 2 3 6 2" xfId="1486"/>
    <cellStyle name="Обычный 2 2 2 2 2 3 2 2 5 2 2 2 3 6 3" xfId="18458"/>
    <cellStyle name="Обычный 2 2 2 2 2 3 2 2 5 2 2 2 3 6 4" xfId="25930"/>
    <cellStyle name="Обычный 2 2 2 2 2 3 2 2 5 2 2 2 3 6 5" xfId="33399"/>
    <cellStyle name="Обычный 2 2 2 2 2 3 2 2 5 2 2 2 3 6 6" xfId="40860"/>
    <cellStyle name="Обычный 2 2 2 2 2 3 2 2 5 2 2 2 3 6 7" xfId="48748"/>
    <cellStyle name="Обычный 2 2 2 2 2 3 2 2 5 2 2 2 3 6 8" xfId="56215"/>
    <cellStyle name="Обычный 2 2 2 2 2 3 2 2 5 2 2 2 3 7" xfId="1487"/>
    <cellStyle name="Обычный 2 2 2 2 2 3 2 2 5 2 2 2 3 7 2" xfId="1488"/>
    <cellStyle name="Обычный 2 2 2 2 2 3 2 2 5 2 2 2 3 7 3" xfId="19390"/>
    <cellStyle name="Обычный 2 2 2 2 2 3 2 2 5 2 2 2 3 7 4" xfId="26862"/>
    <cellStyle name="Обычный 2 2 2 2 2 3 2 2 5 2 2 2 3 7 5" xfId="34331"/>
    <cellStyle name="Обычный 2 2 2 2 2 3 2 2 5 2 2 2 3 7 6" xfId="41792"/>
    <cellStyle name="Обычный 2 2 2 2 2 3 2 2 5 2 2 2 3 7 7" xfId="49680"/>
    <cellStyle name="Обычный 2 2 2 2 2 3 2 2 5 2 2 2 3 7 8" xfId="57147"/>
    <cellStyle name="Обычный 2 2 2 2 2 3 2 2 5 2 2 2 3 8" xfId="1489"/>
    <cellStyle name="Обычный 2 2 2 2 2 3 2 2 5 2 2 2 3 8 2" xfId="1490"/>
    <cellStyle name="Обычный 2 2 2 2 2 3 2 2 5 2 2 2 3 8 3" xfId="20323"/>
    <cellStyle name="Обычный 2 2 2 2 2 3 2 2 5 2 2 2 3 8 4" xfId="27795"/>
    <cellStyle name="Обычный 2 2 2 2 2 3 2 2 5 2 2 2 3 8 5" xfId="35264"/>
    <cellStyle name="Обычный 2 2 2 2 2 3 2 2 5 2 2 2 3 8 6" xfId="42725"/>
    <cellStyle name="Обычный 2 2 2 2 2 3 2 2 5 2 2 2 3 8 7" xfId="50613"/>
    <cellStyle name="Обычный 2 2 2 2 2 3 2 2 5 2 2 2 3 8 8" xfId="58080"/>
    <cellStyle name="Обычный 2 2 2 2 2 3 2 2 5 2 2 2 3 9" xfId="1491"/>
    <cellStyle name="Обычный 2 2 2 2 2 3 2 2 5 2 2 2 3 9 2" xfId="1492"/>
    <cellStyle name="Обычный 2 2 2 2 2 3 2 2 5 2 2 2 3 9 3" xfId="21257"/>
    <cellStyle name="Обычный 2 2 2 2 2 3 2 2 5 2 2 2 3 9 4" xfId="28729"/>
    <cellStyle name="Обычный 2 2 2 2 2 3 2 2 5 2 2 2 3 9 5" xfId="36198"/>
    <cellStyle name="Обычный 2 2 2 2 2 3 2 2 5 2 2 2 3 9 6" xfId="43659"/>
    <cellStyle name="Обычный 2 2 2 2 2 3 2 2 5 2 2 2 3 9 7" xfId="51547"/>
    <cellStyle name="Обычный 2 2 2 2 2 3 2 2 5 2 2 2 3 9 8" xfId="59014"/>
    <cellStyle name="Обычный 2 2 2 2 2 3 2 2 5 2 2 2 4" xfId="1493"/>
    <cellStyle name="Обычный 2 2 2 2 2 3 2 2 5 2 2 2 4 10" xfId="1494"/>
    <cellStyle name="Обычный 2 2 2 2 2 3 2 2 5 2 2 2 4 11" xfId="15636"/>
    <cellStyle name="Обычный 2 2 2 2 2 3 2 2 5 2 2 2 4 12" xfId="23129"/>
    <cellStyle name="Обычный 2 2 2 2 2 3 2 2 5 2 2 2 4 13" xfId="30600"/>
    <cellStyle name="Обычный 2 2 2 2 2 3 2 2 5 2 2 2 4 14" xfId="38066"/>
    <cellStyle name="Обычный 2 2 2 2 2 3 2 2 5 2 2 2 4 15" xfId="45947"/>
    <cellStyle name="Обычный 2 2 2 2 2 3 2 2 5 2 2 2 4 16" xfId="53414"/>
    <cellStyle name="Обычный 2 2 2 2 2 3 2 2 5 2 2 2 4 2" xfId="1495"/>
    <cellStyle name="Обычный 2 2 2 2 2 3 2 2 5 2 2 2 4 2 2" xfId="1496"/>
    <cellStyle name="Обычный 2 2 2 2 2 3 2 2 5 2 2 2 4 2 3" xfId="16594"/>
    <cellStyle name="Обычный 2 2 2 2 2 3 2 2 5 2 2 2 4 2 4" xfId="24066"/>
    <cellStyle name="Обычный 2 2 2 2 2 3 2 2 5 2 2 2 4 2 5" xfId="31536"/>
    <cellStyle name="Обычный 2 2 2 2 2 3 2 2 5 2 2 2 4 2 6" xfId="38998"/>
    <cellStyle name="Обычный 2 2 2 2 2 3 2 2 5 2 2 2 4 2 7" xfId="46884"/>
    <cellStyle name="Обычный 2 2 2 2 2 3 2 2 5 2 2 2 4 2 8" xfId="54351"/>
    <cellStyle name="Обычный 2 2 2 2 2 3 2 2 5 2 2 2 4 3" xfId="1497"/>
    <cellStyle name="Обычный 2 2 2 2 2 3 2 2 5 2 2 2 4 3 2" xfId="1498"/>
    <cellStyle name="Обычный 2 2 2 2 2 3 2 2 5 2 2 2 4 3 3" xfId="17528"/>
    <cellStyle name="Обычный 2 2 2 2 2 3 2 2 5 2 2 2 4 3 4" xfId="25000"/>
    <cellStyle name="Обычный 2 2 2 2 2 3 2 2 5 2 2 2 4 3 5" xfId="32469"/>
    <cellStyle name="Обычный 2 2 2 2 2 3 2 2 5 2 2 2 4 3 6" xfId="39930"/>
    <cellStyle name="Обычный 2 2 2 2 2 3 2 2 5 2 2 2 4 3 7" xfId="47818"/>
    <cellStyle name="Обычный 2 2 2 2 2 3 2 2 5 2 2 2 4 3 8" xfId="55285"/>
    <cellStyle name="Обычный 2 2 2 2 2 3 2 2 5 2 2 2 4 4" xfId="1499"/>
    <cellStyle name="Обычный 2 2 2 2 2 3 2 2 5 2 2 2 4 4 2" xfId="1500"/>
    <cellStyle name="Обычный 2 2 2 2 2 3 2 2 5 2 2 2 4 4 3" xfId="18461"/>
    <cellStyle name="Обычный 2 2 2 2 2 3 2 2 5 2 2 2 4 4 4" xfId="25933"/>
    <cellStyle name="Обычный 2 2 2 2 2 3 2 2 5 2 2 2 4 4 5" xfId="33402"/>
    <cellStyle name="Обычный 2 2 2 2 2 3 2 2 5 2 2 2 4 4 6" xfId="40863"/>
    <cellStyle name="Обычный 2 2 2 2 2 3 2 2 5 2 2 2 4 4 7" xfId="48751"/>
    <cellStyle name="Обычный 2 2 2 2 2 3 2 2 5 2 2 2 4 4 8" xfId="56218"/>
    <cellStyle name="Обычный 2 2 2 2 2 3 2 2 5 2 2 2 4 5" xfId="1501"/>
    <cellStyle name="Обычный 2 2 2 2 2 3 2 2 5 2 2 2 4 5 2" xfId="1502"/>
    <cellStyle name="Обычный 2 2 2 2 2 3 2 2 5 2 2 2 4 5 3" xfId="19393"/>
    <cellStyle name="Обычный 2 2 2 2 2 3 2 2 5 2 2 2 4 5 4" xfId="26865"/>
    <cellStyle name="Обычный 2 2 2 2 2 3 2 2 5 2 2 2 4 5 5" xfId="34334"/>
    <cellStyle name="Обычный 2 2 2 2 2 3 2 2 5 2 2 2 4 5 6" xfId="41795"/>
    <cellStyle name="Обычный 2 2 2 2 2 3 2 2 5 2 2 2 4 5 7" xfId="49683"/>
    <cellStyle name="Обычный 2 2 2 2 2 3 2 2 5 2 2 2 4 5 8" xfId="57150"/>
    <cellStyle name="Обычный 2 2 2 2 2 3 2 2 5 2 2 2 4 6" xfId="1503"/>
    <cellStyle name="Обычный 2 2 2 2 2 3 2 2 5 2 2 2 4 6 2" xfId="1504"/>
    <cellStyle name="Обычный 2 2 2 2 2 3 2 2 5 2 2 2 4 6 3" xfId="20326"/>
    <cellStyle name="Обычный 2 2 2 2 2 3 2 2 5 2 2 2 4 6 4" xfId="27798"/>
    <cellStyle name="Обычный 2 2 2 2 2 3 2 2 5 2 2 2 4 6 5" xfId="35267"/>
    <cellStyle name="Обычный 2 2 2 2 2 3 2 2 5 2 2 2 4 6 6" xfId="42728"/>
    <cellStyle name="Обычный 2 2 2 2 2 3 2 2 5 2 2 2 4 6 7" xfId="50616"/>
    <cellStyle name="Обычный 2 2 2 2 2 3 2 2 5 2 2 2 4 6 8" xfId="58083"/>
    <cellStyle name="Обычный 2 2 2 2 2 3 2 2 5 2 2 2 4 7" xfId="1505"/>
    <cellStyle name="Обычный 2 2 2 2 2 3 2 2 5 2 2 2 4 7 2" xfId="1506"/>
    <cellStyle name="Обычный 2 2 2 2 2 3 2 2 5 2 2 2 4 7 3" xfId="21260"/>
    <cellStyle name="Обычный 2 2 2 2 2 3 2 2 5 2 2 2 4 7 4" xfId="28732"/>
    <cellStyle name="Обычный 2 2 2 2 2 3 2 2 5 2 2 2 4 7 5" xfId="36201"/>
    <cellStyle name="Обычный 2 2 2 2 2 3 2 2 5 2 2 2 4 7 6" xfId="43662"/>
    <cellStyle name="Обычный 2 2 2 2 2 3 2 2 5 2 2 2 4 7 7" xfId="51550"/>
    <cellStyle name="Обычный 2 2 2 2 2 3 2 2 5 2 2 2 4 7 8" xfId="59017"/>
    <cellStyle name="Обычный 2 2 2 2 2 3 2 2 5 2 2 2 4 8" xfId="1507"/>
    <cellStyle name="Обычный 2 2 2 2 2 3 2 2 5 2 2 2 4 8 2" xfId="1508"/>
    <cellStyle name="Обычный 2 2 2 2 2 3 2 2 5 2 2 2 4 8 3" xfId="22193"/>
    <cellStyle name="Обычный 2 2 2 2 2 3 2 2 5 2 2 2 4 8 4" xfId="29665"/>
    <cellStyle name="Обычный 2 2 2 2 2 3 2 2 5 2 2 2 4 8 5" xfId="37134"/>
    <cellStyle name="Обычный 2 2 2 2 2 3 2 2 5 2 2 2 4 8 6" xfId="44595"/>
    <cellStyle name="Обычный 2 2 2 2 2 3 2 2 5 2 2 2 4 8 7" xfId="52483"/>
    <cellStyle name="Обычный 2 2 2 2 2 3 2 2 5 2 2 2 4 8 8" xfId="59950"/>
    <cellStyle name="Обычный 2 2 2 2 2 3 2 2 5 2 2 2 4 9" xfId="1509"/>
    <cellStyle name="Обычный 2 2 2 2 2 3 2 2 5 2 2 2 5" xfId="1510"/>
    <cellStyle name="Обычный 2 2 2 2 2 3 2 2 5 2 2 2 5 10" xfId="15637"/>
    <cellStyle name="Обычный 2 2 2 2 2 3 2 2 5 2 2 2 5 11" xfId="23130"/>
    <cellStyle name="Обычный 2 2 2 2 2 3 2 2 5 2 2 2 5 12" xfId="30601"/>
    <cellStyle name="Обычный 2 2 2 2 2 3 2 2 5 2 2 2 5 13" xfId="38067"/>
    <cellStyle name="Обычный 2 2 2 2 2 3 2 2 5 2 2 2 5 14" xfId="45948"/>
    <cellStyle name="Обычный 2 2 2 2 2 3 2 2 5 2 2 2 5 15" xfId="53415"/>
    <cellStyle name="Обычный 2 2 2 2 2 3 2 2 5 2 2 2 5 2" xfId="1511"/>
    <cellStyle name="Обычный 2 2 2 2 2 3 2 2 5 2 2 2 5 2 2" xfId="1512"/>
    <cellStyle name="Обычный 2 2 2 2 2 3 2 2 5 2 2 2 5 2 3" xfId="16595"/>
    <cellStyle name="Обычный 2 2 2 2 2 3 2 2 5 2 2 2 5 2 4" xfId="24067"/>
    <cellStyle name="Обычный 2 2 2 2 2 3 2 2 5 2 2 2 5 2 5" xfId="31537"/>
    <cellStyle name="Обычный 2 2 2 2 2 3 2 2 5 2 2 2 5 2 6" xfId="38999"/>
    <cellStyle name="Обычный 2 2 2 2 2 3 2 2 5 2 2 2 5 2 7" xfId="46885"/>
    <cellStyle name="Обычный 2 2 2 2 2 3 2 2 5 2 2 2 5 2 8" xfId="54352"/>
    <cellStyle name="Обычный 2 2 2 2 2 3 2 2 5 2 2 2 5 3" xfId="1513"/>
    <cellStyle name="Обычный 2 2 2 2 2 3 2 2 5 2 2 2 5 3 2" xfId="1514"/>
    <cellStyle name="Обычный 2 2 2 2 2 3 2 2 5 2 2 2 5 3 3" xfId="17529"/>
    <cellStyle name="Обычный 2 2 2 2 2 3 2 2 5 2 2 2 5 3 4" xfId="25001"/>
    <cellStyle name="Обычный 2 2 2 2 2 3 2 2 5 2 2 2 5 3 5" xfId="32470"/>
    <cellStyle name="Обычный 2 2 2 2 2 3 2 2 5 2 2 2 5 3 6" xfId="39931"/>
    <cellStyle name="Обычный 2 2 2 2 2 3 2 2 5 2 2 2 5 3 7" xfId="47819"/>
    <cellStyle name="Обычный 2 2 2 2 2 3 2 2 5 2 2 2 5 3 8" xfId="55286"/>
    <cellStyle name="Обычный 2 2 2 2 2 3 2 2 5 2 2 2 5 4" xfId="1515"/>
    <cellStyle name="Обычный 2 2 2 2 2 3 2 2 5 2 2 2 5 4 2" xfId="1516"/>
    <cellStyle name="Обычный 2 2 2 2 2 3 2 2 5 2 2 2 5 4 3" xfId="18462"/>
    <cellStyle name="Обычный 2 2 2 2 2 3 2 2 5 2 2 2 5 4 4" xfId="25934"/>
    <cellStyle name="Обычный 2 2 2 2 2 3 2 2 5 2 2 2 5 4 5" xfId="33403"/>
    <cellStyle name="Обычный 2 2 2 2 2 3 2 2 5 2 2 2 5 4 6" xfId="40864"/>
    <cellStyle name="Обычный 2 2 2 2 2 3 2 2 5 2 2 2 5 4 7" xfId="48752"/>
    <cellStyle name="Обычный 2 2 2 2 2 3 2 2 5 2 2 2 5 4 8" xfId="56219"/>
    <cellStyle name="Обычный 2 2 2 2 2 3 2 2 5 2 2 2 5 5" xfId="1517"/>
    <cellStyle name="Обычный 2 2 2 2 2 3 2 2 5 2 2 2 5 5 2" xfId="1518"/>
    <cellStyle name="Обычный 2 2 2 2 2 3 2 2 5 2 2 2 5 5 3" xfId="19394"/>
    <cellStyle name="Обычный 2 2 2 2 2 3 2 2 5 2 2 2 5 5 4" xfId="26866"/>
    <cellStyle name="Обычный 2 2 2 2 2 3 2 2 5 2 2 2 5 5 5" xfId="34335"/>
    <cellStyle name="Обычный 2 2 2 2 2 3 2 2 5 2 2 2 5 5 6" xfId="41796"/>
    <cellStyle name="Обычный 2 2 2 2 2 3 2 2 5 2 2 2 5 5 7" xfId="49684"/>
    <cellStyle name="Обычный 2 2 2 2 2 3 2 2 5 2 2 2 5 5 8" xfId="57151"/>
    <cellStyle name="Обычный 2 2 2 2 2 3 2 2 5 2 2 2 5 6" xfId="1519"/>
    <cellStyle name="Обычный 2 2 2 2 2 3 2 2 5 2 2 2 5 6 2" xfId="1520"/>
    <cellStyle name="Обычный 2 2 2 2 2 3 2 2 5 2 2 2 5 6 3" xfId="20327"/>
    <cellStyle name="Обычный 2 2 2 2 2 3 2 2 5 2 2 2 5 6 4" xfId="27799"/>
    <cellStyle name="Обычный 2 2 2 2 2 3 2 2 5 2 2 2 5 6 5" xfId="35268"/>
    <cellStyle name="Обычный 2 2 2 2 2 3 2 2 5 2 2 2 5 6 6" xfId="42729"/>
    <cellStyle name="Обычный 2 2 2 2 2 3 2 2 5 2 2 2 5 6 7" xfId="50617"/>
    <cellStyle name="Обычный 2 2 2 2 2 3 2 2 5 2 2 2 5 6 8" xfId="58084"/>
    <cellStyle name="Обычный 2 2 2 2 2 3 2 2 5 2 2 2 5 7" xfId="1521"/>
    <cellStyle name="Обычный 2 2 2 2 2 3 2 2 5 2 2 2 5 7 2" xfId="1522"/>
    <cellStyle name="Обычный 2 2 2 2 2 3 2 2 5 2 2 2 5 7 3" xfId="21261"/>
    <cellStyle name="Обычный 2 2 2 2 2 3 2 2 5 2 2 2 5 7 4" xfId="28733"/>
    <cellStyle name="Обычный 2 2 2 2 2 3 2 2 5 2 2 2 5 7 5" xfId="36202"/>
    <cellStyle name="Обычный 2 2 2 2 2 3 2 2 5 2 2 2 5 7 6" xfId="43663"/>
    <cellStyle name="Обычный 2 2 2 2 2 3 2 2 5 2 2 2 5 7 7" xfId="51551"/>
    <cellStyle name="Обычный 2 2 2 2 2 3 2 2 5 2 2 2 5 7 8" xfId="59018"/>
    <cellStyle name="Обычный 2 2 2 2 2 3 2 2 5 2 2 2 5 8" xfId="1523"/>
    <cellStyle name="Обычный 2 2 2 2 2 3 2 2 5 2 2 2 5 8 2" xfId="1524"/>
    <cellStyle name="Обычный 2 2 2 2 2 3 2 2 5 2 2 2 5 8 3" xfId="22194"/>
    <cellStyle name="Обычный 2 2 2 2 2 3 2 2 5 2 2 2 5 8 4" xfId="29666"/>
    <cellStyle name="Обычный 2 2 2 2 2 3 2 2 5 2 2 2 5 8 5" xfId="37135"/>
    <cellStyle name="Обычный 2 2 2 2 2 3 2 2 5 2 2 2 5 8 6" xfId="44596"/>
    <cellStyle name="Обычный 2 2 2 2 2 3 2 2 5 2 2 2 5 8 7" xfId="52484"/>
    <cellStyle name="Обычный 2 2 2 2 2 3 2 2 5 2 2 2 5 8 8" xfId="59951"/>
    <cellStyle name="Обычный 2 2 2 2 2 3 2 2 5 2 2 2 5 9" xfId="1525"/>
    <cellStyle name="Обычный 2 2 2 2 2 3 2 2 5 2 2 2 6" xfId="1526"/>
    <cellStyle name="Обычный 2 2 2 2 2 3 2 2 5 2 2 2 6 2" xfId="1527"/>
    <cellStyle name="Обычный 2 2 2 2 2 3 2 2 5 2 2 2 6 3" xfId="16587"/>
    <cellStyle name="Обычный 2 2 2 2 2 3 2 2 5 2 2 2 6 4" xfId="24059"/>
    <cellStyle name="Обычный 2 2 2 2 2 3 2 2 5 2 2 2 6 5" xfId="31529"/>
    <cellStyle name="Обычный 2 2 2 2 2 3 2 2 5 2 2 2 6 6" xfId="38991"/>
    <cellStyle name="Обычный 2 2 2 2 2 3 2 2 5 2 2 2 6 7" xfId="46877"/>
    <cellStyle name="Обычный 2 2 2 2 2 3 2 2 5 2 2 2 6 8" xfId="54344"/>
    <cellStyle name="Обычный 2 2 2 2 2 3 2 2 5 2 2 2 7" xfId="1528"/>
    <cellStyle name="Обычный 2 2 2 2 2 3 2 2 5 2 2 2 7 2" xfId="1529"/>
    <cellStyle name="Обычный 2 2 2 2 2 3 2 2 5 2 2 2 7 3" xfId="17521"/>
    <cellStyle name="Обычный 2 2 2 2 2 3 2 2 5 2 2 2 7 4" xfId="24993"/>
    <cellStyle name="Обычный 2 2 2 2 2 3 2 2 5 2 2 2 7 5" xfId="32462"/>
    <cellStyle name="Обычный 2 2 2 2 2 3 2 2 5 2 2 2 7 6" xfId="39923"/>
    <cellStyle name="Обычный 2 2 2 2 2 3 2 2 5 2 2 2 7 7" xfId="47811"/>
    <cellStyle name="Обычный 2 2 2 2 2 3 2 2 5 2 2 2 7 8" xfId="55278"/>
    <cellStyle name="Обычный 2 2 2 2 2 3 2 2 5 2 2 2 8" xfId="1530"/>
    <cellStyle name="Обычный 2 2 2 2 2 3 2 2 5 2 2 2 8 2" xfId="1531"/>
    <cellStyle name="Обычный 2 2 2 2 2 3 2 2 5 2 2 2 8 3" xfId="18454"/>
    <cellStyle name="Обычный 2 2 2 2 2 3 2 2 5 2 2 2 8 4" xfId="25926"/>
    <cellStyle name="Обычный 2 2 2 2 2 3 2 2 5 2 2 2 8 5" xfId="33395"/>
    <cellStyle name="Обычный 2 2 2 2 2 3 2 2 5 2 2 2 8 6" xfId="40856"/>
    <cellStyle name="Обычный 2 2 2 2 2 3 2 2 5 2 2 2 8 7" xfId="48744"/>
    <cellStyle name="Обычный 2 2 2 2 2 3 2 2 5 2 2 2 8 8" xfId="56211"/>
    <cellStyle name="Обычный 2 2 2 2 2 3 2 2 5 2 2 2 9" xfId="1532"/>
    <cellStyle name="Обычный 2 2 2 2 2 3 2 2 5 2 2 2 9 2" xfId="1533"/>
    <cellStyle name="Обычный 2 2 2 2 2 3 2 2 5 2 2 2 9 3" xfId="19386"/>
    <cellStyle name="Обычный 2 2 2 2 2 3 2 2 5 2 2 2 9 4" xfId="26858"/>
    <cellStyle name="Обычный 2 2 2 2 2 3 2 2 5 2 2 2 9 5" xfId="34327"/>
    <cellStyle name="Обычный 2 2 2 2 2 3 2 2 5 2 2 2 9 6" xfId="41788"/>
    <cellStyle name="Обычный 2 2 2 2 2 3 2 2 5 2 2 2 9 7" xfId="49676"/>
    <cellStyle name="Обычный 2 2 2 2 2 3 2 2 5 2 2 2 9 8" xfId="57143"/>
    <cellStyle name="Обычный 2 2 2 2 2 3 2 2 5 2 2 20" xfId="53406"/>
    <cellStyle name="Обычный 2 2 2 2 2 3 2 2 5 2 2 3" xfId="1534"/>
    <cellStyle name="Обычный 2 2 2 2 2 3 2 2 5 2 2 3 10" xfId="1535"/>
    <cellStyle name="Обычный 2 2 2 2 2 3 2 2 5 2 2 3 11" xfId="15638"/>
    <cellStyle name="Обычный 2 2 2 2 2 3 2 2 5 2 2 3 12" xfId="23131"/>
    <cellStyle name="Обычный 2 2 2 2 2 3 2 2 5 2 2 3 13" xfId="30602"/>
    <cellStyle name="Обычный 2 2 2 2 2 3 2 2 5 2 2 3 14" xfId="38068"/>
    <cellStyle name="Обычный 2 2 2 2 2 3 2 2 5 2 2 3 15" xfId="45949"/>
    <cellStyle name="Обычный 2 2 2 2 2 3 2 2 5 2 2 3 16" xfId="53416"/>
    <cellStyle name="Обычный 2 2 2 2 2 3 2 2 5 2 2 3 2" xfId="1536"/>
    <cellStyle name="Обычный 2 2 2 2 2 3 2 2 5 2 2 3 2 2" xfId="1537"/>
    <cellStyle name="Обычный 2 2 2 2 2 3 2 2 5 2 2 3 2 3" xfId="1538"/>
    <cellStyle name="Обычный 2 2 2 2 2 3 2 2 5 2 2 3 2 4" xfId="16596"/>
    <cellStyle name="Обычный 2 2 2 2 2 3 2 2 5 2 2 3 2 5" xfId="24068"/>
    <cellStyle name="Обычный 2 2 2 2 2 3 2 2 5 2 2 3 2 6" xfId="31538"/>
    <cellStyle name="Обычный 2 2 2 2 2 3 2 2 5 2 2 3 2 7" xfId="39000"/>
    <cellStyle name="Обычный 2 2 2 2 2 3 2 2 5 2 2 3 2 8" xfId="46886"/>
    <cellStyle name="Обычный 2 2 2 2 2 3 2 2 5 2 2 3 2 9" xfId="54353"/>
    <cellStyle name="Обычный 2 2 2 2 2 3 2 2 5 2 2 3 3" xfId="1539"/>
    <cellStyle name="Обычный 2 2 2 2 2 3 2 2 5 2 2 3 3 2" xfId="1540"/>
    <cellStyle name="Обычный 2 2 2 2 2 3 2 2 5 2 2 3 3 3" xfId="17530"/>
    <cellStyle name="Обычный 2 2 2 2 2 3 2 2 5 2 2 3 3 4" xfId="25002"/>
    <cellStyle name="Обычный 2 2 2 2 2 3 2 2 5 2 2 3 3 5" xfId="32471"/>
    <cellStyle name="Обычный 2 2 2 2 2 3 2 2 5 2 2 3 3 6" xfId="39932"/>
    <cellStyle name="Обычный 2 2 2 2 2 3 2 2 5 2 2 3 3 7" xfId="47820"/>
    <cellStyle name="Обычный 2 2 2 2 2 3 2 2 5 2 2 3 3 8" xfId="55287"/>
    <cellStyle name="Обычный 2 2 2 2 2 3 2 2 5 2 2 3 4" xfId="1541"/>
    <cellStyle name="Обычный 2 2 2 2 2 3 2 2 5 2 2 3 4 2" xfId="1542"/>
    <cellStyle name="Обычный 2 2 2 2 2 3 2 2 5 2 2 3 4 3" xfId="18463"/>
    <cellStyle name="Обычный 2 2 2 2 2 3 2 2 5 2 2 3 4 4" xfId="25935"/>
    <cellStyle name="Обычный 2 2 2 2 2 3 2 2 5 2 2 3 4 5" xfId="33404"/>
    <cellStyle name="Обычный 2 2 2 2 2 3 2 2 5 2 2 3 4 6" xfId="40865"/>
    <cellStyle name="Обычный 2 2 2 2 2 3 2 2 5 2 2 3 4 7" xfId="48753"/>
    <cellStyle name="Обычный 2 2 2 2 2 3 2 2 5 2 2 3 4 8" xfId="56220"/>
    <cellStyle name="Обычный 2 2 2 2 2 3 2 2 5 2 2 3 5" xfId="1543"/>
    <cellStyle name="Обычный 2 2 2 2 2 3 2 2 5 2 2 3 5 2" xfId="1544"/>
    <cellStyle name="Обычный 2 2 2 2 2 3 2 2 5 2 2 3 5 3" xfId="19395"/>
    <cellStyle name="Обычный 2 2 2 2 2 3 2 2 5 2 2 3 5 4" xfId="26867"/>
    <cellStyle name="Обычный 2 2 2 2 2 3 2 2 5 2 2 3 5 5" xfId="34336"/>
    <cellStyle name="Обычный 2 2 2 2 2 3 2 2 5 2 2 3 5 6" xfId="41797"/>
    <cellStyle name="Обычный 2 2 2 2 2 3 2 2 5 2 2 3 5 7" xfId="49685"/>
    <cellStyle name="Обычный 2 2 2 2 2 3 2 2 5 2 2 3 5 8" xfId="57152"/>
    <cellStyle name="Обычный 2 2 2 2 2 3 2 2 5 2 2 3 6" xfId="1545"/>
    <cellStyle name="Обычный 2 2 2 2 2 3 2 2 5 2 2 3 6 2" xfId="1546"/>
    <cellStyle name="Обычный 2 2 2 2 2 3 2 2 5 2 2 3 6 3" xfId="20328"/>
    <cellStyle name="Обычный 2 2 2 2 2 3 2 2 5 2 2 3 6 4" xfId="27800"/>
    <cellStyle name="Обычный 2 2 2 2 2 3 2 2 5 2 2 3 6 5" xfId="35269"/>
    <cellStyle name="Обычный 2 2 2 2 2 3 2 2 5 2 2 3 6 6" xfId="42730"/>
    <cellStyle name="Обычный 2 2 2 2 2 3 2 2 5 2 2 3 6 7" xfId="50618"/>
    <cellStyle name="Обычный 2 2 2 2 2 3 2 2 5 2 2 3 6 8" xfId="58085"/>
    <cellStyle name="Обычный 2 2 2 2 2 3 2 2 5 2 2 3 7" xfId="1547"/>
    <cellStyle name="Обычный 2 2 2 2 2 3 2 2 5 2 2 3 7 2" xfId="1548"/>
    <cellStyle name="Обычный 2 2 2 2 2 3 2 2 5 2 2 3 7 3" xfId="21262"/>
    <cellStyle name="Обычный 2 2 2 2 2 3 2 2 5 2 2 3 7 4" xfId="28734"/>
    <cellStyle name="Обычный 2 2 2 2 2 3 2 2 5 2 2 3 7 5" xfId="36203"/>
    <cellStyle name="Обычный 2 2 2 2 2 3 2 2 5 2 2 3 7 6" xfId="43664"/>
    <cellStyle name="Обычный 2 2 2 2 2 3 2 2 5 2 2 3 7 7" xfId="51552"/>
    <cellStyle name="Обычный 2 2 2 2 2 3 2 2 5 2 2 3 7 8" xfId="59019"/>
    <cellStyle name="Обычный 2 2 2 2 2 3 2 2 5 2 2 3 8" xfId="1549"/>
    <cellStyle name="Обычный 2 2 2 2 2 3 2 2 5 2 2 3 8 2" xfId="1550"/>
    <cellStyle name="Обычный 2 2 2 2 2 3 2 2 5 2 2 3 8 3" xfId="22195"/>
    <cellStyle name="Обычный 2 2 2 2 2 3 2 2 5 2 2 3 8 4" xfId="29667"/>
    <cellStyle name="Обычный 2 2 2 2 2 3 2 2 5 2 2 3 8 5" xfId="37136"/>
    <cellStyle name="Обычный 2 2 2 2 2 3 2 2 5 2 2 3 8 6" xfId="44597"/>
    <cellStyle name="Обычный 2 2 2 2 2 3 2 2 5 2 2 3 8 7" xfId="52485"/>
    <cellStyle name="Обычный 2 2 2 2 2 3 2 2 5 2 2 3 8 8" xfId="59952"/>
    <cellStyle name="Обычный 2 2 2 2 2 3 2 2 5 2 2 3 9" xfId="1551"/>
    <cellStyle name="Обычный 2 2 2 2 2 3 2 2 5 2 2 4" xfId="1552"/>
    <cellStyle name="Обычный 2 2 2 2 2 3 2 2 5 2 2 4 10" xfId="1553"/>
    <cellStyle name="Обычный 2 2 2 2 2 3 2 2 5 2 2 4 11" xfId="15639"/>
    <cellStyle name="Обычный 2 2 2 2 2 3 2 2 5 2 2 4 12" xfId="23132"/>
    <cellStyle name="Обычный 2 2 2 2 2 3 2 2 5 2 2 4 13" xfId="30603"/>
    <cellStyle name="Обычный 2 2 2 2 2 3 2 2 5 2 2 4 14" xfId="38069"/>
    <cellStyle name="Обычный 2 2 2 2 2 3 2 2 5 2 2 4 15" xfId="45950"/>
    <cellStyle name="Обычный 2 2 2 2 2 3 2 2 5 2 2 4 16" xfId="53417"/>
    <cellStyle name="Обычный 2 2 2 2 2 3 2 2 5 2 2 4 2" xfId="1554"/>
    <cellStyle name="Обычный 2 2 2 2 2 3 2 2 5 2 2 4 2 2" xfId="1555"/>
    <cellStyle name="Обычный 2 2 2 2 2 3 2 2 5 2 2 4 2 3" xfId="16597"/>
    <cellStyle name="Обычный 2 2 2 2 2 3 2 2 5 2 2 4 2 4" xfId="24069"/>
    <cellStyle name="Обычный 2 2 2 2 2 3 2 2 5 2 2 4 2 5" xfId="31539"/>
    <cellStyle name="Обычный 2 2 2 2 2 3 2 2 5 2 2 4 2 6" xfId="39001"/>
    <cellStyle name="Обычный 2 2 2 2 2 3 2 2 5 2 2 4 2 7" xfId="46887"/>
    <cellStyle name="Обычный 2 2 2 2 2 3 2 2 5 2 2 4 2 8" xfId="54354"/>
    <cellStyle name="Обычный 2 2 2 2 2 3 2 2 5 2 2 4 3" xfId="1556"/>
    <cellStyle name="Обычный 2 2 2 2 2 3 2 2 5 2 2 4 3 2" xfId="1557"/>
    <cellStyle name="Обычный 2 2 2 2 2 3 2 2 5 2 2 4 3 3" xfId="17531"/>
    <cellStyle name="Обычный 2 2 2 2 2 3 2 2 5 2 2 4 3 4" xfId="25003"/>
    <cellStyle name="Обычный 2 2 2 2 2 3 2 2 5 2 2 4 3 5" xfId="32472"/>
    <cellStyle name="Обычный 2 2 2 2 2 3 2 2 5 2 2 4 3 6" xfId="39933"/>
    <cellStyle name="Обычный 2 2 2 2 2 3 2 2 5 2 2 4 3 7" xfId="47821"/>
    <cellStyle name="Обычный 2 2 2 2 2 3 2 2 5 2 2 4 3 8" xfId="55288"/>
    <cellStyle name="Обычный 2 2 2 2 2 3 2 2 5 2 2 4 4" xfId="1558"/>
    <cellStyle name="Обычный 2 2 2 2 2 3 2 2 5 2 2 4 4 2" xfId="1559"/>
    <cellStyle name="Обычный 2 2 2 2 2 3 2 2 5 2 2 4 4 3" xfId="18464"/>
    <cellStyle name="Обычный 2 2 2 2 2 3 2 2 5 2 2 4 4 4" xfId="25936"/>
    <cellStyle name="Обычный 2 2 2 2 2 3 2 2 5 2 2 4 4 5" xfId="33405"/>
    <cellStyle name="Обычный 2 2 2 2 2 3 2 2 5 2 2 4 4 6" xfId="40866"/>
    <cellStyle name="Обычный 2 2 2 2 2 3 2 2 5 2 2 4 4 7" xfId="48754"/>
    <cellStyle name="Обычный 2 2 2 2 2 3 2 2 5 2 2 4 4 8" xfId="56221"/>
    <cellStyle name="Обычный 2 2 2 2 2 3 2 2 5 2 2 4 5" xfId="1560"/>
    <cellStyle name="Обычный 2 2 2 2 2 3 2 2 5 2 2 4 5 2" xfId="1561"/>
    <cellStyle name="Обычный 2 2 2 2 2 3 2 2 5 2 2 4 5 3" xfId="19396"/>
    <cellStyle name="Обычный 2 2 2 2 2 3 2 2 5 2 2 4 5 4" xfId="26868"/>
    <cellStyle name="Обычный 2 2 2 2 2 3 2 2 5 2 2 4 5 5" xfId="34337"/>
    <cellStyle name="Обычный 2 2 2 2 2 3 2 2 5 2 2 4 5 6" xfId="41798"/>
    <cellStyle name="Обычный 2 2 2 2 2 3 2 2 5 2 2 4 5 7" xfId="49686"/>
    <cellStyle name="Обычный 2 2 2 2 2 3 2 2 5 2 2 4 5 8" xfId="57153"/>
    <cellStyle name="Обычный 2 2 2 2 2 3 2 2 5 2 2 4 6" xfId="1562"/>
    <cellStyle name="Обычный 2 2 2 2 2 3 2 2 5 2 2 4 6 2" xfId="1563"/>
    <cellStyle name="Обычный 2 2 2 2 2 3 2 2 5 2 2 4 6 3" xfId="20329"/>
    <cellStyle name="Обычный 2 2 2 2 2 3 2 2 5 2 2 4 6 4" xfId="27801"/>
    <cellStyle name="Обычный 2 2 2 2 2 3 2 2 5 2 2 4 6 5" xfId="35270"/>
    <cellStyle name="Обычный 2 2 2 2 2 3 2 2 5 2 2 4 6 6" xfId="42731"/>
    <cellStyle name="Обычный 2 2 2 2 2 3 2 2 5 2 2 4 6 7" xfId="50619"/>
    <cellStyle name="Обычный 2 2 2 2 2 3 2 2 5 2 2 4 6 8" xfId="58086"/>
    <cellStyle name="Обычный 2 2 2 2 2 3 2 2 5 2 2 4 7" xfId="1564"/>
    <cellStyle name="Обычный 2 2 2 2 2 3 2 2 5 2 2 4 7 2" xfId="1565"/>
    <cellStyle name="Обычный 2 2 2 2 2 3 2 2 5 2 2 4 7 3" xfId="21263"/>
    <cellStyle name="Обычный 2 2 2 2 2 3 2 2 5 2 2 4 7 4" xfId="28735"/>
    <cellStyle name="Обычный 2 2 2 2 2 3 2 2 5 2 2 4 7 5" xfId="36204"/>
    <cellStyle name="Обычный 2 2 2 2 2 3 2 2 5 2 2 4 7 6" xfId="43665"/>
    <cellStyle name="Обычный 2 2 2 2 2 3 2 2 5 2 2 4 7 7" xfId="51553"/>
    <cellStyle name="Обычный 2 2 2 2 2 3 2 2 5 2 2 4 7 8" xfId="59020"/>
    <cellStyle name="Обычный 2 2 2 2 2 3 2 2 5 2 2 4 8" xfId="1566"/>
    <cellStyle name="Обычный 2 2 2 2 2 3 2 2 5 2 2 4 8 2" xfId="1567"/>
    <cellStyle name="Обычный 2 2 2 2 2 3 2 2 5 2 2 4 8 3" xfId="22196"/>
    <cellStyle name="Обычный 2 2 2 2 2 3 2 2 5 2 2 4 8 4" xfId="29668"/>
    <cellStyle name="Обычный 2 2 2 2 2 3 2 2 5 2 2 4 8 5" xfId="37137"/>
    <cellStyle name="Обычный 2 2 2 2 2 3 2 2 5 2 2 4 8 6" xfId="44598"/>
    <cellStyle name="Обычный 2 2 2 2 2 3 2 2 5 2 2 4 8 7" xfId="52486"/>
    <cellStyle name="Обычный 2 2 2 2 2 3 2 2 5 2 2 4 8 8" xfId="59953"/>
    <cellStyle name="Обычный 2 2 2 2 2 3 2 2 5 2 2 4 9" xfId="1568"/>
    <cellStyle name="Обычный 2 2 2 2 2 3 2 2 5 2 2 5" xfId="1569"/>
    <cellStyle name="Обычный 2 2 2 2 2 3 2 2 5 2 2 5 2" xfId="1570"/>
    <cellStyle name="Обычный 2 2 2 2 2 3 2 2 5 2 2 5 3" xfId="1571"/>
    <cellStyle name="Обычный 2 2 2 2 2 3 2 2 5 2 2 5 4" xfId="16586"/>
    <cellStyle name="Обычный 2 2 2 2 2 3 2 2 5 2 2 5 5" xfId="24058"/>
    <cellStyle name="Обычный 2 2 2 2 2 3 2 2 5 2 2 5 6" xfId="31528"/>
    <cellStyle name="Обычный 2 2 2 2 2 3 2 2 5 2 2 5 7" xfId="38990"/>
    <cellStyle name="Обычный 2 2 2 2 2 3 2 2 5 2 2 5 8" xfId="46876"/>
    <cellStyle name="Обычный 2 2 2 2 2 3 2 2 5 2 2 5 9" xfId="54343"/>
    <cellStyle name="Обычный 2 2 2 2 2 3 2 2 5 2 2 6" xfId="1572"/>
    <cellStyle name="Обычный 2 2 2 2 2 3 2 2 5 2 2 6 2" xfId="1573"/>
    <cellStyle name="Обычный 2 2 2 2 2 3 2 2 5 2 2 6 3" xfId="17520"/>
    <cellStyle name="Обычный 2 2 2 2 2 3 2 2 5 2 2 6 4" xfId="24992"/>
    <cellStyle name="Обычный 2 2 2 2 2 3 2 2 5 2 2 6 5" xfId="32461"/>
    <cellStyle name="Обычный 2 2 2 2 2 3 2 2 5 2 2 6 6" xfId="39922"/>
    <cellStyle name="Обычный 2 2 2 2 2 3 2 2 5 2 2 6 7" xfId="47810"/>
    <cellStyle name="Обычный 2 2 2 2 2 3 2 2 5 2 2 6 8" xfId="55277"/>
    <cellStyle name="Обычный 2 2 2 2 2 3 2 2 5 2 2 7" xfId="1574"/>
    <cellStyle name="Обычный 2 2 2 2 2 3 2 2 5 2 2 7 2" xfId="1575"/>
    <cellStyle name="Обычный 2 2 2 2 2 3 2 2 5 2 2 7 3" xfId="18453"/>
    <cellStyle name="Обычный 2 2 2 2 2 3 2 2 5 2 2 7 4" xfId="25925"/>
    <cellStyle name="Обычный 2 2 2 2 2 3 2 2 5 2 2 7 5" xfId="33394"/>
    <cellStyle name="Обычный 2 2 2 2 2 3 2 2 5 2 2 7 6" xfId="40855"/>
    <cellStyle name="Обычный 2 2 2 2 2 3 2 2 5 2 2 7 7" xfId="48743"/>
    <cellStyle name="Обычный 2 2 2 2 2 3 2 2 5 2 2 7 8" xfId="56210"/>
    <cellStyle name="Обычный 2 2 2 2 2 3 2 2 5 2 2 8" xfId="1576"/>
    <cellStyle name="Обычный 2 2 2 2 2 3 2 2 5 2 2 8 2" xfId="1577"/>
    <cellStyle name="Обычный 2 2 2 2 2 3 2 2 5 2 2 8 3" xfId="19385"/>
    <cellStyle name="Обычный 2 2 2 2 2 3 2 2 5 2 2 8 4" xfId="26857"/>
    <cellStyle name="Обычный 2 2 2 2 2 3 2 2 5 2 2 8 5" xfId="34326"/>
    <cellStyle name="Обычный 2 2 2 2 2 3 2 2 5 2 2 8 6" xfId="41787"/>
    <cellStyle name="Обычный 2 2 2 2 2 3 2 2 5 2 2 8 7" xfId="49675"/>
    <cellStyle name="Обычный 2 2 2 2 2 3 2 2 5 2 2 8 8" xfId="57142"/>
    <cellStyle name="Обычный 2 2 2 2 2 3 2 2 5 2 2 9" xfId="1578"/>
    <cellStyle name="Обычный 2 2 2 2 2 3 2 2 5 2 2 9 2" xfId="1579"/>
    <cellStyle name="Обычный 2 2 2 2 2 3 2 2 5 2 2 9 3" xfId="20318"/>
    <cellStyle name="Обычный 2 2 2 2 2 3 2 2 5 2 2 9 4" xfId="27790"/>
    <cellStyle name="Обычный 2 2 2 2 2 3 2 2 5 2 2 9 5" xfId="35259"/>
    <cellStyle name="Обычный 2 2 2 2 2 3 2 2 5 2 2 9 6" xfId="42720"/>
    <cellStyle name="Обычный 2 2 2 2 2 3 2 2 5 2 2 9 7" xfId="50608"/>
    <cellStyle name="Обычный 2 2 2 2 2 3 2 2 5 2 2 9 8" xfId="58075"/>
    <cellStyle name="Обычный 2 2 2 2 2 3 2 2 5 2 20" xfId="53405"/>
    <cellStyle name="Обычный 2 2 2 2 2 3 2 2 5 2 3" xfId="1580"/>
    <cellStyle name="Обычный 2 2 2 2 2 3 2 2 5 2 3 10" xfId="1581"/>
    <cellStyle name="Обычный 2 2 2 2 2 3 2 2 5 2 3 11" xfId="15640"/>
    <cellStyle name="Обычный 2 2 2 2 2 3 2 2 5 2 3 12" xfId="23133"/>
    <cellStyle name="Обычный 2 2 2 2 2 3 2 2 5 2 3 13" xfId="30604"/>
    <cellStyle name="Обычный 2 2 2 2 2 3 2 2 5 2 3 14" xfId="38070"/>
    <cellStyle name="Обычный 2 2 2 2 2 3 2 2 5 2 3 15" xfId="45951"/>
    <cellStyle name="Обычный 2 2 2 2 2 3 2 2 5 2 3 16" xfId="53418"/>
    <cellStyle name="Обычный 2 2 2 2 2 3 2 2 5 2 3 2" xfId="1582"/>
    <cellStyle name="Обычный 2 2 2 2 2 3 2 2 5 2 3 2 2" xfId="1583"/>
    <cellStyle name="Обычный 2 2 2 2 2 3 2 2 5 2 3 2 3" xfId="1584"/>
    <cellStyle name="Обычный 2 2 2 2 2 3 2 2 5 2 3 2 4" xfId="16598"/>
    <cellStyle name="Обычный 2 2 2 2 2 3 2 2 5 2 3 2 5" xfId="24070"/>
    <cellStyle name="Обычный 2 2 2 2 2 3 2 2 5 2 3 2 6" xfId="31540"/>
    <cellStyle name="Обычный 2 2 2 2 2 3 2 2 5 2 3 2 7" xfId="39002"/>
    <cellStyle name="Обычный 2 2 2 2 2 3 2 2 5 2 3 2 8" xfId="46888"/>
    <cellStyle name="Обычный 2 2 2 2 2 3 2 2 5 2 3 2 9" xfId="54355"/>
    <cellStyle name="Обычный 2 2 2 2 2 3 2 2 5 2 3 3" xfId="1585"/>
    <cellStyle name="Обычный 2 2 2 2 2 3 2 2 5 2 3 3 2" xfId="1586"/>
    <cellStyle name="Обычный 2 2 2 2 2 3 2 2 5 2 3 3 3" xfId="17532"/>
    <cellStyle name="Обычный 2 2 2 2 2 3 2 2 5 2 3 3 4" xfId="25004"/>
    <cellStyle name="Обычный 2 2 2 2 2 3 2 2 5 2 3 3 5" xfId="32473"/>
    <cellStyle name="Обычный 2 2 2 2 2 3 2 2 5 2 3 3 6" xfId="39934"/>
    <cellStyle name="Обычный 2 2 2 2 2 3 2 2 5 2 3 3 7" xfId="47822"/>
    <cellStyle name="Обычный 2 2 2 2 2 3 2 2 5 2 3 3 8" xfId="55289"/>
    <cellStyle name="Обычный 2 2 2 2 2 3 2 2 5 2 3 4" xfId="1587"/>
    <cellStyle name="Обычный 2 2 2 2 2 3 2 2 5 2 3 4 2" xfId="1588"/>
    <cellStyle name="Обычный 2 2 2 2 2 3 2 2 5 2 3 4 3" xfId="18465"/>
    <cellStyle name="Обычный 2 2 2 2 2 3 2 2 5 2 3 4 4" xfId="25937"/>
    <cellStyle name="Обычный 2 2 2 2 2 3 2 2 5 2 3 4 5" xfId="33406"/>
    <cellStyle name="Обычный 2 2 2 2 2 3 2 2 5 2 3 4 6" xfId="40867"/>
    <cellStyle name="Обычный 2 2 2 2 2 3 2 2 5 2 3 4 7" xfId="48755"/>
    <cellStyle name="Обычный 2 2 2 2 2 3 2 2 5 2 3 4 8" xfId="56222"/>
    <cellStyle name="Обычный 2 2 2 2 2 3 2 2 5 2 3 5" xfId="1589"/>
    <cellStyle name="Обычный 2 2 2 2 2 3 2 2 5 2 3 5 2" xfId="1590"/>
    <cellStyle name="Обычный 2 2 2 2 2 3 2 2 5 2 3 5 3" xfId="19397"/>
    <cellStyle name="Обычный 2 2 2 2 2 3 2 2 5 2 3 5 4" xfId="26869"/>
    <cellStyle name="Обычный 2 2 2 2 2 3 2 2 5 2 3 5 5" xfId="34338"/>
    <cellStyle name="Обычный 2 2 2 2 2 3 2 2 5 2 3 5 6" xfId="41799"/>
    <cellStyle name="Обычный 2 2 2 2 2 3 2 2 5 2 3 5 7" xfId="49687"/>
    <cellStyle name="Обычный 2 2 2 2 2 3 2 2 5 2 3 5 8" xfId="57154"/>
    <cellStyle name="Обычный 2 2 2 2 2 3 2 2 5 2 3 6" xfId="1591"/>
    <cellStyle name="Обычный 2 2 2 2 2 3 2 2 5 2 3 6 2" xfId="1592"/>
    <cellStyle name="Обычный 2 2 2 2 2 3 2 2 5 2 3 6 3" xfId="20330"/>
    <cellStyle name="Обычный 2 2 2 2 2 3 2 2 5 2 3 6 4" xfId="27802"/>
    <cellStyle name="Обычный 2 2 2 2 2 3 2 2 5 2 3 6 5" xfId="35271"/>
    <cellStyle name="Обычный 2 2 2 2 2 3 2 2 5 2 3 6 6" xfId="42732"/>
    <cellStyle name="Обычный 2 2 2 2 2 3 2 2 5 2 3 6 7" xfId="50620"/>
    <cellStyle name="Обычный 2 2 2 2 2 3 2 2 5 2 3 6 8" xfId="58087"/>
    <cellStyle name="Обычный 2 2 2 2 2 3 2 2 5 2 3 7" xfId="1593"/>
    <cellStyle name="Обычный 2 2 2 2 2 3 2 2 5 2 3 7 2" xfId="1594"/>
    <cellStyle name="Обычный 2 2 2 2 2 3 2 2 5 2 3 7 3" xfId="21264"/>
    <cellStyle name="Обычный 2 2 2 2 2 3 2 2 5 2 3 7 4" xfId="28736"/>
    <cellStyle name="Обычный 2 2 2 2 2 3 2 2 5 2 3 7 5" xfId="36205"/>
    <cellStyle name="Обычный 2 2 2 2 2 3 2 2 5 2 3 7 6" xfId="43666"/>
    <cellStyle name="Обычный 2 2 2 2 2 3 2 2 5 2 3 7 7" xfId="51554"/>
    <cellStyle name="Обычный 2 2 2 2 2 3 2 2 5 2 3 7 8" xfId="59021"/>
    <cellStyle name="Обычный 2 2 2 2 2 3 2 2 5 2 3 8" xfId="1595"/>
    <cellStyle name="Обычный 2 2 2 2 2 3 2 2 5 2 3 8 2" xfId="1596"/>
    <cellStyle name="Обычный 2 2 2 2 2 3 2 2 5 2 3 8 3" xfId="22197"/>
    <cellStyle name="Обычный 2 2 2 2 2 3 2 2 5 2 3 8 4" xfId="29669"/>
    <cellStyle name="Обычный 2 2 2 2 2 3 2 2 5 2 3 8 5" xfId="37138"/>
    <cellStyle name="Обычный 2 2 2 2 2 3 2 2 5 2 3 8 6" xfId="44599"/>
    <cellStyle name="Обычный 2 2 2 2 2 3 2 2 5 2 3 8 7" xfId="52487"/>
    <cellStyle name="Обычный 2 2 2 2 2 3 2 2 5 2 3 8 8" xfId="59954"/>
    <cellStyle name="Обычный 2 2 2 2 2 3 2 2 5 2 3 9" xfId="1597"/>
    <cellStyle name="Обычный 2 2 2 2 2 3 2 2 5 2 4" xfId="1598"/>
    <cellStyle name="Обычный 2 2 2 2 2 3 2 2 5 2 4 10" xfId="1599"/>
    <cellStyle name="Обычный 2 2 2 2 2 3 2 2 5 2 4 11" xfId="15641"/>
    <cellStyle name="Обычный 2 2 2 2 2 3 2 2 5 2 4 12" xfId="23134"/>
    <cellStyle name="Обычный 2 2 2 2 2 3 2 2 5 2 4 13" xfId="30605"/>
    <cellStyle name="Обычный 2 2 2 2 2 3 2 2 5 2 4 14" xfId="38071"/>
    <cellStyle name="Обычный 2 2 2 2 2 3 2 2 5 2 4 15" xfId="45952"/>
    <cellStyle name="Обычный 2 2 2 2 2 3 2 2 5 2 4 16" xfId="53419"/>
    <cellStyle name="Обычный 2 2 2 2 2 3 2 2 5 2 4 2" xfId="1600"/>
    <cellStyle name="Обычный 2 2 2 2 2 3 2 2 5 2 4 2 2" xfId="1601"/>
    <cellStyle name="Обычный 2 2 2 2 2 3 2 2 5 2 4 2 3" xfId="16599"/>
    <cellStyle name="Обычный 2 2 2 2 2 3 2 2 5 2 4 2 4" xfId="24071"/>
    <cellStyle name="Обычный 2 2 2 2 2 3 2 2 5 2 4 2 5" xfId="31541"/>
    <cellStyle name="Обычный 2 2 2 2 2 3 2 2 5 2 4 2 6" xfId="39003"/>
    <cellStyle name="Обычный 2 2 2 2 2 3 2 2 5 2 4 2 7" xfId="46889"/>
    <cellStyle name="Обычный 2 2 2 2 2 3 2 2 5 2 4 2 8" xfId="54356"/>
    <cellStyle name="Обычный 2 2 2 2 2 3 2 2 5 2 4 3" xfId="1602"/>
    <cellStyle name="Обычный 2 2 2 2 2 3 2 2 5 2 4 3 2" xfId="1603"/>
    <cellStyle name="Обычный 2 2 2 2 2 3 2 2 5 2 4 3 3" xfId="17533"/>
    <cellStyle name="Обычный 2 2 2 2 2 3 2 2 5 2 4 3 4" xfId="25005"/>
    <cellStyle name="Обычный 2 2 2 2 2 3 2 2 5 2 4 3 5" xfId="32474"/>
    <cellStyle name="Обычный 2 2 2 2 2 3 2 2 5 2 4 3 6" xfId="39935"/>
    <cellStyle name="Обычный 2 2 2 2 2 3 2 2 5 2 4 3 7" xfId="47823"/>
    <cellStyle name="Обычный 2 2 2 2 2 3 2 2 5 2 4 3 8" xfId="55290"/>
    <cellStyle name="Обычный 2 2 2 2 2 3 2 2 5 2 4 4" xfId="1604"/>
    <cellStyle name="Обычный 2 2 2 2 2 3 2 2 5 2 4 4 2" xfId="1605"/>
    <cellStyle name="Обычный 2 2 2 2 2 3 2 2 5 2 4 4 3" xfId="18466"/>
    <cellStyle name="Обычный 2 2 2 2 2 3 2 2 5 2 4 4 4" xfId="25938"/>
    <cellStyle name="Обычный 2 2 2 2 2 3 2 2 5 2 4 4 5" xfId="33407"/>
    <cellStyle name="Обычный 2 2 2 2 2 3 2 2 5 2 4 4 6" xfId="40868"/>
    <cellStyle name="Обычный 2 2 2 2 2 3 2 2 5 2 4 4 7" xfId="48756"/>
    <cellStyle name="Обычный 2 2 2 2 2 3 2 2 5 2 4 4 8" xfId="56223"/>
    <cellStyle name="Обычный 2 2 2 2 2 3 2 2 5 2 4 5" xfId="1606"/>
    <cellStyle name="Обычный 2 2 2 2 2 3 2 2 5 2 4 5 2" xfId="1607"/>
    <cellStyle name="Обычный 2 2 2 2 2 3 2 2 5 2 4 5 3" xfId="19398"/>
    <cellStyle name="Обычный 2 2 2 2 2 3 2 2 5 2 4 5 4" xfId="26870"/>
    <cellStyle name="Обычный 2 2 2 2 2 3 2 2 5 2 4 5 5" xfId="34339"/>
    <cellStyle name="Обычный 2 2 2 2 2 3 2 2 5 2 4 5 6" xfId="41800"/>
    <cellStyle name="Обычный 2 2 2 2 2 3 2 2 5 2 4 5 7" xfId="49688"/>
    <cellStyle name="Обычный 2 2 2 2 2 3 2 2 5 2 4 5 8" xfId="57155"/>
    <cellStyle name="Обычный 2 2 2 2 2 3 2 2 5 2 4 6" xfId="1608"/>
    <cellStyle name="Обычный 2 2 2 2 2 3 2 2 5 2 4 6 2" xfId="1609"/>
    <cellStyle name="Обычный 2 2 2 2 2 3 2 2 5 2 4 6 3" xfId="20331"/>
    <cellStyle name="Обычный 2 2 2 2 2 3 2 2 5 2 4 6 4" xfId="27803"/>
    <cellStyle name="Обычный 2 2 2 2 2 3 2 2 5 2 4 6 5" xfId="35272"/>
    <cellStyle name="Обычный 2 2 2 2 2 3 2 2 5 2 4 6 6" xfId="42733"/>
    <cellStyle name="Обычный 2 2 2 2 2 3 2 2 5 2 4 6 7" xfId="50621"/>
    <cellStyle name="Обычный 2 2 2 2 2 3 2 2 5 2 4 6 8" xfId="58088"/>
    <cellStyle name="Обычный 2 2 2 2 2 3 2 2 5 2 4 7" xfId="1610"/>
    <cellStyle name="Обычный 2 2 2 2 2 3 2 2 5 2 4 7 2" xfId="1611"/>
    <cellStyle name="Обычный 2 2 2 2 2 3 2 2 5 2 4 7 3" xfId="21265"/>
    <cellStyle name="Обычный 2 2 2 2 2 3 2 2 5 2 4 7 4" xfId="28737"/>
    <cellStyle name="Обычный 2 2 2 2 2 3 2 2 5 2 4 7 5" xfId="36206"/>
    <cellStyle name="Обычный 2 2 2 2 2 3 2 2 5 2 4 7 6" xfId="43667"/>
    <cellStyle name="Обычный 2 2 2 2 2 3 2 2 5 2 4 7 7" xfId="51555"/>
    <cellStyle name="Обычный 2 2 2 2 2 3 2 2 5 2 4 7 8" xfId="59022"/>
    <cellStyle name="Обычный 2 2 2 2 2 3 2 2 5 2 4 8" xfId="1612"/>
    <cellStyle name="Обычный 2 2 2 2 2 3 2 2 5 2 4 8 2" xfId="1613"/>
    <cellStyle name="Обычный 2 2 2 2 2 3 2 2 5 2 4 8 3" xfId="22198"/>
    <cellStyle name="Обычный 2 2 2 2 2 3 2 2 5 2 4 8 4" xfId="29670"/>
    <cellStyle name="Обычный 2 2 2 2 2 3 2 2 5 2 4 8 5" xfId="37139"/>
    <cellStyle name="Обычный 2 2 2 2 2 3 2 2 5 2 4 8 6" xfId="44600"/>
    <cellStyle name="Обычный 2 2 2 2 2 3 2 2 5 2 4 8 7" xfId="52488"/>
    <cellStyle name="Обычный 2 2 2 2 2 3 2 2 5 2 4 8 8" xfId="59955"/>
    <cellStyle name="Обычный 2 2 2 2 2 3 2 2 5 2 4 9" xfId="1614"/>
    <cellStyle name="Обычный 2 2 2 2 2 3 2 2 5 2 5" xfId="1615"/>
    <cellStyle name="Обычный 2 2 2 2 2 3 2 2 5 2 5 2" xfId="1616"/>
    <cellStyle name="Обычный 2 2 2 2 2 3 2 2 5 2 5 3" xfId="1617"/>
    <cellStyle name="Обычный 2 2 2 2 2 3 2 2 5 2 5 4" xfId="16585"/>
    <cellStyle name="Обычный 2 2 2 2 2 3 2 2 5 2 5 5" xfId="24057"/>
    <cellStyle name="Обычный 2 2 2 2 2 3 2 2 5 2 5 6" xfId="31527"/>
    <cellStyle name="Обычный 2 2 2 2 2 3 2 2 5 2 5 7" xfId="38989"/>
    <cellStyle name="Обычный 2 2 2 2 2 3 2 2 5 2 5 8" xfId="46875"/>
    <cellStyle name="Обычный 2 2 2 2 2 3 2 2 5 2 5 9" xfId="54342"/>
    <cellStyle name="Обычный 2 2 2 2 2 3 2 2 5 2 6" xfId="1618"/>
    <cellStyle name="Обычный 2 2 2 2 2 3 2 2 5 2 6 2" xfId="1619"/>
    <cellStyle name="Обычный 2 2 2 2 2 3 2 2 5 2 6 3" xfId="17519"/>
    <cellStyle name="Обычный 2 2 2 2 2 3 2 2 5 2 6 4" xfId="24991"/>
    <cellStyle name="Обычный 2 2 2 2 2 3 2 2 5 2 6 5" xfId="32460"/>
    <cellStyle name="Обычный 2 2 2 2 2 3 2 2 5 2 6 6" xfId="39921"/>
    <cellStyle name="Обычный 2 2 2 2 2 3 2 2 5 2 6 7" xfId="47809"/>
    <cellStyle name="Обычный 2 2 2 2 2 3 2 2 5 2 6 8" xfId="55276"/>
    <cellStyle name="Обычный 2 2 2 2 2 3 2 2 5 2 7" xfId="1620"/>
    <cellStyle name="Обычный 2 2 2 2 2 3 2 2 5 2 7 2" xfId="1621"/>
    <cellStyle name="Обычный 2 2 2 2 2 3 2 2 5 2 7 3" xfId="18452"/>
    <cellStyle name="Обычный 2 2 2 2 2 3 2 2 5 2 7 4" xfId="25924"/>
    <cellStyle name="Обычный 2 2 2 2 2 3 2 2 5 2 7 5" xfId="33393"/>
    <cellStyle name="Обычный 2 2 2 2 2 3 2 2 5 2 7 6" xfId="40854"/>
    <cellStyle name="Обычный 2 2 2 2 2 3 2 2 5 2 7 7" xfId="48742"/>
    <cellStyle name="Обычный 2 2 2 2 2 3 2 2 5 2 7 8" xfId="56209"/>
    <cellStyle name="Обычный 2 2 2 2 2 3 2 2 5 2 8" xfId="1622"/>
    <cellStyle name="Обычный 2 2 2 2 2 3 2 2 5 2 8 2" xfId="1623"/>
    <cellStyle name="Обычный 2 2 2 2 2 3 2 2 5 2 8 3" xfId="19384"/>
    <cellStyle name="Обычный 2 2 2 2 2 3 2 2 5 2 8 4" xfId="26856"/>
    <cellStyle name="Обычный 2 2 2 2 2 3 2 2 5 2 8 5" xfId="34325"/>
    <cellStyle name="Обычный 2 2 2 2 2 3 2 2 5 2 8 6" xfId="41786"/>
    <cellStyle name="Обычный 2 2 2 2 2 3 2 2 5 2 8 7" xfId="49674"/>
    <cellStyle name="Обычный 2 2 2 2 2 3 2 2 5 2 8 8" xfId="57141"/>
    <cellStyle name="Обычный 2 2 2 2 2 3 2 2 5 2 9" xfId="1624"/>
    <cellStyle name="Обычный 2 2 2 2 2 3 2 2 5 2 9 2" xfId="1625"/>
    <cellStyle name="Обычный 2 2 2 2 2 3 2 2 5 2 9 3" xfId="20317"/>
    <cellStyle name="Обычный 2 2 2 2 2 3 2 2 5 2 9 4" xfId="27789"/>
    <cellStyle name="Обычный 2 2 2 2 2 3 2 2 5 2 9 5" xfId="35258"/>
    <cellStyle name="Обычный 2 2 2 2 2 3 2 2 5 2 9 6" xfId="42719"/>
    <cellStyle name="Обычный 2 2 2 2 2 3 2 2 5 2 9 7" xfId="50607"/>
    <cellStyle name="Обычный 2 2 2 2 2 3 2 2 5 2 9 8" xfId="58074"/>
    <cellStyle name="Обычный 2 2 2 2 2 3 2 2 5 20" xfId="53404"/>
    <cellStyle name="Обычный 2 2 2 2 2 3 2 2 5 3" xfId="1626"/>
    <cellStyle name="Обычный 2 2 2 2 2 3 2 2 5 3 10" xfId="1627"/>
    <cellStyle name="Обычный 2 2 2 2 2 3 2 2 5 3 11" xfId="15642"/>
    <cellStyle name="Обычный 2 2 2 2 2 3 2 2 5 3 12" xfId="23135"/>
    <cellStyle name="Обычный 2 2 2 2 2 3 2 2 5 3 13" xfId="30606"/>
    <cellStyle name="Обычный 2 2 2 2 2 3 2 2 5 3 14" xfId="38072"/>
    <cellStyle name="Обычный 2 2 2 2 2 3 2 2 5 3 15" xfId="45953"/>
    <cellStyle name="Обычный 2 2 2 2 2 3 2 2 5 3 16" xfId="53420"/>
    <cellStyle name="Обычный 2 2 2 2 2 3 2 2 5 3 2" xfId="1628"/>
    <cellStyle name="Обычный 2 2 2 2 2 3 2 2 5 3 2 2" xfId="1629"/>
    <cellStyle name="Обычный 2 2 2 2 2 3 2 2 5 3 2 3" xfId="1630"/>
    <cellStyle name="Обычный 2 2 2 2 2 3 2 2 5 3 2 4" xfId="16600"/>
    <cellStyle name="Обычный 2 2 2 2 2 3 2 2 5 3 2 5" xfId="24072"/>
    <cellStyle name="Обычный 2 2 2 2 2 3 2 2 5 3 2 6" xfId="31542"/>
    <cellStyle name="Обычный 2 2 2 2 2 3 2 2 5 3 2 7" xfId="39004"/>
    <cellStyle name="Обычный 2 2 2 2 2 3 2 2 5 3 2 8" xfId="46890"/>
    <cellStyle name="Обычный 2 2 2 2 2 3 2 2 5 3 2 9" xfId="54357"/>
    <cellStyle name="Обычный 2 2 2 2 2 3 2 2 5 3 3" xfId="1631"/>
    <cellStyle name="Обычный 2 2 2 2 2 3 2 2 5 3 3 2" xfId="1632"/>
    <cellStyle name="Обычный 2 2 2 2 2 3 2 2 5 3 3 3" xfId="17534"/>
    <cellStyle name="Обычный 2 2 2 2 2 3 2 2 5 3 3 4" xfId="25006"/>
    <cellStyle name="Обычный 2 2 2 2 2 3 2 2 5 3 3 5" xfId="32475"/>
    <cellStyle name="Обычный 2 2 2 2 2 3 2 2 5 3 3 6" xfId="39936"/>
    <cellStyle name="Обычный 2 2 2 2 2 3 2 2 5 3 3 7" xfId="47824"/>
    <cellStyle name="Обычный 2 2 2 2 2 3 2 2 5 3 3 8" xfId="55291"/>
    <cellStyle name="Обычный 2 2 2 2 2 3 2 2 5 3 4" xfId="1633"/>
    <cellStyle name="Обычный 2 2 2 2 2 3 2 2 5 3 4 2" xfId="1634"/>
    <cellStyle name="Обычный 2 2 2 2 2 3 2 2 5 3 4 3" xfId="18467"/>
    <cellStyle name="Обычный 2 2 2 2 2 3 2 2 5 3 4 4" xfId="25939"/>
    <cellStyle name="Обычный 2 2 2 2 2 3 2 2 5 3 4 5" xfId="33408"/>
    <cellStyle name="Обычный 2 2 2 2 2 3 2 2 5 3 4 6" xfId="40869"/>
    <cellStyle name="Обычный 2 2 2 2 2 3 2 2 5 3 4 7" xfId="48757"/>
    <cellStyle name="Обычный 2 2 2 2 2 3 2 2 5 3 4 8" xfId="56224"/>
    <cellStyle name="Обычный 2 2 2 2 2 3 2 2 5 3 5" xfId="1635"/>
    <cellStyle name="Обычный 2 2 2 2 2 3 2 2 5 3 5 2" xfId="1636"/>
    <cellStyle name="Обычный 2 2 2 2 2 3 2 2 5 3 5 3" xfId="19399"/>
    <cellStyle name="Обычный 2 2 2 2 2 3 2 2 5 3 5 4" xfId="26871"/>
    <cellStyle name="Обычный 2 2 2 2 2 3 2 2 5 3 5 5" xfId="34340"/>
    <cellStyle name="Обычный 2 2 2 2 2 3 2 2 5 3 5 6" xfId="41801"/>
    <cellStyle name="Обычный 2 2 2 2 2 3 2 2 5 3 5 7" xfId="49689"/>
    <cellStyle name="Обычный 2 2 2 2 2 3 2 2 5 3 5 8" xfId="57156"/>
    <cellStyle name="Обычный 2 2 2 2 2 3 2 2 5 3 6" xfId="1637"/>
    <cellStyle name="Обычный 2 2 2 2 2 3 2 2 5 3 6 2" xfId="1638"/>
    <cellStyle name="Обычный 2 2 2 2 2 3 2 2 5 3 6 3" xfId="20332"/>
    <cellStyle name="Обычный 2 2 2 2 2 3 2 2 5 3 6 4" xfId="27804"/>
    <cellStyle name="Обычный 2 2 2 2 2 3 2 2 5 3 6 5" xfId="35273"/>
    <cellStyle name="Обычный 2 2 2 2 2 3 2 2 5 3 6 6" xfId="42734"/>
    <cellStyle name="Обычный 2 2 2 2 2 3 2 2 5 3 6 7" xfId="50622"/>
    <cellStyle name="Обычный 2 2 2 2 2 3 2 2 5 3 6 8" xfId="58089"/>
    <cellStyle name="Обычный 2 2 2 2 2 3 2 2 5 3 7" xfId="1639"/>
    <cellStyle name="Обычный 2 2 2 2 2 3 2 2 5 3 7 2" xfId="1640"/>
    <cellStyle name="Обычный 2 2 2 2 2 3 2 2 5 3 7 3" xfId="21266"/>
    <cellStyle name="Обычный 2 2 2 2 2 3 2 2 5 3 7 4" xfId="28738"/>
    <cellStyle name="Обычный 2 2 2 2 2 3 2 2 5 3 7 5" xfId="36207"/>
    <cellStyle name="Обычный 2 2 2 2 2 3 2 2 5 3 7 6" xfId="43668"/>
    <cellStyle name="Обычный 2 2 2 2 2 3 2 2 5 3 7 7" xfId="51556"/>
    <cellStyle name="Обычный 2 2 2 2 2 3 2 2 5 3 7 8" xfId="59023"/>
    <cellStyle name="Обычный 2 2 2 2 2 3 2 2 5 3 8" xfId="1641"/>
    <cellStyle name="Обычный 2 2 2 2 2 3 2 2 5 3 8 2" xfId="1642"/>
    <cellStyle name="Обычный 2 2 2 2 2 3 2 2 5 3 8 3" xfId="22199"/>
    <cellStyle name="Обычный 2 2 2 2 2 3 2 2 5 3 8 4" xfId="29671"/>
    <cellStyle name="Обычный 2 2 2 2 2 3 2 2 5 3 8 5" xfId="37140"/>
    <cellStyle name="Обычный 2 2 2 2 2 3 2 2 5 3 8 6" xfId="44601"/>
    <cellStyle name="Обычный 2 2 2 2 2 3 2 2 5 3 8 7" xfId="52489"/>
    <cellStyle name="Обычный 2 2 2 2 2 3 2 2 5 3 8 8" xfId="59956"/>
    <cellStyle name="Обычный 2 2 2 2 2 3 2 2 5 3 9" xfId="1643"/>
    <cellStyle name="Обычный 2 2 2 2 2 3 2 2 5 4" xfId="1644"/>
    <cellStyle name="Обычный 2 2 2 2 2 3 2 2 5 4 10" xfId="1645"/>
    <cellStyle name="Обычный 2 2 2 2 2 3 2 2 5 4 11" xfId="15643"/>
    <cellStyle name="Обычный 2 2 2 2 2 3 2 2 5 4 12" xfId="23136"/>
    <cellStyle name="Обычный 2 2 2 2 2 3 2 2 5 4 13" xfId="30607"/>
    <cellStyle name="Обычный 2 2 2 2 2 3 2 2 5 4 14" xfId="38073"/>
    <cellStyle name="Обычный 2 2 2 2 2 3 2 2 5 4 15" xfId="45954"/>
    <cellStyle name="Обычный 2 2 2 2 2 3 2 2 5 4 16" xfId="53421"/>
    <cellStyle name="Обычный 2 2 2 2 2 3 2 2 5 4 2" xfId="1646"/>
    <cellStyle name="Обычный 2 2 2 2 2 3 2 2 5 4 2 2" xfId="1647"/>
    <cellStyle name="Обычный 2 2 2 2 2 3 2 2 5 4 2 3" xfId="16601"/>
    <cellStyle name="Обычный 2 2 2 2 2 3 2 2 5 4 2 4" xfId="24073"/>
    <cellStyle name="Обычный 2 2 2 2 2 3 2 2 5 4 2 5" xfId="31543"/>
    <cellStyle name="Обычный 2 2 2 2 2 3 2 2 5 4 2 6" xfId="39005"/>
    <cellStyle name="Обычный 2 2 2 2 2 3 2 2 5 4 2 7" xfId="46891"/>
    <cellStyle name="Обычный 2 2 2 2 2 3 2 2 5 4 2 8" xfId="54358"/>
    <cellStyle name="Обычный 2 2 2 2 2 3 2 2 5 4 3" xfId="1648"/>
    <cellStyle name="Обычный 2 2 2 2 2 3 2 2 5 4 3 2" xfId="1649"/>
    <cellStyle name="Обычный 2 2 2 2 2 3 2 2 5 4 3 3" xfId="17535"/>
    <cellStyle name="Обычный 2 2 2 2 2 3 2 2 5 4 3 4" xfId="25007"/>
    <cellStyle name="Обычный 2 2 2 2 2 3 2 2 5 4 3 5" xfId="32476"/>
    <cellStyle name="Обычный 2 2 2 2 2 3 2 2 5 4 3 6" xfId="39937"/>
    <cellStyle name="Обычный 2 2 2 2 2 3 2 2 5 4 3 7" xfId="47825"/>
    <cellStyle name="Обычный 2 2 2 2 2 3 2 2 5 4 3 8" xfId="55292"/>
    <cellStyle name="Обычный 2 2 2 2 2 3 2 2 5 4 4" xfId="1650"/>
    <cellStyle name="Обычный 2 2 2 2 2 3 2 2 5 4 4 2" xfId="1651"/>
    <cellStyle name="Обычный 2 2 2 2 2 3 2 2 5 4 4 3" xfId="18468"/>
    <cellStyle name="Обычный 2 2 2 2 2 3 2 2 5 4 4 4" xfId="25940"/>
    <cellStyle name="Обычный 2 2 2 2 2 3 2 2 5 4 4 5" xfId="33409"/>
    <cellStyle name="Обычный 2 2 2 2 2 3 2 2 5 4 4 6" xfId="40870"/>
    <cellStyle name="Обычный 2 2 2 2 2 3 2 2 5 4 4 7" xfId="48758"/>
    <cellStyle name="Обычный 2 2 2 2 2 3 2 2 5 4 4 8" xfId="56225"/>
    <cellStyle name="Обычный 2 2 2 2 2 3 2 2 5 4 5" xfId="1652"/>
    <cellStyle name="Обычный 2 2 2 2 2 3 2 2 5 4 5 2" xfId="1653"/>
    <cellStyle name="Обычный 2 2 2 2 2 3 2 2 5 4 5 3" xfId="19400"/>
    <cellStyle name="Обычный 2 2 2 2 2 3 2 2 5 4 5 4" xfId="26872"/>
    <cellStyle name="Обычный 2 2 2 2 2 3 2 2 5 4 5 5" xfId="34341"/>
    <cellStyle name="Обычный 2 2 2 2 2 3 2 2 5 4 5 6" xfId="41802"/>
    <cellStyle name="Обычный 2 2 2 2 2 3 2 2 5 4 5 7" xfId="49690"/>
    <cellStyle name="Обычный 2 2 2 2 2 3 2 2 5 4 5 8" xfId="57157"/>
    <cellStyle name="Обычный 2 2 2 2 2 3 2 2 5 4 6" xfId="1654"/>
    <cellStyle name="Обычный 2 2 2 2 2 3 2 2 5 4 6 2" xfId="1655"/>
    <cellStyle name="Обычный 2 2 2 2 2 3 2 2 5 4 6 3" xfId="20333"/>
    <cellStyle name="Обычный 2 2 2 2 2 3 2 2 5 4 6 4" xfId="27805"/>
    <cellStyle name="Обычный 2 2 2 2 2 3 2 2 5 4 6 5" xfId="35274"/>
    <cellStyle name="Обычный 2 2 2 2 2 3 2 2 5 4 6 6" xfId="42735"/>
    <cellStyle name="Обычный 2 2 2 2 2 3 2 2 5 4 6 7" xfId="50623"/>
    <cellStyle name="Обычный 2 2 2 2 2 3 2 2 5 4 6 8" xfId="58090"/>
    <cellStyle name="Обычный 2 2 2 2 2 3 2 2 5 4 7" xfId="1656"/>
    <cellStyle name="Обычный 2 2 2 2 2 3 2 2 5 4 7 2" xfId="1657"/>
    <cellStyle name="Обычный 2 2 2 2 2 3 2 2 5 4 7 3" xfId="21267"/>
    <cellStyle name="Обычный 2 2 2 2 2 3 2 2 5 4 7 4" xfId="28739"/>
    <cellStyle name="Обычный 2 2 2 2 2 3 2 2 5 4 7 5" xfId="36208"/>
    <cellStyle name="Обычный 2 2 2 2 2 3 2 2 5 4 7 6" xfId="43669"/>
    <cellStyle name="Обычный 2 2 2 2 2 3 2 2 5 4 7 7" xfId="51557"/>
    <cellStyle name="Обычный 2 2 2 2 2 3 2 2 5 4 7 8" xfId="59024"/>
    <cellStyle name="Обычный 2 2 2 2 2 3 2 2 5 4 8" xfId="1658"/>
    <cellStyle name="Обычный 2 2 2 2 2 3 2 2 5 4 8 2" xfId="1659"/>
    <cellStyle name="Обычный 2 2 2 2 2 3 2 2 5 4 8 3" xfId="22200"/>
    <cellStyle name="Обычный 2 2 2 2 2 3 2 2 5 4 8 4" xfId="29672"/>
    <cellStyle name="Обычный 2 2 2 2 2 3 2 2 5 4 8 5" xfId="37141"/>
    <cellStyle name="Обычный 2 2 2 2 2 3 2 2 5 4 8 6" xfId="44602"/>
    <cellStyle name="Обычный 2 2 2 2 2 3 2 2 5 4 8 7" xfId="52490"/>
    <cellStyle name="Обычный 2 2 2 2 2 3 2 2 5 4 8 8" xfId="59957"/>
    <cellStyle name="Обычный 2 2 2 2 2 3 2 2 5 4 9" xfId="1660"/>
    <cellStyle name="Обычный 2 2 2 2 2 3 2 2 5 5" xfId="1661"/>
    <cellStyle name="Обычный 2 2 2 2 2 3 2 2 5 5 2" xfId="1662"/>
    <cellStyle name="Обычный 2 2 2 2 2 3 2 2 5 5 3" xfId="1663"/>
    <cellStyle name="Обычный 2 2 2 2 2 3 2 2 5 5 4" xfId="16584"/>
    <cellStyle name="Обычный 2 2 2 2 2 3 2 2 5 5 5" xfId="24056"/>
    <cellStyle name="Обычный 2 2 2 2 2 3 2 2 5 5 6" xfId="31526"/>
    <cellStyle name="Обычный 2 2 2 2 2 3 2 2 5 5 7" xfId="38988"/>
    <cellStyle name="Обычный 2 2 2 2 2 3 2 2 5 5 8" xfId="46874"/>
    <cellStyle name="Обычный 2 2 2 2 2 3 2 2 5 5 9" xfId="54341"/>
    <cellStyle name="Обычный 2 2 2 2 2 3 2 2 5 6" xfId="1664"/>
    <cellStyle name="Обычный 2 2 2 2 2 3 2 2 5 6 2" xfId="1665"/>
    <cellStyle name="Обычный 2 2 2 2 2 3 2 2 5 6 3" xfId="17518"/>
    <cellStyle name="Обычный 2 2 2 2 2 3 2 2 5 6 4" xfId="24990"/>
    <cellStyle name="Обычный 2 2 2 2 2 3 2 2 5 6 5" xfId="32459"/>
    <cellStyle name="Обычный 2 2 2 2 2 3 2 2 5 6 6" xfId="39920"/>
    <cellStyle name="Обычный 2 2 2 2 2 3 2 2 5 6 7" xfId="47808"/>
    <cellStyle name="Обычный 2 2 2 2 2 3 2 2 5 6 8" xfId="55275"/>
    <cellStyle name="Обычный 2 2 2 2 2 3 2 2 5 7" xfId="1666"/>
    <cellStyle name="Обычный 2 2 2 2 2 3 2 2 5 7 2" xfId="1667"/>
    <cellStyle name="Обычный 2 2 2 2 2 3 2 2 5 7 3" xfId="18451"/>
    <cellStyle name="Обычный 2 2 2 2 2 3 2 2 5 7 4" xfId="25923"/>
    <cellStyle name="Обычный 2 2 2 2 2 3 2 2 5 7 5" xfId="33392"/>
    <cellStyle name="Обычный 2 2 2 2 2 3 2 2 5 7 6" xfId="40853"/>
    <cellStyle name="Обычный 2 2 2 2 2 3 2 2 5 7 7" xfId="48741"/>
    <cellStyle name="Обычный 2 2 2 2 2 3 2 2 5 7 8" xfId="56208"/>
    <cellStyle name="Обычный 2 2 2 2 2 3 2 2 5 8" xfId="1668"/>
    <cellStyle name="Обычный 2 2 2 2 2 3 2 2 5 8 2" xfId="1669"/>
    <cellStyle name="Обычный 2 2 2 2 2 3 2 2 5 8 3" xfId="19383"/>
    <cellStyle name="Обычный 2 2 2 2 2 3 2 2 5 8 4" xfId="26855"/>
    <cellStyle name="Обычный 2 2 2 2 2 3 2 2 5 8 5" xfId="34324"/>
    <cellStyle name="Обычный 2 2 2 2 2 3 2 2 5 8 6" xfId="41785"/>
    <cellStyle name="Обычный 2 2 2 2 2 3 2 2 5 8 7" xfId="49673"/>
    <cellStyle name="Обычный 2 2 2 2 2 3 2 2 5 8 8" xfId="57140"/>
    <cellStyle name="Обычный 2 2 2 2 2 3 2 2 5 9" xfId="1670"/>
    <cellStyle name="Обычный 2 2 2 2 2 3 2 2 5 9 2" xfId="1671"/>
    <cellStyle name="Обычный 2 2 2 2 2 3 2 2 5 9 3" xfId="20316"/>
    <cellStyle name="Обычный 2 2 2 2 2 3 2 2 5 9 4" xfId="27788"/>
    <cellStyle name="Обычный 2 2 2 2 2 3 2 2 5 9 5" xfId="35257"/>
    <cellStyle name="Обычный 2 2 2 2 2 3 2 2 5 9 6" xfId="42718"/>
    <cellStyle name="Обычный 2 2 2 2 2 3 2 2 5 9 7" xfId="50606"/>
    <cellStyle name="Обычный 2 2 2 2 2 3 2 2 5 9 8" xfId="58073"/>
    <cellStyle name="Обычный 2 2 2 2 2 3 2 2 6" xfId="1672"/>
    <cellStyle name="Обычный 2 2 2 2 2 3 2 2 6 10" xfId="1673"/>
    <cellStyle name="Обычный 2 2 2 2 2 3 2 2 6 11" xfId="15644"/>
    <cellStyle name="Обычный 2 2 2 2 2 3 2 2 6 12" xfId="23137"/>
    <cellStyle name="Обычный 2 2 2 2 2 3 2 2 6 13" xfId="30608"/>
    <cellStyle name="Обычный 2 2 2 2 2 3 2 2 6 14" xfId="38074"/>
    <cellStyle name="Обычный 2 2 2 2 2 3 2 2 6 15" xfId="45955"/>
    <cellStyle name="Обычный 2 2 2 2 2 3 2 2 6 16" xfId="53422"/>
    <cellStyle name="Обычный 2 2 2 2 2 3 2 2 6 2" xfId="1674"/>
    <cellStyle name="Обычный 2 2 2 2 2 3 2 2 6 2 2" xfId="1675"/>
    <cellStyle name="Обычный 2 2 2 2 2 3 2 2 6 2 3" xfId="1676"/>
    <cellStyle name="Обычный 2 2 2 2 2 3 2 2 6 2 4" xfId="16602"/>
    <cellStyle name="Обычный 2 2 2 2 2 3 2 2 6 2 5" xfId="24074"/>
    <cellStyle name="Обычный 2 2 2 2 2 3 2 2 6 2 6" xfId="31544"/>
    <cellStyle name="Обычный 2 2 2 2 2 3 2 2 6 2 7" xfId="39006"/>
    <cellStyle name="Обычный 2 2 2 2 2 3 2 2 6 2 8" xfId="46892"/>
    <cellStyle name="Обычный 2 2 2 2 2 3 2 2 6 2 9" xfId="54359"/>
    <cellStyle name="Обычный 2 2 2 2 2 3 2 2 6 3" xfId="1677"/>
    <cellStyle name="Обычный 2 2 2 2 2 3 2 2 6 3 2" xfId="1678"/>
    <cellStyle name="Обычный 2 2 2 2 2 3 2 2 6 3 3" xfId="17536"/>
    <cellStyle name="Обычный 2 2 2 2 2 3 2 2 6 3 4" xfId="25008"/>
    <cellStyle name="Обычный 2 2 2 2 2 3 2 2 6 3 5" xfId="32477"/>
    <cellStyle name="Обычный 2 2 2 2 2 3 2 2 6 3 6" xfId="39938"/>
    <cellStyle name="Обычный 2 2 2 2 2 3 2 2 6 3 7" xfId="47826"/>
    <cellStyle name="Обычный 2 2 2 2 2 3 2 2 6 3 8" xfId="55293"/>
    <cellStyle name="Обычный 2 2 2 2 2 3 2 2 6 4" xfId="1679"/>
    <cellStyle name="Обычный 2 2 2 2 2 3 2 2 6 4 2" xfId="1680"/>
    <cellStyle name="Обычный 2 2 2 2 2 3 2 2 6 4 3" xfId="18469"/>
    <cellStyle name="Обычный 2 2 2 2 2 3 2 2 6 4 4" xfId="25941"/>
    <cellStyle name="Обычный 2 2 2 2 2 3 2 2 6 4 5" xfId="33410"/>
    <cellStyle name="Обычный 2 2 2 2 2 3 2 2 6 4 6" xfId="40871"/>
    <cellStyle name="Обычный 2 2 2 2 2 3 2 2 6 4 7" xfId="48759"/>
    <cellStyle name="Обычный 2 2 2 2 2 3 2 2 6 4 8" xfId="56226"/>
    <cellStyle name="Обычный 2 2 2 2 2 3 2 2 6 5" xfId="1681"/>
    <cellStyle name="Обычный 2 2 2 2 2 3 2 2 6 5 2" xfId="1682"/>
    <cellStyle name="Обычный 2 2 2 2 2 3 2 2 6 5 3" xfId="19401"/>
    <cellStyle name="Обычный 2 2 2 2 2 3 2 2 6 5 4" xfId="26873"/>
    <cellStyle name="Обычный 2 2 2 2 2 3 2 2 6 5 5" xfId="34342"/>
    <cellStyle name="Обычный 2 2 2 2 2 3 2 2 6 5 6" xfId="41803"/>
    <cellStyle name="Обычный 2 2 2 2 2 3 2 2 6 5 7" xfId="49691"/>
    <cellStyle name="Обычный 2 2 2 2 2 3 2 2 6 5 8" xfId="57158"/>
    <cellStyle name="Обычный 2 2 2 2 2 3 2 2 6 6" xfId="1683"/>
    <cellStyle name="Обычный 2 2 2 2 2 3 2 2 6 6 2" xfId="1684"/>
    <cellStyle name="Обычный 2 2 2 2 2 3 2 2 6 6 3" xfId="20334"/>
    <cellStyle name="Обычный 2 2 2 2 2 3 2 2 6 6 4" xfId="27806"/>
    <cellStyle name="Обычный 2 2 2 2 2 3 2 2 6 6 5" xfId="35275"/>
    <cellStyle name="Обычный 2 2 2 2 2 3 2 2 6 6 6" xfId="42736"/>
    <cellStyle name="Обычный 2 2 2 2 2 3 2 2 6 6 7" xfId="50624"/>
    <cellStyle name="Обычный 2 2 2 2 2 3 2 2 6 6 8" xfId="58091"/>
    <cellStyle name="Обычный 2 2 2 2 2 3 2 2 6 7" xfId="1685"/>
    <cellStyle name="Обычный 2 2 2 2 2 3 2 2 6 7 2" xfId="1686"/>
    <cellStyle name="Обычный 2 2 2 2 2 3 2 2 6 7 3" xfId="21268"/>
    <cellStyle name="Обычный 2 2 2 2 2 3 2 2 6 7 4" xfId="28740"/>
    <cellStyle name="Обычный 2 2 2 2 2 3 2 2 6 7 5" xfId="36209"/>
    <cellStyle name="Обычный 2 2 2 2 2 3 2 2 6 7 6" xfId="43670"/>
    <cellStyle name="Обычный 2 2 2 2 2 3 2 2 6 7 7" xfId="51558"/>
    <cellStyle name="Обычный 2 2 2 2 2 3 2 2 6 7 8" xfId="59025"/>
    <cellStyle name="Обычный 2 2 2 2 2 3 2 2 6 8" xfId="1687"/>
    <cellStyle name="Обычный 2 2 2 2 2 3 2 2 6 8 2" xfId="1688"/>
    <cellStyle name="Обычный 2 2 2 2 2 3 2 2 6 8 3" xfId="22201"/>
    <cellStyle name="Обычный 2 2 2 2 2 3 2 2 6 8 4" xfId="29673"/>
    <cellStyle name="Обычный 2 2 2 2 2 3 2 2 6 8 5" xfId="37142"/>
    <cellStyle name="Обычный 2 2 2 2 2 3 2 2 6 8 6" xfId="44603"/>
    <cellStyle name="Обычный 2 2 2 2 2 3 2 2 6 8 7" xfId="52491"/>
    <cellStyle name="Обычный 2 2 2 2 2 3 2 2 6 8 8" xfId="59958"/>
    <cellStyle name="Обычный 2 2 2 2 2 3 2 2 6 9" xfId="1689"/>
    <cellStyle name="Обычный 2 2 2 2 2 3 2 2 7" xfId="1690"/>
    <cellStyle name="Обычный 2 2 2 2 2 3 2 2 7 10" xfId="1691"/>
    <cellStyle name="Обычный 2 2 2 2 2 3 2 2 7 11" xfId="15645"/>
    <cellStyle name="Обычный 2 2 2 2 2 3 2 2 7 12" xfId="23138"/>
    <cellStyle name="Обычный 2 2 2 2 2 3 2 2 7 13" xfId="30609"/>
    <cellStyle name="Обычный 2 2 2 2 2 3 2 2 7 14" xfId="38075"/>
    <cellStyle name="Обычный 2 2 2 2 2 3 2 2 7 15" xfId="45956"/>
    <cellStyle name="Обычный 2 2 2 2 2 3 2 2 7 16" xfId="53423"/>
    <cellStyle name="Обычный 2 2 2 2 2 3 2 2 7 2" xfId="1692"/>
    <cellStyle name="Обычный 2 2 2 2 2 3 2 2 7 2 2" xfId="1693"/>
    <cellStyle name="Обычный 2 2 2 2 2 3 2 2 7 2 3" xfId="16603"/>
    <cellStyle name="Обычный 2 2 2 2 2 3 2 2 7 2 4" xfId="24075"/>
    <cellStyle name="Обычный 2 2 2 2 2 3 2 2 7 2 5" xfId="31545"/>
    <cellStyle name="Обычный 2 2 2 2 2 3 2 2 7 2 6" xfId="39007"/>
    <cellStyle name="Обычный 2 2 2 2 2 3 2 2 7 2 7" xfId="46893"/>
    <cellStyle name="Обычный 2 2 2 2 2 3 2 2 7 2 8" xfId="54360"/>
    <cellStyle name="Обычный 2 2 2 2 2 3 2 2 7 3" xfId="1694"/>
    <cellStyle name="Обычный 2 2 2 2 2 3 2 2 7 3 2" xfId="1695"/>
    <cellStyle name="Обычный 2 2 2 2 2 3 2 2 7 3 3" xfId="17537"/>
    <cellStyle name="Обычный 2 2 2 2 2 3 2 2 7 3 4" xfId="25009"/>
    <cellStyle name="Обычный 2 2 2 2 2 3 2 2 7 3 5" xfId="32478"/>
    <cellStyle name="Обычный 2 2 2 2 2 3 2 2 7 3 6" xfId="39939"/>
    <cellStyle name="Обычный 2 2 2 2 2 3 2 2 7 3 7" xfId="47827"/>
    <cellStyle name="Обычный 2 2 2 2 2 3 2 2 7 3 8" xfId="55294"/>
    <cellStyle name="Обычный 2 2 2 2 2 3 2 2 7 4" xfId="1696"/>
    <cellStyle name="Обычный 2 2 2 2 2 3 2 2 7 4 2" xfId="1697"/>
    <cellStyle name="Обычный 2 2 2 2 2 3 2 2 7 4 3" xfId="18470"/>
    <cellStyle name="Обычный 2 2 2 2 2 3 2 2 7 4 4" xfId="25942"/>
    <cellStyle name="Обычный 2 2 2 2 2 3 2 2 7 4 5" xfId="33411"/>
    <cellStyle name="Обычный 2 2 2 2 2 3 2 2 7 4 6" xfId="40872"/>
    <cellStyle name="Обычный 2 2 2 2 2 3 2 2 7 4 7" xfId="48760"/>
    <cellStyle name="Обычный 2 2 2 2 2 3 2 2 7 4 8" xfId="56227"/>
    <cellStyle name="Обычный 2 2 2 2 2 3 2 2 7 5" xfId="1698"/>
    <cellStyle name="Обычный 2 2 2 2 2 3 2 2 7 5 2" xfId="1699"/>
    <cellStyle name="Обычный 2 2 2 2 2 3 2 2 7 5 3" xfId="19402"/>
    <cellStyle name="Обычный 2 2 2 2 2 3 2 2 7 5 4" xfId="26874"/>
    <cellStyle name="Обычный 2 2 2 2 2 3 2 2 7 5 5" xfId="34343"/>
    <cellStyle name="Обычный 2 2 2 2 2 3 2 2 7 5 6" xfId="41804"/>
    <cellStyle name="Обычный 2 2 2 2 2 3 2 2 7 5 7" xfId="49692"/>
    <cellStyle name="Обычный 2 2 2 2 2 3 2 2 7 5 8" xfId="57159"/>
    <cellStyle name="Обычный 2 2 2 2 2 3 2 2 7 6" xfId="1700"/>
    <cellStyle name="Обычный 2 2 2 2 2 3 2 2 7 6 2" xfId="1701"/>
    <cellStyle name="Обычный 2 2 2 2 2 3 2 2 7 6 3" xfId="20335"/>
    <cellStyle name="Обычный 2 2 2 2 2 3 2 2 7 6 4" xfId="27807"/>
    <cellStyle name="Обычный 2 2 2 2 2 3 2 2 7 6 5" xfId="35276"/>
    <cellStyle name="Обычный 2 2 2 2 2 3 2 2 7 6 6" xfId="42737"/>
    <cellStyle name="Обычный 2 2 2 2 2 3 2 2 7 6 7" xfId="50625"/>
    <cellStyle name="Обычный 2 2 2 2 2 3 2 2 7 6 8" xfId="58092"/>
    <cellStyle name="Обычный 2 2 2 2 2 3 2 2 7 7" xfId="1702"/>
    <cellStyle name="Обычный 2 2 2 2 2 3 2 2 7 7 2" xfId="1703"/>
    <cellStyle name="Обычный 2 2 2 2 2 3 2 2 7 7 3" xfId="21269"/>
    <cellStyle name="Обычный 2 2 2 2 2 3 2 2 7 7 4" xfId="28741"/>
    <cellStyle name="Обычный 2 2 2 2 2 3 2 2 7 7 5" xfId="36210"/>
    <cellStyle name="Обычный 2 2 2 2 2 3 2 2 7 7 6" xfId="43671"/>
    <cellStyle name="Обычный 2 2 2 2 2 3 2 2 7 7 7" xfId="51559"/>
    <cellStyle name="Обычный 2 2 2 2 2 3 2 2 7 7 8" xfId="59026"/>
    <cellStyle name="Обычный 2 2 2 2 2 3 2 2 7 8" xfId="1704"/>
    <cellStyle name="Обычный 2 2 2 2 2 3 2 2 7 8 2" xfId="1705"/>
    <cellStyle name="Обычный 2 2 2 2 2 3 2 2 7 8 3" xfId="22202"/>
    <cellStyle name="Обычный 2 2 2 2 2 3 2 2 7 8 4" xfId="29674"/>
    <cellStyle name="Обычный 2 2 2 2 2 3 2 2 7 8 5" xfId="37143"/>
    <cellStyle name="Обычный 2 2 2 2 2 3 2 2 7 8 6" xfId="44604"/>
    <cellStyle name="Обычный 2 2 2 2 2 3 2 2 7 8 7" xfId="52492"/>
    <cellStyle name="Обычный 2 2 2 2 2 3 2 2 7 8 8" xfId="59959"/>
    <cellStyle name="Обычный 2 2 2 2 2 3 2 2 7 9" xfId="1706"/>
    <cellStyle name="Обычный 2 2 2 2 2 3 2 2 8" xfId="1707"/>
    <cellStyle name="Обычный 2 2 2 2 2 3 2 2 8 2" xfId="1708"/>
    <cellStyle name="Обычный 2 2 2 2 2 3 2 2 8 3" xfId="1709"/>
    <cellStyle name="Обычный 2 2 2 2 2 3 2 2 8 4" xfId="16574"/>
    <cellStyle name="Обычный 2 2 2 2 2 3 2 2 8 5" xfId="24046"/>
    <cellStyle name="Обычный 2 2 2 2 2 3 2 2 8 6" xfId="31516"/>
    <cellStyle name="Обычный 2 2 2 2 2 3 2 2 8 7" xfId="38978"/>
    <cellStyle name="Обычный 2 2 2 2 2 3 2 2 8 8" xfId="46864"/>
    <cellStyle name="Обычный 2 2 2 2 2 3 2 2 8 9" xfId="54331"/>
    <cellStyle name="Обычный 2 2 2 2 2 3 2 2 9" xfId="1710"/>
    <cellStyle name="Обычный 2 2 2 2 2 3 2 2 9 2" xfId="1711"/>
    <cellStyle name="Обычный 2 2 2 2 2 3 2 2 9 3" xfId="17508"/>
    <cellStyle name="Обычный 2 2 2 2 2 3 2 2 9 4" xfId="24980"/>
    <cellStyle name="Обычный 2 2 2 2 2 3 2 2 9 5" xfId="32449"/>
    <cellStyle name="Обычный 2 2 2 2 2 3 2 2 9 6" xfId="39910"/>
    <cellStyle name="Обычный 2 2 2 2 2 3 2 2 9 7" xfId="47798"/>
    <cellStyle name="Обычный 2 2 2 2 2 3 2 2 9 8" xfId="55265"/>
    <cellStyle name="Обычный 2 2 2 2 2 3 2 20" xfId="53393"/>
    <cellStyle name="Обычный 2 2 2 2 2 3 2 3" xfId="1712"/>
    <cellStyle name="Обычный 2 2 2 2 2 3 2 3 10" xfId="1713"/>
    <cellStyle name="Обычный 2 2 2 2 2 3 2 3 11" xfId="15646"/>
    <cellStyle name="Обычный 2 2 2 2 2 3 2 3 12" xfId="23139"/>
    <cellStyle name="Обычный 2 2 2 2 2 3 2 3 13" xfId="30610"/>
    <cellStyle name="Обычный 2 2 2 2 2 3 2 3 14" xfId="38076"/>
    <cellStyle name="Обычный 2 2 2 2 2 3 2 3 15" xfId="45957"/>
    <cellStyle name="Обычный 2 2 2 2 2 3 2 3 16" xfId="53424"/>
    <cellStyle name="Обычный 2 2 2 2 2 3 2 3 2" xfId="1714"/>
    <cellStyle name="Обычный 2 2 2 2 2 3 2 3 2 2" xfId="1715"/>
    <cellStyle name="Обычный 2 2 2 2 2 3 2 3 2 3" xfId="1716"/>
    <cellStyle name="Обычный 2 2 2 2 2 3 2 3 2 4" xfId="16604"/>
    <cellStyle name="Обычный 2 2 2 2 2 3 2 3 2 5" xfId="24076"/>
    <cellStyle name="Обычный 2 2 2 2 2 3 2 3 2 6" xfId="31546"/>
    <cellStyle name="Обычный 2 2 2 2 2 3 2 3 2 7" xfId="39008"/>
    <cellStyle name="Обычный 2 2 2 2 2 3 2 3 2 8" xfId="46894"/>
    <cellStyle name="Обычный 2 2 2 2 2 3 2 3 2 9" xfId="54361"/>
    <cellStyle name="Обычный 2 2 2 2 2 3 2 3 3" xfId="1717"/>
    <cellStyle name="Обычный 2 2 2 2 2 3 2 3 3 2" xfId="1718"/>
    <cellStyle name="Обычный 2 2 2 2 2 3 2 3 3 3" xfId="17538"/>
    <cellStyle name="Обычный 2 2 2 2 2 3 2 3 3 4" xfId="25010"/>
    <cellStyle name="Обычный 2 2 2 2 2 3 2 3 3 5" xfId="32479"/>
    <cellStyle name="Обычный 2 2 2 2 2 3 2 3 3 6" xfId="39940"/>
    <cellStyle name="Обычный 2 2 2 2 2 3 2 3 3 7" xfId="47828"/>
    <cellStyle name="Обычный 2 2 2 2 2 3 2 3 3 8" xfId="55295"/>
    <cellStyle name="Обычный 2 2 2 2 2 3 2 3 4" xfId="1719"/>
    <cellStyle name="Обычный 2 2 2 2 2 3 2 3 4 2" xfId="1720"/>
    <cellStyle name="Обычный 2 2 2 2 2 3 2 3 4 3" xfId="18471"/>
    <cellStyle name="Обычный 2 2 2 2 2 3 2 3 4 4" xfId="25943"/>
    <cellStyle name="Обычный 2 2 2 2 2 3 2 3 4 5" xfId="33412"/>
    <cellStyle name="Обычный 2 2 2 2 2 3 2 3 4 6" xfId="40873"/>
    <cellStyle name="Обычный 2 2 2 2 2 3 2 3 4 7" xfId="48761"/>
    <cellStyle name="Обычный 2 2 2 2 2 3 2 3 4 8" xfId="56228"/>
    <cellStyle name="Обычный 2 2 2 2 2 3 2 3 5" xfId="1721"/>
    <cellStyle name="Обычный 2 2 2 2 2 3 2 3 5 2" xfId="1722"/>
    <cellStyle name="Обычный 2 2 2 2 2 3 2 3 5 3" xfId="19403"/>
    <cellStyle name="Обычный 2 2 2 2 2 3 2 3 5 4" xfId="26875"/>
    <cellStyle name="Обычный 2 2 2 2 2 3 2 3 5 5" xfId="34344"/>
    <cellStyle name="Обычный 2 2 2 2 2 3 2 3 5 6" xfId="41805"/>
    <cellStyle name="Обычный 2 2 2 2 2 3 2 3 5 7" xfId="49693"/>
    <cellStyle name="Обычный 2 2 2 2 2 3 2 3 5 8" xfId="57160"/>
    <cellStyle name="Обычный 2 2 2 2 2 3 2 3 6" xfId="1723"/>
    <cellStyle name="Обычный 2 2 2 2 2 3 2 3 6 2" xfId="1724"/>
    <cellStyle name="Обычный 2 2 2 2 2 3 2 3 6 3" xfId="20336"/>
    <cellStyle name="Обычный 2 2 2 2 2 3 2 3 6 4" xfId="27808"/>
    <cellStyle name="Обычный 2 2 2 2 2 3 2 3 6 5" xfId="35277"/>
    <cellStyle name="Обычный 2 2 2 2 2 3 2 3 6 6" xfId="42738"/>
    <cellStyle name="Обычный 2 2 2 2 2 3 2 3 6 7" xfId="50626"/>
    <cellStyle name="Обычный 2 2 2 2 2 3 2 3 6 8" xfId="58093"/>
    <cellStyle name="Обычный 2 2 2 2 2 3 2 3 7" xfId="1725"/>
    <cellStyle name="Обычный 2 2 2 2 2 3 2 3 7 2" xfId="1726"/>
    <cellStyle name="Обычный 2 2 2 2 2 3 2 3 7 3" xfId="21270"/>
    <cellStyle name="Обычный 2 2 2 2 2 3 2 3 7 4" xfId="28742"/>
    <cellStyle name="Обычный 2 2 2 2 2 3 2 3 7 5" xfId="36211"/>
    <cellStyle name="Обычный 2 2 2 2 2 3 2 3 7 6" xfId="43672"/>
    <cellStyle name="Обычный 2 2 2 2 2 3 2 3 7 7" xfId="51560"/>
    <cellStyle name="Обычный 2 2 2 2 2 3 2 3 7 8" xfId="59027"/>
    <cellStyle name="Обычный 2 2 2 2 2 3 2 3 8" xfId="1727"/>
    <cellStyle name="Обычный 2 2 2 2 2 3 2 3 8 2" xfId="1728"/>
    <cellStyle name="Обычный 2 2 2 2 2 3 2 3 8 3" xfId="22203"/>
    <cellStyle name="Обычный 2 2 2 2 2 3 2 3 8 4" xfId="29675"/>
    <cellStyle name="Обычный 2 2 2 2 2 3 2 3 8 5" xfId="37144"/>
    <cellStyle name="Обычный 2 2 2 2 2 3 2 3 8 6" xfId="44605"/>
    <cellStyle name="Обычный 2 2 2 2 2 3 2 3 8 7" xfId="52493"/>
    <cellStyle name="Обычный 2 2 2 2 2 3 2 3 8 8" xfId="59960"/>
    <cellStyle name="Обычный 2 2 2 2 2 3 2 3 9" xfId="1729"/>
    <cellStyle name="Обычный 2 2 2 2 2 3 2 4" xfId="1730"/>
    <cellStyle name="Обычный 2 2 2 2 2 3 2 4 10" xfId="1731"/>
    <cellStyle name="Обычный 2 2 2 2 2 3 2 4 11" xfId="15647"/>
    <cellStyle name="Обычный 2 2 2 2 2 3 2 4 12" xfId="23140"/>
    <cellStyle name="Обычный 2 2 2 2 2 3 2 4 13" xfId="30611"/>
    <cellStyle name="Обычный 2 2 2 2 2 3 2 4 14" xfId="38077"/>
    <cellStyle name="Обычный 2 2 2 2 2 3 2 4 15" xfId="45958"/>
    <cellStyle name="Обычный 2 2 2 2 2 3 2 4 16" xfId="53425"/>
    <cellStyle name="Обычный 2 2 2 2 2 3 2 4 2" xfId="1732"/>
    <cellStyle name="Обычный 2 2 2 2 2 3 2 4 2 2" xfId="1733"/>
    <cellStyle name="Обычный 2 2 2 2 2 3 2 4 2 3" xfId="16605"/>
    <cellStyle name="Обычный 2 2 2 2 2 3 2 4 2 4" xfId="24077"/>
    <cellStyle name="Обычный 2 2 2 2 2 3 2 4 2 5" xfId="31547"/>
    <cellStyle name="Обычный 2 2 2 2 2 3 2 4 2 6" xfId="39009"/>
    <cellStyle name="Обычный 2 2 2 2 2 3 2 4 2 7" xfId="46895"/>
    <cellStyle name="Обычный 2 2 2 2 2 3 2 4 2 8" xfId="54362"/>
    <cellStyle name="Обычный 2 2 2 2 2 3 2 4 3" xfId="1734"/>
    <cellStyle name="Обычный 2 2 2 2 2 3 2 4 3 2" xfId="1735"/>
    <cellStyle name="Обычный 2 2 2 2 2 3 2 4 3 3" xfId="17539"/>
    <cellStyle name="Обычный 2 2 2 2 2 3 2 4 3 4" xfId="25011"/>
    <cellStyle name="Обычный 2 2 2 2 2 3 2 4 3 5" xfId="32480"/>
    <cellStyle name="Обычный 2 2 2 2 2 3 2 4 3 6" xfId="39941"/>
    <cellStyle name="Обычный 2 2 2 2 2 3 2 4 3 7" xfId="47829"/>
    <cellStyle name="Обычный 2 2 2 2 2 3 2 4 3 8" xfId="55296"/>
    <cellStyle name="Обычный 2 2 2 2 2 3 2 4 4" xfId="1736"/>
    <cellStyle name="Обычный 2 2 2 2 2 3 2 4 4 2" xfId="1737"/>
    <cellStyle name="Обычный 2 2 2 2 2 3 2 4 4 3" xfId="18472"/>
    <cellStyle name="Обычный 2 2 2 2 2 3 2 4 4 4" xfId="25944"/>
    <cellStyle name="Обычный 2 2 2 2 2 3 2 4 4 5" xfId="33413"/>
    <cellStyle name="Обычный 2 2 2 2 2 3 2 4 4 6" xfId="40874"/>
    <cellStyle name="Обычный 2 2 2 2 2 3 2 4 4 7" xfId="48762"/>
    <cellStyle name="Обычный 2 2 2 2 2 3 2 4 4 8" xfId="56229"/>
    <cellStyle name="Обычный 2 2 2 2 2 3 2 4 5" xfId="1738"/>
    <cellStyle name="Обычный 2 2 2 2 2 3 2 4 5 2" xfId="1739"/>
    <cellStyle name="Обычный 2 2 2 2 2 3 2 4 5 3" xfId="19404"/>
    <cellStyle name="Обычный 2 2 2 2 2 3 2 4 5 4" xfId="26876"/>
    <cellStyle name="Обычный 2 2 2 2 2 3 2 4 5 5" xfId="34345"/>
    <cellStyle name="Обычный 2 2 2 2 2 3 2 4 5 6" xfId="41806"/>
    <cellStyle name="Обычный 2 2 2 2 2 3 2 4 5 7" xfId="49694"/>
    <cellStyle name="Обычный 2 2 2 2 2 3 2 4 5 8" xfId="57161"/>
    <cellStyle name="Обычный 2 2 2 2 2 3 2 4 6" xfId="1740"/>
    <cellStyle name="Обычный 2 2 2 2 2 3 2 4 6 2" xfId="1741"/>
    <cellStyle name="Обычный 2 2 2 2 2 3 2 4 6 3" xfId="20337"/>
    <cellStyle name="Обычный 2 2 2 2 2 3 2 4 6 4" xfId="27809"/>
    <cellStyle name="Обычный 2 2 2 2 2 3 2 4 6 5" xfId="35278"/>
    <cellStyle name="Обычный 2 2 2 2 2 3 2 4 6 6" xfId="42739"/>
    <cellStyle name="Обычный 2 2 2 2 2 3 2 4 6 7" xfId="50627"/>
    <cellStyle name="Обычный 2 2 2 2 2 3 2 4 6 8" xfId="58094"/>
    <cellStyle name="Обычный 2 2 2 2 2 3 2 4 7" xfId="1742"/>
    <cellStyle name="Обычный 2 2 2 2 2 3 2 4 7 2" xfId="1743"/>
    <cellStyle name="Обычный 2 2 2 2 2 3 2 4 7 3" xfId="21271"/>
    <cellStyle name="Обычный 2 2 2 2 2 3 2 4 7 4" xfId="28743"/>
    <cellStyle name="Обычный 2 2 2 2 2 3 2 4 7 5" xfId="36212"/>
    <cellStyle name="Обычный 2 2 2 2 2 3 2 4 7 6" xfId="43673"/>
    <cellStyle name="Обычный 2 2 2 2 2 3 2 4 7 7" xfId="51561"/>
    <cellStyle name="Обычный 2 2 2 2 2 3 2 4 7 8" xfId="59028"/>
    <cellStyle name="Обычный 2 2 2 2 2 3 2 4 8" xfId="1744"/>
    <cellStyle name="Обычный 2 2 2 2 2 3 2 4 8 2" xfId="1745"/>
    <cellStyle name="Обычный 2 2 2 2 2 3 2 4 8 3" xfId="22204"/>
    <cellStyle name="Обычный 2 2 2 2 2 3 2 4 8 4" xfId="29676"/>
    <cellStyle name="Обычный 2 2 2 2 2 3 2 4 8 5" xfId="37145"/>
    <cellStyle name="Обычный 2 2 2 2 2 3 2 4 8 6" xfId="44606"/>
    <cellStyle name="Обычный 2 2 2 2 2 3 2 4 8 7" xfId="52494"/>
    <cellStyle name="Обычный 2 2 2 2 2 3 2 4 8 8" xfId="59961"/>
    <cellStyle name="Обычный 2 2 2 2 2 3 2 4 9" xfId="1746"/>
    <cellStyle name="Обычный 2 2 2 2 2 3 2 5" xfId="1747"/>
    <cellStyle name="Обычный 2 2 2 2 2 3 2 5 2" xfId="1748"/>
    <cellStyle name="Обычный 2 2 2 2 2 3 2 5 3" xfId="1749"/>
    <cellStyle name="Обычный 2 2 2 2 2 3 2 5 4" xfId="16573"/>
    <cellStyle name="Обычный 2 2 2 2 2 3 2 5 5" xfId="24045"/>
    <cellStyle name="Обычный 2 2 2 2 2 3 2 5 6" xfId="31515"/>
    <cellStyle name="Обычный 2 2 2 2 2 3 2 5 7" xfId="38977"/>
    <cellStyle name="Обычный 2 2 2 2 2 3 2 5 8" xfId="46863"/>
    <cellStyle name="Обычный 2 2 2 2 2 3 2 5 9" xfId="54330"/>
    <cellStyle name="Обычный 2 2 2 2 2 3 2 6" xfId="1750"/>
    <cellStyle name="Обычный 2 2 2 2 2 3 2 6 2" xfId="1751"/>
    <cellStyle name="Обычный 2 2 2 2 2 3 2 6 3" xfId="17507"/>
    <cellStyle name="Обычный 2 2 2 2 2 3 2 6 4" xfId="24979"/>
    <cellStyle name="Обычный 2 2 2 2 2 3 2 6 5" xfId="32448"/>
    <cellStyle name="Обычный 2 2 2 2 2 3 2 6 6" xfId="39909"/>
    <cellStyle name="Обычный 2 2 2 2 2 3 2 6 7" xfId="47797"/>
    <cellStyle name="Обычный 2 2 2 2 2 3 2 6 8" xfId="55264"/>
    <cellStyle name="Обычный 2 2 2 2 2 3 2 7" xfId="1752"/>
    <cellStyle name="Обычный 2 2 2 2 2 3 2 7 2" xfId="1753"/>
    <cellStyle name="Обычный 2 2 2 2 2 3 2 7 3" xfId="18440"/>
    <cellStyle name="Обычный 2 2 2 2 2 3 2 7 4" xfId="25912"/>
    <cellStyle name="Обычный 2 2 2 2 2 3 2 7 5" xfId="33381"/>
    <cellStyle name="Обычный 2 2 2 2 2 3 2 7 6" xfId="40842"/>
    <cellStyle name="Обычный 2 2 2 2 2 3 2 7 7" xfId="48730"/>
    <cellStyle name="Обычный 2 2 2 2 2 3 2 7 8" xfId="56197"/>
    <cellStyle name="Обычный 2 2 2 2 2 3 2 8" xfId="1754"/>
    <cellStyle name="Обычный 2 2 2 2 2 3 2 8 2" xfId="1755"/>
    <cellStyle name="Обычный 2 2 2 2 2 3 2 8 3" xfId="19372"/>
    <cellStyle name="Обычный 2 2 2 2 2 3 2 8 4" xfId="26844"/>
    <cellStyle name="Обычный 2 2 2 2 2 3 2 8 5" xfId="34313"/>
    <cellStyle name="Обычный 2 2 2 2 2 3 2 8 6" xfId="41774"/>
    <cellStyle name="Обычный 2 2 2 2 2 3 2 8 7" xfId="49662"/>
    <cellStyle name="Обычный 2 2 2 2 2 3 2 8 8" xfId="57129"/>
    <cellStyle name="Обычный 2 2 2 2 2 3 2 9" xfId="1756"/>
    <cellStyle name="Обычный 2 2 2 2 2 3 2 9 2" xfId="1757"/>
    <cellStyle name="Обычный 2 2 2 2 2 3 2 9 3" xfId="20305"/>
    <cellStyle name="Обычный 2 2 2 2 2 3 2 9 4" xfId="27777"/>
    <cellStyle name="Обычный 2 2 2 2 2 3 2 9 5" xfId="35246"/>
    <cellStyle name="Обычный 2 2 2 2 2 3 2 9 6" xfId="42707"/>
    <cellStyle name="Обычный 2 2 2 2 2 3 2 9 7" xfId="50595"/>
    <cellStyle name="Обычный 2 2 2 2 2 3 2 9 8" xfId="58062"/>
    <cellStyle name="Обычный 2 2 2 2 2 3 20" xfId="53392"/>
    <cellStyle name="Обычный 2 2 2 2 2 3 3" xfId="1758"/>
    <cellStyle name="Обычный 2 2 2 2 2 3 3 10" xfId="1759"/>
    <cellStyle name="Обычный 2 2 2 2 2 3 3 11" xfId="15648"/>
    <cellStyle name="Обычный 2 2 2 2 2 3 3 12" xfId="23141"/>
    <cellStyle name="Обычный 2 2 2 2 2 3 3 13" xfId="30612"/>
    <cellStyle name="Обычный 2 2 2 2 2 3 3 14" xfId="38078"/>
    <cellStyle name="Обычный 2 2 2 2 2 3 3 15" xfId="45959"/>
    <cellStyle name="Обычный 2 2 2 2 2 3 3 16" xfId="53426"/>
    <cellStyle name="Обычный 2 2 2 2 2 3 3 2" xfId="1760"/>
    <cellStyle name="Обычный 2 2 2 2 2 3 3 2 2" xfId="1761"/>
    <cellStyle name="Обычный 2 2 2 2 2 3 3 2 3" xfId="1762"/>
    <cellStyle name="Обычный 2 2 2 2 2 3 3 2 4" xfId="16606"/>
    <cellStyle name="Обычный 2 2 2 2 2 3 3 2 5" xfId="24078"/>
    <cellStyle name="Обычный 2 2 2 2 2 3 3 2 6" xfId="31548"/>
    <cellStyle name="Обычный 2 2 2 2 2 3 3 2 7" xfId="39010"/>
    <cellStyle name="Обычный 2 2 2 2 2 3 3 2 8" xfId="46896"/>
    <cellStyle name="Обычный 2 2 2 2 2 3 3 2 9" xfId="54363"/>
    <cellStyle name="Обычный 2 2 2 2 2 3 3 3" xfId="1763"/>
    <cellStyle name="Обычный 2 2 2 2 2 3 3 3 2" xfId="1764"/>
    <cellStyle name="Обычный 2 2 2 2 2 3 3 3 3" xfId="17540"/>
    <cellStyle name="Обычный 2 2 2 2 2 3 3 3 4" xfId="25012"/>
    <cellStyle name="Обычный 2 2 2 2 2 3 3 3 5" xfId="32481"/>
    <cellStyle name="Обычный 2 2 2 2 2 3 3 3 6" xfId="39942"/>
    <cellStyle name="Обычный 2 2 2 2 2 3 3 3 7" xfId="47830"/>
    <cellStyle name="Обычный 2 2 2 2 2 3 3 3 8" xfId="55297"/>
    <cellStyle name="Обычный 2 2 2 2 2 3 3 4" xfId="1765"/>
    <cellStyle name="Обычный 2 2 2 2 2 3 3 4 2" xfId="1766"/>
    <cellStyle name="Обычный 2 2 2 2 2 3 3 4 3" xfId="18473"/>
    <cellStyle name="Обычный 2 2 2 2 2 3 3 4 4" xfId="25945"/>
    <cellStyle name="Обычный 2 2 2 2 2 3 3 4 5" xfId="33414"/>
    <cellStyle name="Обычный 2 2 2 2 2 3 3 4 6" xfId="40875"/>
    <cellStyle name="Обычный 2 2 2 2 2 3 3 4 7" xfId="48763"/>
    <cellStyle name="Обычный 2 2 2 2 2 3 3 4 8" xfId="56230"/>
    <cellStyle name="Обычный 2 2 2 2 2 3 3 5" xfId="1767"/>
    <cellStyle name="Обычный 2 2 2 2 2 3 3 5 2" xfId="1768"/>
    <cellStyle name="Обычный 2 2 2 2 2 3 3 5 3" xfId="19405"/>
    <cellStyle name="Обычный 2 2 2 2 2 3 3 5 4" xfId="26877"/>
    <cellStyle name="Обычный 2 2 2 2 2 3 3 5 5" xfId="34346"/>
    <cellStyle name="Обычный 2 2 2 2 2 3 3 5 6" xfId="41807"/>
    <cellStyle name="Обычный 2 2 2 2 2 3 3 5 7" xfId="49695"/>
    <cellStyle name="Обычный 2 2 2 2 2 3 3 5 8" xfId="57162"/>
    <cellStyle name="Обычный 2 2 2 2 2 3 3 6" xfId="1769"/>
    <cellStyle name="Обычный 2 2 2 2 2 3 3 6 2" xfId="1770"/>
    <cellStyle name="Обычный 2 2 2 2 2 3 3 6 3" xfId="20338"/>
    <cellStyle name="Обычный 2 2 2 2 2 3 3 6 4" xfId="27810"/>
    <cellStyle name="Обычный 2 2 2 2 2 3 3 6 5" xfId="35279"/>
    <cellStyle name="Обычный 2 2 2 2 2 3 3 6 6" xfId="42740"/>
    <cellStyle name="Обычный 2 2 2 2 2 3 3 6 7" xfId="50628"/>
    <cellStyle name="Обычный 2 2 2 2 2 3 3 6 8" xfId="58095"/>
    <cellStyle name="Обычный 2 2 2 2 2 3 3 7" xfId="1771"/>
    <cellStyle name="Обычный 2 2 2 2 2 3 3 7 2" xfId="1772"/>
    <cellStyle name="Обычный 2 2 2 2 2 3 3 7 3" xfId="21272"/>
    <cellStyle name="Обычный 2 2 2 2 2 3 3 7 4" xfId="28744"/>
    <cellStyle name="Обычный 2 2 2 2 2 3 3 7 5" xfId="36213"/>
    <cellStyle name="Обычный 2 2 2 2 2 3 3 7 6" xfId="43674"/>
    <cellStyle name="Обычный 2 2 2 2 2 3 3 7 7" xfId="51562"/>
    <cellStyle name="Обычный 2 2 2 2 2 3 3 7 8" xfId="59029"/>
    <cellStyle name="Обычный 2 2 2 2 2 3 3 8" xfId="1773"/>
    <cellStyle name="Обычный 2 2 2 2 2 3 3 8 2" xfId="1774"/>
    <cellStyle name="Обычный 2 2 2 2 2 3 3 8 3" xfId="22205"/>
    <cellStyle name="Обычный 2 2 2 2 2 3 3 8 4" xfId="29677"/>
    <cellStyle name="Обычный 2 2 2 2 2 3 3 8 5" xfId="37146"/>
    <cellStyle name="Обычный 2 2 2 2 2 3 3 8 6" xfId="44607"/>
    <cellStyle name="Обычный 2 2 2 2 2 3 3 8 7" xfId="52495"/>
    <cellStyle name="Обычный 2 2 2 2 2 3 3 8 8" xfId="59962"/>
    <cellStyle name="Обычный 2 2 2 2 2 3 3 9" xfId="1775"/>
    <cellStyle name="Обычный 2 2 2 2 2 3 4" xfId="1776"/>
    <cellStyle name="Обычный 2 2 2 2 2 3 4 10" xfId="1777"/>
    <cellStyle name="Обычный 2 2 2 2 2 3 4 11" xfId="15649"/>
    <cellStyle name="Обычный 2 2 2 2 2 3 4 12" xfId="23142"/>
    <cellStyle name="Обычный 2 2 2 2 2 3 4 13" xfId="30613"/>
    <cellStyle name="Обычный 2 2 2 2 2 3 4 14" xfId="38079"/>
    <cellStyle name="Обычный 2 2 2 2 2 3 4 15" xfId="45960"/>
    <cellStyle name="Обычный 2 2 2 2 2 3 4 16" xfId="53427"/>
    <cellStyle name="Обычный 2 2 2 2 2 3 4 2" xfId="1778"/>
    <cellStyle name="Обычный 2 2 2 2 2 3 4 2 2" xfId="1779"/>
    <cellStyle name="Обычный 2 2 2 2 2 3 4 2 3" xfId="16607"/>
    <cellStyle name="Обычный 2 2 2 2 2 3 4 2 4" xfId="24079"/>
    <cellStyle name="Обычный 2 2 2 2 2 3 4 2 5" xfId="31549"/>
    <cellStyle name="Обычный 2 2 2 2 2 3 4 2 6" xfId="39011"/>
    <cellStyle name="Обычный 2 2 2 2 2 3 4 2 7" xfId="46897"/>
    <cellStyle name="Обычный 2 2 2 2 2 3 4 2 8" xfId="54364"/>
    <cellStyle name="Обычный 2 2 2 2 2 3 4 3" xfId="1780"/>
    <cellStyle name="Обычный 2 2 2 2 2 3 4 3 2" xfId="1781"/>
    <cellStyle name="Обычный 2 2 2 2 2 3 4 3 3" xfId="17541"/>
    <cellStyle name="Обычный 2 2 2 2 2 3 4 3 4" xfId="25013"/>
    <cellStyle name="Обычный 2 2 2 2 2 3 4 3 5" xfId="32482"/>
    <cellStyle name="Обычный 2 2 2 2 2 3 4 3 6" xfId="39943"/>
    <cellStyle name="Обычный 2 2 2 2 2 3 4 3 7" xfId="47831"/>
    <cellStyle name="Обычный 2 2 2 2 2 3 4 3 8" xfId="55298"/>
    <cellStyle name="Обычный 2 2 2 2 2 3 4 4" xfId="1782"/>
    <cellStyle name="Обычный 2 2 2 2 2 3 4 4 2" xfId="1783"/>
    <cellStyle name="Обычный 2 2 2 2 2 3 4 4 3" xfId="18474"/>
    <cellStyle name="Обычный 2 2 2 2 2 3 4 4 4" xfId="25946"/>
    <cellStyle name="Обычный 2 2 2 2 2 3 4 4 5" xfId="33415"/>
    <cellStyle name="Обычный 2 2 2 2 2 3 4 4 6" xfId="40876"/>
    <cellStyle name="Обычный 2 2 2 2 2 3 4 4 7" xfId="48764"/>
    <cellStyle name="Обычный 2 2 2 2 2 3 4 4 8" xfId="56231"/>
    <cellStyle name="Обычный 2 2 2 2 2 3 4 5" xfId="1784"/>
    <cellStyle name="Обычный 2 2 2 2 2 3 4 5 2" xfId="1785"/>
    <cellStyle name="Обычный 2 2 2 2 2 3 4 5 3" xfId="19406"/>
    <cellStyle name="Обычный 2 2 2 2 2 3 4 5 4" xfId="26878"/>
    <cellStyle name="Обычный 2 2 2 2 2 3 4 5 5" xfId="34347"/>
    <cellStyle name="Обычный 2 2 2 2 2 3 4 5 6" xfId="41808"/>
    <cellStyle name="Обычный 2 2 2 2 2 3 4 5 7" xfId="49696"/>
    <cellStyle name="Обычный 2 2 2 2 2 3 4 5 8" xfId="57163"/>
    <cellStyle name="Обычный 2 2 2 2 2 3 4 6" xfId="1786"/>
    <cellStyle name="Обычный 2 2 2 2 2 3 4 6 2" xfId="1787"/>
    <cellStyle name="Обычный 2 2 2 2 2 3 4 6 3" xfId="20339"/>
    <cellStyle name="Обычный 2 2 2 2 2 3 4 6 4" xfId="27811"/>
    <cellStyle name="Обычный 2 2 2 2 2 3 4 6 5" xfId="35280"/>
    <cellStyle name="Обычный 2 2 2 2 2 3 4 6 6" xfId="42741"/>
    <cellStyle name="Обычный 2 2 2 2 2 3 4 6 7" xfId="50629"/>
    <cellStyle name="Обычный 2 2 2 2 2 3 4 6 8" xfId="58096"/>
    <cellStyle name="Обычный 2 2 2 2 2 3 4 7" xfId="1788"/>
    <cellStyle name="Обычный 2 2 2 2 2 3 4 7 2" xfId="1789"/>
    <cellStyle name="Обычный 2 2 2 2 2 3 4 7 3" xfId="21273"/>
    <cellStyle name="Обычный 2 2 2 2 2 3 4 7 4" xfId="28745"/>
    <cellStyle name="Обычный 2 2 2 2 2 3 4 7 5" xfId="36214"/>
    <cellStyle name="Обычный 2 2 2 2 2 3 4 7 6" xfId="43675"/>
    <cellStyle name="Обычный 2 2 2 2 2 3 4 7 7" xfId="51563"/>
    <cellStyle name="Обычный 2 2 2 2 2 3 4 7 8" xfId="59030"/>
    <cellStyle name="Обычный 2 2 2 2 2 3 4 8" xfId="1790"/>
    <cellStyle name="Обычный 2 2 2 2 2 3 4 8 2" xfId="1791"/>
    <cellStyle name="Обычный 2 2 2 2 2 3 4 8 3" xfId="22206"/>
    <cellStyle name="Обычный 2 2 2 2 2 3 4 8 4" xfId="29678"/>
    <cellStyle name="Обычный 2 2 2 2 2 3 4 8 5" xfId="37147"/>
    <cellStyle name="Обычный 2 2 2 2 2 3 4 8 6" xfId="44608"/>
    <cellStyle name="Обычный 2 2 2 2 2 3 4 8 7" xfId="52496"/>
    <cellStyle name="Обычный 2 2 2 2 2 3 4 8 8" xfId="59963"/>
    <cellStyle name="Обычный 2 2 2 2 2 3 4 9" xfId="1792"/>
    <cellStyle name="Обычный 2 2 2 2 2 3 5" xfId="1793"/>
    <cellStyle name="Обычный 2 2 2 2 2 3 5 2" xfId="1794"/>
    <cellStyle name="Обычный 2 2 2 2 2 3 5 3" xfId="1795"/>
    <cellStyle name="Обычный 2 2 2 2 2 3 5 4" xfId="16572"/>
    <cellStyle name="Обычный 2 2 2 2 2 3 5 5" xfId="24044"/>
    <cellStyle name="Обычный 2 2 2 2 2 3 5 6" xfId="31514"/>
    <cellStyle name="Обычный 2 2 2 2 2 3 5 7" xfId="38976"/>
    <cellStyle name="Обычный 2 2 2 2 2 3 5 8" xfId="46862"/>
    <cellStyle name="Обычный 2 2 2 2 2 3 5 9" xfId="54329"/>
    <cellStyle name="Обычный 2 2 2 2 2 3 6" xfId="1796"/>
    <cellStyle name="Обычный 2 2 2 2 2 3 6 2" xfId="1797"/>
    <cellStyle name="Обычный 2 2 2 2 2 3 6 3" xfId="17506"/>
    <cellStyle name="Обычный 2 2 2 2 2 3 6 4" xfId="24978"/>
    <cellStyle name="Обычный 2 2 2 2 2 3 6 5" xfId="32447"/>
    <cellStyle name="Обычный 2 2 2 2 2 3 6 6" xfId="39908"/>
    <cellStyle name="Обычный 2 2 2 2 2 3 6 7" xfId="47796"/>
    <cellStyle name="Обычный 2 2 2 2 2 3 6 8" xfId="55263"/>
    <cellStyle name="Обычный 2 2 2 2 2 3 7" xfId="1798"/>
    <cellStyle name="Обычный 2 2 2 2 2 3 7 2" xfId="1799"/>
    <cellStyle name="Обычный 2 2 2 2 2 3 7 3" xfId="18439"/>
    <cellStyle name="Обычный 2 2 2 2 2 3 7 4" xfId="25911"/>
    <cellStyle name="Обычный 2 2 2 2 2 3 7 5" xfId="33380"/>
    <cellStyle name="Обычный 2 2 2 2 2 3 7 6" xfId="40841"/>
    <cellStyle name="Обычный 2 2 2 2 2 3 7 7" xfId="48729"/>
    <cellStyle name="Обычный 2 2 2 2 2 3 7 8" xfId="56196"/>
    <cellStyle name="Обычный 2 2 2 2 2 3 8" xfId="1800"/>
    <cellStyle name="Обычный 2 2 2 2 2 3 8 2" xfId="1801"/>
    <cellStyle name="Обычный 2 2 2 2 2 3 8 3" xfId="19371"/>
    <cellStyle name="Обычный 2 2 2 2 2 3 8 4" xfId="26843"/>
    <cellStyle name="Обычный 2 2 2 2 2 3 8 5" xfId="34312"/>
    <cellStyle name="Обычный 2 2 2 2 2 3 8 6" xfId="41773"/>
    <cellStyle name="Обычный 2 2 2 2 2 3 8 7" xfId="49661"/>
    <cellStyle name="Обычный 2 2 2 2 2 3 8 8" xfId="57128"/>
    <cellStyle name="Обычный 2 2 2 2 2 3 9" xfId="1802"/>
    <cellStyle name="Обычный 2 2 2 2 2 3 9 2" xfId="1803"/>
    <cellStyle name="Обычный 2 2 2 2 2 3 9 3" xfId="20304"/>
    <cellStyle name="Обычный 2 2 2 2 2 3 9 4" xfId="27776"/>
    <cellStyle name="Обычный 2 2 2 2 2 3 9 5" xfId="35245"/>
    <cellStyle name="Обычный 2 2 2 2 2 3 9 6" xfId="42706"/>
    <cellStyle name="Обычный 2 2 2 2 2 3 9 7" xfId="50594"/>
    <cellStyle name="Обычный 2 2 2 2 2 3 9 8" xfId="58061"/>
    <cellStyle name="Обычный 2 2 2 2 2 4" xfId="1804"/>
    <cellStyle name="Обычный 2 2 2 2 2 4 10" xfId="1805"/>
    <cellStyle name="Обычный 2 2 2 2 2 4 10 2" xfId="1806"/>
    <cellStyle name="Обычный 2 2 2 2 2 4 10 3" xfId="22207"/>
    <cellStyle name="Обычный 2 2 2 2 2 4 10 4" xfId="29679"/>
    <cellStyle name="Обычный 2 2 2 2 2 4 10 5" xfId="37148"/>
    <cellStyle name="Обычный 2 2 2 2 2 4 10 6" xfId="44609"/>
    <cellStyle name="Обычный 2 2 2 2 2 4 10 7" xfId="52497"/>
    <cellStyle name="Обычный 2 2 2 2 2 4 10 8" xfId="59964"/>
    <cellStyle name="Обычный 2 2 2 2 2 4 11" xfId="1807"/>
    <cellStyle name="Обычный 2 2 2 2 2 4 12" xfId="1808"/>
    <cellStyle name="Обычный 2 2 2 2 2 4 13" xfId="15650"/>
    <cellStyle name="Обычный 2 2 2 2 2 4 14" xfId="23143"/>
    <cellStyle name="Обычный 2 2 2 2 2 4 15" xfId="30614"/>
    <cellStyle name="Обычный 2 2 2 2 2 4 16" xfId="38080"/>
    <cellStyle name="Обычный 2 2 2 2 2 4 17" xfId="45722"/>
    <cellStyle name="Обычный 2 2 2 2 2 4 18" xfId="45961"/>
    <cellStyle name="Обычный 2 2 2 2 2 4 19" xfId="53428"/>
    <cellStyle name="Обычный 2 2 2 2 2 4 2" xfId="1809"/>
    <cellStyle name="Обычный 2 2 2 2 2 4 2 10" xfId="1810"/>
    <cellStyle name="Обычный 2 2 2 2 2 4 2 11" xfId="15651"/>
    <cellStyle name="Обычный 2 2 2 2 2 4 2 12" xfId="23144"/>
    <cellStyle name="Обычный 2 2 2 2 2 4 2 13" xfId="30615"/>
    <cellStyle name="Обычный 2 2 2 2 2 4 2 14" xfId="38081"/>
    <cellStyle name="Обычный 2 2 2 2 2 4 2 15" xfId="45962"/>
    <cellStyle name="Обычный 2 2 2 2 2 4 2 16" xfId="53429"/>
    <cellStyle name="Обычный 2 2 2 2 2 4 2 2" xfId="1811"/>
    <cellStyle name="Обычный 2 2 2 2 2 4 2 2 2" xfId="1812"/>
    <cellStyle name="Обычный 2 2 2 2 2 4 2 2 3" xfId="1813"/>
    <cellStyle name="Обычный 2 2 2 2 2 4 2 2 4" xfId="16609"/>
    <cellStyle name="Обычный 2 2 2 2 2 4 2 2 5" xfId="24081"/>
    <cellStyle name="Обычный 2 2 2 2 2 4 2 2 6" xfId="31551"/>
    <cellStyle name="Обычный 2 2 2 2 2 4 2 2 7" xfId="39013"/>
    <cellStyle name="Обычный 2 2 2 2 2 4 2 2 8" xfId="46899"/>
    <cellStyle name="Обычный 2 2 2 2 2 4 2 2 9" xfId="54366"/>
    <cellStyle name="Обычный 2 2 2 2 2 4 2 3" xfId="1814"/>
    <cellStyle name="Обычный 2 2 2 2 2 4 2 3 2" xfId="1815"/>
    <cellStyle name="Обычный 2 2 2 2 2 4 2 3 3" xfId="17543"/>
    <cellStyle name="Обычный 2 2 2 2 2 4 2 3 4" xfId="25015"/>
    <cellStyle name="Обычный 2 2 2 2 2 4 2 3 5" xfId="32484"/>
    <cellStyle name="Обычный 2 2 2 2 2 4 2 3 6" xfId="39945"/>
    <cellStyle name="Обычный 2 2 2 2 2 4 2 3 7" xfId="47833"/>
    <cellStyle name="Обычный 2 2 2 2 2 4 2 3 8" xfId="55300"/>
    <cellStyle name="Обычный 2 2 2 2 2 4 2 4" xfId="1816"/>
    <cellStyle name="Обычный 2 2 2 2 2 4 2 4 2" xfId="1817"/>
    <cellStyle name="Обычный 2 2 2 2 2 4 2 4 3" xfId="18476"/>
    <cellStyle name="Обычный 2 2 2 2 2 4 2 4 4" xfId="25948"/>
    <cellStyle name="Обычный 2 2 2 2 2 4 2 4 5" xfId="33417"/>
    <cellStyle name="Обычный 2 2 2 2 2 4 2 4 6" xfId="40878"/>
    <cellStyle name="Обычный 2 2 2 2 2 4 2 4 7" xfId="48766"/>
    <cellStyle name="Обычный 2 2 2 2 2 4 2 4 8" xfId="56233"/>
    <cellStyle name="Обычный 2 2 2 2 2 4 2 5" xfId="1818"/>
    <cellStyle name="Обычный 2 2 2 2 2 4 2 5 2" xfId="1819"/>
    <cellStyle name="Обычный 2 2 2 2 2 4 2 5 3" xfId="19408"/>
    <cellStyle name="Обычный 2 2 2 2 2 4 2 5 4" xfId="26880"/>
    <cellStyle name="Обычный 2 2 2 2 2 4 2 5 5" xfId="34349"/>
    <cellStyle name="Обычный 2 2 2 2 2 4 2 5 6" xfId="41810"/>
    <cellStyle name="Обычный 2 2 2 2 2 4 2 5 7" xfId="49698"/>
    <cellStyle name="Обычный 2 2 2 2 2 4 2 5 8" xfId="57165"/>
    <cellStyle name="Обычный 2 2 2 2 2 4 2 6" xfId="1820"/>
    <cellStyle name="Обычный 2 2 2 2 2 4 2 6 2" xfId="1821"/>
    <cellStyle name="Обычный 2 2 2 2 2 4 2 6 3" xfId="20341"/>
    <cellStyle name="Обычный 2 2 2 2 2 4 2 6 4" xfId="27813"/>
    <cellStyle name="Обычный 2 2 2 2 2 4 2 6 5" xfId="35282"/>
    <cellStyle name="Обычный 2 2 2 2 2 4 2 6 6" xfId="42743"/>
    <cellStyle name="Обычный 2 2 2 2 2 4 2 6 7" xfId="50631"/>
    <cellStyle name="Обычный 2 2 2 2 2 4 2 6 8" xfId="58098"/>
    <cellStyle name="Обычный 2 2 2 2 2 4 2 7" xfId="1822"/>
    <cellStyle name="Обычный 2 2 2 2 2 4 2 7 2" xfId="1823"/>
    <cellStyle name="Обычный 2 2 2 2 2 4 2 7 3" xfId="21275"/>
    <cellStyle name="Обычный 2 2 2 2 2 4 2 7 4" xfId="28747"/>
    <cellStyle name="Обычный 2 2 2 2 2 4 2 7 5" xfId="36216"/>
    <cellStyle name="Обычный 2 2 2 2 2 4 2 7 6" xfId="43677"/>
    <cellStyle name="Обычный 2 2 2 2 2 4 2 7 7" xfId="51565"/>
    <cellStyle name="Обычный 2 2 2 2 2 4 2 7 8" xfId="59032"/>
    <cellStyle name="Обычный 2 2 2 2 2 4 2 8" xfId="1824"/>
    <cellStyle name="Обычный 2 2 2 2 2 4 2 8 2" xfId="1825"/>
    <cellStyle name="Обычный 2 2 2 2 2 4 2 8 3" xfId="22208"/>
    <cellStyle name="Обычный 2 2 2 2 2 4 2 8 4" xfId="29680"/>
    <cellStyle name="Обычный 2 2 2 2 2 4 2 8 5" xfId="37149"/>
    <cellStyle name="Обычный 2 2 2 2 2 4 2 8 6" xfId="44610"/>
    <cellStyle name="Обычный 2 2 2 2 2 4 2 8 7" xfId="52498"/>
    <cellStyle name="Обычный 2 2 2 2 2 4 2 8 8" xfId="59965"/>
    <cellStyle name="Обычный 2 2 2 2 2 4 2 9" xfId="1826"/>
    <cellStyle name="Обычный 2 2 2 2 2 4 3" xfId="1827"/>
    <cellStyle name="Обычный 2 2 2 2 2 4 3 10" xfId="1828"/>
    <cellStyle name="Обычный 2 2 2 2 2 4 3 11" xfId="15652"/>
    <cellStyle name="Обычный 2 2 2 2 2 4 3 12" xfId="23145"/>
    <cellStyle name="Обычный 2 2 2 2 2 4 3 13" xfId="30616"/>
    <cellStyle name="Обычный 2 2 2 2 2 4 3 14" xfId="38082"/>
    <cellStyle name="Обычный 2 2 2 2 2 4 3 15" xfId="45963"/>
    <cellStyle name="Обычный 2 2 2 2 2 4 3 16" xfId="53430"/>
    <cellStyle name="Обычный 2 2 2 2 2 4 3 2" xfId="1829"/>
    <cellStyle name="Обычный 2 2 2 2 2 4 3 2 2" xfId="1830"/>
    <cellStyle name="Обычный 2 2 2 2 2 4 3 2 3" xfId="16610"/>
    <cellStyle name="Обычный 2 2 2 2 2 4 3 2 4" xfId="24082"/>
    <cellStyle name="Обычный 2 2 2 2 2 4 3 2 5" xfId="31552"/>
    <cellStyle name="Обычный 2 2 2 2 2 4 3 2 6" xfId="39014"/>
    <cellStyle name="Обычный 2 2 2 2 2 4 3 2 7" xfId="46900"/>
    <cellStyle name="Обычный 2 2 2 2 2 4 3 2 8" xfId="54367"/>
    <cellStyle name="Обычный 2 2 2 2 2 4 3 3" xfId="1831"/>
    <cellStyle name="Обычный 2 2 2 2 2 4 3 3 2" xfId="1832"/>
    <cellStyle name="Обычный 2 2 2 2 2 4 3 3 3" xfId="17544"/>
    <cellStyle name="Обычный 2 2 2 2 2 4 3 3 4" xfId="25016"/>
    <cellStyle name="Обычный 2 2 2 2 2 4 3 3 5" xfId="32485"/>
    <cellStyle name="Обычный 2 2 2 2 2 4 3 3 6" xfId="39946"/>
    <cellStyle name="Обычный 2 2 2 2 2 4 3 3 7" xfId="47834"/>
    <cellStyle name="Обычный 2 2 2 2 2 4 3 3 8" xfId="55301"/>
    <cellStyle name="Обычный 2 2 2 2 2 4 3 4" xfId="1833"/>
    <cellStyle name="Обычный 2 2 2 2 2 4 3 4 2" xfId="1834"/>
    <cellStyle name="Обычный 2 2 2 2 2 4 3 4 3" xfId="18477"/>
    <cellStyle name="Обычный 2 2 2 2 2 4 3 4 4" xfId="25949"/>
    <cellStyle name="Обычный 2 2 2 2 2 4 3 4 5" xfId="33418"/>
    <cellStyle name="Обычный 2 2 2 2 2 4 3 4 6" xfId="40879"/>
    <cellStyle name="Обычный 2 2 2 2 2 4 3 4 7" xfId="48767"/>
    <cellStyle name="Обычный 2 2 2 2 2 4 3 4 8" xfId="56234"/>
    <cellStyle name="Обычный 2 2 2 2 2 4 3 5" xfId="1835"/>
    <cellStyle name="Обычный 2 2 2 2 2 4 3 5 2" xfId="1836"/>
    <cellStyle name="Обычный 2 2 2 2 2 4 3 5 3" xfId="19409"/>
    <cellStyle name="Обычный 2 2 2 2 2 4 3 5 4" xfId="26881"/>
    <cellStyle name="Обычный 2 2 2 2 2 4 3 5 5" xfId="34350"/>
    <cellStyle name="Обычный 2 2 2 2 2 4 3 5 6" xfId="41811"/>
    <cellStyle name="Обычный 2 2 2 2 2 4 3 5 7" xfId="49699"/>
    <cellStyle name="Обычный 2 2 2 2 2 4 3 5 8" xfId="57166"/>
    <cellStyle name="Обычный 2 2 2 2 2 4 3 6" xfId="1837"/>
    <cellStyle name="Обычный 2 2 2 2 2 4 3 6 2" xfId="1838"/>
    <cellStyle name="Обычный 2 2 2 2 2 4 3 6 3" xfId="20342"/>
    <cellStyle name="Обычный 2 2 2 2 2 4 3 6 4" xfId="27814"/>
    <cellStyle name="Обычный 2 2 2 2 2 4 3 6 5" xfId="35283"/>
    <cellStyle name="Обычный 2 2 2 2 2 4 3 6 6" xfId="42744"/>
    <cellStyle name="Обычный 2 2 2 2 2 4 3 6 7" xfId="50632"/>
    <cellStyle name="Обычный 2 2 2 2 2 4 3 6 8" xfId="58099"/>
    <cellStyle name="Обычный 2 2 2 2 2 4 3 7" xfId="1839"/>
    <cellStyle name="Обычный 2 2 2 2 2 4 3 7 2" xfId="1840"/>
    <cellStyle name="Обычный 2 2 2 2 2 4 3 7 3" xfId="21276"/>
    <cellStyle name="Обычный 2 2 2 2 2 4 3 7 4" xfId="28748"/>
    <cellStyle name="Обычный 2 2 2 2 2 4 3 7 5" xfId="36217"/>
    <cellStyle name="Обычный 2 2 2 2 2 4 3 7 6" xfId="43678"/>
    <cellStyle name="Обычный 2 2 2 2 2 4 3 7 7" xfId="51566"/>
    <cellStyle name="Обычный 2 2 2 2 2 4 3 7 8" xfId="59033"/>
    <cellStyle name="Обычный 2 2 2 2 2 4 3 8" xfId="1841"/>
    <cellStyle name="Обычный 2 2 2 2 2 4 3 8 2" xfId="1842"/>
    <cellStyle name="Обычный 2 2 2 2 2 4 3 8 3" xfId="22209"/>
    <cellStyle name="Обычный 2 2 2 2 2 4 3 8 4" xfId="29681"/>
    <cellStyle name="Обычный 2 2 2 2 2 4 3 8 5" xfId="37150"/>
    <cellStyle name="Обычный 2 2 2 2 2 4 3 8 6" xfId="44611"/>
    <cellStyle name="Обычный 2 2 2 2 2 4 3 8 7" xfId="52499"/>
    <cellStyle name="Обычный 2 2 2 2 2 4 3 8 8" xfId="59966"/>
    <cellStyle name="Обычный 2 2 2 2 2 4 3 9" xfId="1843"/>
    <cellStyle name="Обычный 2 2 2 2 2 4 4" xfId="1844"/>
    <cellStyle name="Обычный 2 2 2 2 2 4 4 2" xfId="1845"/>
    <cellStyle name="Обычный 2 2 2 2 2 4 4 3" xfId="1846"/>
    <cellStyle name="Обычный 2 2 2 2 2 4 4 4" xfId="16608"/>
    <cellStyle name="Обычный 2 2 2 2 2 4 4 5" xfId="24080"/>
    <cellStyle name="Обычный 2 2 2 2 2 4 4 6" xfId="31550"/>
    <cellStyle name="Обычный 2 2 2 2 2 4 4 7" xfId="39012"/>
    <cellStyle name="Обычный 2 2 2 2 2 4 4 8" xfId="46898"/>
    <cellStyle name="Обычный 2 2 2 2 2 4 4 9" xfId="54365"/>
    <cellStyle name="Обычный 2 2 2 2 2 4 5" xfId="1847"/>
    <cellStyle name="Обычный 2 2 2 2 2 4 5 2" xfId="1848"/>
    <cellStyle name="Обычный 2 2 2 2 2 4 5 3" xfId="17542"/>
    <cellStyle name="Обычный 2 2 2 2 2 4 5 4" xfId="25014"/>
    <cellStyle name="Обычный 2 2 2 2 2 4 5 5" xfId="32483"/>
    <cellStyle name="Обычный 2 2 2 2 2 4 5 6" xfId="39944"/>
    <cellStyle name="Обычный 2 2 2 2 2 4 5 7" xfId="47832"/>
    <cellStyle name="Обычный 2 2 2 2 2 4 5 8" xfId="55299"/>
    <cellStyle name="Обычный 2 2 2 2 2 4 6" xfId="1849"/>
    <cellStyle name="Обычный 2 2 2 2 2 4 6 2" xfId="1850"/>
    <cellStyle name="Обычный 2 2 2 2 2 4 6 3" xfId="18475"/>
    <cellStyle name="Обычный 2 2 2 2 2 4 6 4" xfId="25947"/>
    <cellStyle name="Обычный 2 2 2 2 2 4 6 5" xfId="33416"/>
    <cellStyle name="Обычный 2 2 2 2 2 4 6 6" xfId="40877"/>
    <cellStyle name="Обычный 2 2 2 2 2 4 6 7" xfId="48765"/>
    <cellStyle name="Обычный 2 2 2 2 2 4 6 8" xfId="56232"/>
    <cellStyle name="Обычный 2 2 2 2 2 4 7" xfId="1851"/>
    <cellStyle name="Обычный 2 2 2 2 2 4 7 2" xfId="1852"/>
    <cellStyle name="Обычный 2 2 2 2 2 4 7 3" xfId="19407"/>
    <cellStyle name="Обычный 2 2 2 2 2 4 7 4" xfId="26879"/>
    <cellStyle name="Обычный 2 2 2 2 2 4 7 5" xfId="34348"/>
    <cellStyle name="Обычный 2 2 2 2 2 4 7 6" xfId="41809"/>
    <cellStyle name="Обычный 2 2 2 2 2 4 7 7" xfId="49697"/>
    <cellStyle name="Обычный 2 2 2 2 2 4 7 8" xfId="57164"/>
    <cellStyle name="Обычный 2 2 2 2 2 4 8" xfId="1853"/>
    <cellStyle name="Обычный 2 2 2 2 2 4 8 2" xfId="1854"/>
    <cellStyle name="Обычный 2 2 2 2 2 4 8 3" xfId="20340"/>
    <cellStyle name="Обычный 2 2 2 2 2 4 8 4" xfId="27812"/>
    <cellStyle name="Обычный 2 2 2 2 2 4 8 5" xfId="35281"/>
    <cellStyle name="Обычный 2 2 2 2 2 4 8 6" xfId="42742"/>
    <cellStyle name="Обычный 2 2 2 2 2 4 8 7" xfId="50630"/>
    <cellStyle name="Обычный 2 2 2 2 2 4 8 8" xfId="58097"/>
    <cellStyle name="Обычный 2 2 2 2 2 4 9" xfId="1855"/>
    <cellStyle name="Обычный 2 2 2 2 2 4 9 2" xfId="1856"/>
    <cellStyle name="Обычный 2 2 2 2 2 4 9 3" xfId="21274"/>
    <cellStyle name="Обычный 2 2 2 2 2 4 9 4" xfId="28746"/>
    <cellStyle name="Обычный 2 2 2 2 2 4 9 5" xfId="36215"/>
    <cellStyle name="Обычный 2 2 2 2 2 4 9 6" xfId="43676"/>
    <cellStyle name="Обычный 2 2 2 2 2 4 9 7" xfId="51564"/>
    <cellStyle name="Обычный 2 2 2 2 2 4 9 8" xfId="59031"/>
    <cellStyle name="Обычный 2 2 2 2 2 5" xfId="1857"/>
    <cellStyle name="Обычный 2 2 2 2 2 5 10" xfId="1858"/>
    <cellStyle name="Обычный 2 2 2 2 2 5 10 2" xfId="1859"/>
    <cellStyle name="Обычный 2 2 2 2 2 5 10 3" xfId="20343"/>
    <cellStyle name="Обычный 2 2 2 2 2 5 10 4" xfId="27815"/>
    <cellStyle name="Обычный 2 2 2 2 2 5 10 5" xfId="35284"/>
    <cellStyle name="Обычный 2 2 2 2 2 5 10 6" xfId="42745"/>
    <cellStyle name="Обычный 2 2 2 2 2 5 10 7" xfId="50633"/>
    <cellStyle name="Обычный 2 2 2 2 2 5 10 8" xfId="58100"/>
    <cellStyle name="Обычный 2 2 2 2 2 5 11" xfId="1860"/>
    <cellStyle name="Обычный 2 2 2 2 2 5 11 2" xfId="1861"/>
    <cellStyle name="Обычный 2 2 2 2 2 5 11 3" xfId="21277"/>
    <cellStyle name="Обычный 2 2 2 2 2 5 11 4" xfId="28749"/>
    <cellStyle name="Обычный 2 2 2 2 2 5 11 5" xfId="36218"/>
    <cellStyle name="Обычный 2 2 2 2 2 5 11 6" xfId="43679"/>
    <cellStyle name="Обычный 2 2 2 2 2 5 11 7" xfId="51567"/>
    <cellStyle name="Обычный 2 2 2 2 2 5 11 8" xfId="59034"/>
    <cellStyle name="Обычный 2 2 2 2 2 5 12" xfId="1862"/>
    <cellStyle name="Обычный 2 2 2 2 2 5 12 2" xfId="1863"/>
    <cellStyle name="Обычный 2 2 2 2 2 5 12 3" xfId="22210"/>
    <cellStyle name="Обычный 2 2 2 2 2 5 12 4" xfId="29682"/>
    <cellStyle name="Обычный 2 2 2 2 2 5 12 5" xfId="37151"/>
    <cellStyle name="Обычный 2 2 2 2 2 5 12 6" xfId="44612"/>
    <cellStyle name="Обычный 2 2 2 2 2 5 12 7" xfId="52500"/>
    <cellStyle name="Обычный 2 2 2 2 2 5 12 8" xfId="59967"/>
    <cellStyle name="Обычный 2 2 2 2 2 5 13" xfId="1864"/>
    <cellStyle name="Обычный 2 2 2 2 2 5 14" xfId="1865"/>
    <cellStyle name="Обычный 2 2 2 2 2 5 15" xfId="15653"/>
    <cellStyle name="Обычный 2 2 2 2 2 5 16" xfId="23146"/>
    <cellStyle name="Обычный 2 2 2 2 2 5 17" xfId="30617"/>
    <cellStyle name="Обычный 2 2 2 2 2 5 18" xfId="38083"/>
    <cellStyle name="Обычный 2 2 2 2 2 5 19" xfId="45725"/>
    <cellStyle name="Обычный 2 2 2 2 2 5 2" xfId="1866"/>
    <cellStyle name="Обычный 2 2 2 2 2 5 2 10" xfId="1867"/>
    <cellStyle name="Обычный 2 2 2 2 2 5 2 10 2" xfId="1868"/>
    <cellStyle name="Обычный 2 2 2 2 2 5 2 10 3" xfId="20344"/>
    <cellStyle name="Обычный 2 2 2 2 2 5 2 10 4" xfId="27816"/>
    <cellStyle name="Обычный 2 2 2 2 2 5 2 10 5" xfId="35285"/>
    <cellStyle name="Обычный 2 2 2 2 2 5 2 10 6" xfId="42746"/>
    <cellStyle name="Обычный 2 2 2 2 2 5 2 10 7" xfId="50634"/>
    <cellStyle name="Обычный 2 2 2 2 2 5 2 10 8" xfId="58101"/>
    <cellStyle name="Обычный 2 2 2 2 2 5 2 11" xfId="1869"/>
    <cellStyle name="Обычный 2 2 2 2 2 5 2 11 2" xfId="1870"/>
    <cellStyle name="Обычный 2 2 2 2 2 5 2 11 3" xfId="21278"/>
    <cellStyle name="Обычный 2 2 2 2 2 5 2 11 4" xfId="28750"/>
    <cellStyle name="Обычный 2 2 2 2 2 5 2 11 5" xfId="36219"/>
    <cellStyle name="Обычный 2 2 2 2 2 5 2 11 6" xfId="43680"/>
    <cellStyle name="Обычный 2 2 2 2 2 5 2 11 7" xfId="51568"/>
    <cellStyle name="Обычный 2 2 2 2 2 5 2 11 8" xfId="59035"/>
    <cellStyle name="Обычный 2 2 2 2 2 5 2 12" xfId="1871"/>
    <cellStyle name="Обычный 2 2 2 2 2 5 2 12 2" xfId="1872"/>
    <cellStyle name="Обычный 2 2 2 2 2 5 2 12 3" xfId="22211"/>
    <cellStyle name="Обычный 2 2 2 2 2 5 2 12 4" xfId="29683"/>
    <cellStyle name="Обычный 2 2 2 2 2 5 2 12 5" xfId="37152"/>
    <cellStyle name="Обычный 2 2 2 2 2 5 2 12 6" xfId="44613"/>
    <cellStyle name="Обычный 2 2 2 2 2 5 2 12 7" xfId="52501"/>
    <cellStyle name="Обычный 2 2 2 2 2 5 2 12 8" xfId="59968"/>
    <cellStyle name="Обычный 2 2 2 2 2 5 2 13" xfId="1873"/>
    <cellStyle name="Обычный 2 2 2 2 2 5 2 14" xfId="1874"/>
    <cellStyle name="Обычный 2 2 2 2 2 5 2 15" xfId="15654"/>
    <cellStyle name="Обычный 2 2 2 2 2 5 2 16" xfId="23147"/>
    <cellStyle name="Обычный 2 2 2 2 2 5 2 17" xfId="30618"/>
    <cellStyle name="Обычный 2 2 2 2 2 5 2 18" xfId="38084"/>
    <cellStyle name="Обычный 2 2 2 2 2 5 2 19" xfId="45733"/>
    <cellStyle name="Обычный 2 2 2 2 2 5 2 2" xfId="1875"/>
    <cellStyle name="Обычный 2 2 2 2 2 5 2 2 10" xfId="1876"/>
    <cellStyle name="Обычный 2 2 2 2 2 5 2 2 10 2" xfId="1877"/>
    <cellStyle name="Обычный 2 2 2 2 2 5 2 2 10 3" xfId="19412"/>
    <cellStyle name="Обычный 2 2 2 2 2 5 2 2 10 4" xfId="26884"/>
    <cellStyle name="Обычный 2 2 2 2 2 5 2 2 10 5" xfId="34353"/>
    <cellStyle name="Обычный 2 2 2 2 2 5 2 2 10 6" xfId="41814"/>
    <cellStyle name="Обычный 2 2 2 2 2 5 2 2 10 7" xfId="49702"/>
    <cellStyle name="Обычный 2 2 2 2 2 5 2 2 10 8" xfId="57169"/>
    <cellStyle name="Обычный 2 2 2 2 2 5 2 2 11" xfId="1878"/>
    <cellStyle name="Обычный 2 2 2 2 2 5 2 2 11 2" xfId="1879"/>
    <cellStyle name="Обычный 2 2 2 2 2 5 2 2 11 3" xfId="20345"/>
    <cellStyle name="Обычный 2 2 2 2 2 5 2 2 11 4" xfId="27817"/>
    <cellStyle name="Обычный 2 2 2 2 2 5 2 2 11 5" xfId="35286"/>
    <cellStyle name="Обычный 2 2 2 2 2 5 2 2 11 6" xfId="42747"/>
    <cellStyle name="Обычный 2 2 2 2 2 5 2 2 11 7" xfId="50635"/>
    <cellStyle name="Обычный 2 2 2 2 2 5 2 2 11 8" xfId="58102"/>
    <cellStyle name="Обычный 2 2 2 2 2 5 2 2 12" xfId="1880"/>
    <cellStyle name="Обычный 2 2 2 2 2 5 2 2 12 2" xfId="1881"/>
    <cellStyle name="Обычный 2 2 2 2 2 5 2 2 12 3" xfId="21279"/>
    <cellStyle name="Обычный 2 2 2 2 2 5 2 2 12 4" xfId="28751"/>
    <cellStyle name="Обычный 2 2 2 2 2 5 2 2 12 5" xfId="36220"/>
    <cellStyle name="Обычный 2 2 2 2 2 5 2 2 12 6" xfId="43681"/>
    <cellStyle name="Обычный 2 2 2 2 2 5 2 2 12 7" xfId="51569"/>
    <cellStyle name="Обычный 2 2 2 2 2 5 2 2 12 8" xfId="59036"/>
    <cellStyle name="Обычный 2 2 2 2 2 5 2 2 13" xfId="1882"/>
    <cellStyle name="Обычный 2 2 2 2 2 5 2 2 13 2" xfId="1883"/>
    <cellStyle name="Обычный 2 2 2 2 2 5 2 2 13 3" xfId="22212"/>
    <cellStyle name="Обычный 2 2 2 2 2 5 2 2 13 4" xfId="29684"/>
    <cellStyle name="Обычный 2 2 2 2 2 5 2 2 13 5" xfId="37153"/>
    <cellStyle name="Обычный 2 2 2 2 2 5 2 2 13 6" xfId="44614"/>
    <cellStyle name="Обычный 2 2 2 2 2 5 2 2 13 7" xfId="52502"/>
    <cellStyle name="Обычный 2 2 2 2 2 5 2 2 13 8" xfId="59969"/>
    <cellStyle name="Обычный 2 2 2 2 2 5 2 2 14" xfId="1884"/>
    <cellStyle name="Обычный 2 2 2 2 2 5 2 2 15" xfId="1885"/>
    <cellStyle name="Обычный 2 2 2 2 2 5 2 2 16" xfId="15655"/>
    <cellStyle name="Обычный 2 2 2 2 2 5 2 2 17" xfId="23148"/>
    <cellStyle name="Обычный 2 2 2 2 2 5 2 2 18" xfId="30619"/>
    <cellStyle name="Обычный 2 2 2 2 2 5 2 2 19" xfId="38085"/>
    <cellStyle name="Обычный 2 2 2 2 2 5 2 2 2" xfId="1886"/>
    <cellStyle name="Обычный 2 2 2 2 2 5 2 2 2 10" xfId="1887"/>
    <cellStyle name="Обычный 2 2 2 2 2 5 2 2 2 10 2" xfId="1888"/>
    <cellStyle name="Обычный 2 2 2 2 2 5 2 2 2 10 3" xfId="18481"/>
    <cellStyle name="Обычный 2 2 2 2 2 5 2 2 2 10 4" xfId="25953"/>
    <cellStyle name="Обычный 2 2 2 2 2 5 2 2 2 10 5" xfId="33422"/>
    <cellStyle name="Обычный 2 2 2 2 2 5 2 2 2 10 6" xfId="40883"/>
    <cellStyle name="Обычный 2 2 2 2 2 5 2 2 2 10 7" xfId="48771"/>
    <cellStyle name="Обычный 2 2 2 2 2 5 2 2 2 10 8" xfId="56238"/>
    <cellStyle name="Обычный 2 2 2 2 2 5 2 2 2 11" xfId="1889"/>
    <cellStyle name="Обычный 2 2 2 2 2 5 2 2 2 11 2" xfId="1890"/>
    <cellStyle name="Обычный 2 2 2 2 2 5 2 2 2 11 3" xfId="19413"/>
    <cellStyle name="Обычный 2 2 2 2 2 5 2 2 2 11 4" xfId="26885"/>
    <cellStyle name="Обычный 2 2 2 2 2 5 2 2 2 11 5" xfId="34354"/>
    <cellStyle name="Обычный 2 2 2 2 2 5 2 2 2 11 6" xfId="41815"/>
    <cellStyle name="Обычный 2 2 2 2 2 5 2 2 2 11 7" xfId="49703"/>
    <cellStyle name="Обычный 2 2 2 2 2 5 2 2 2 11 8" xfId="57170"/>
    <cellStyle name="Обычный 2 2 2 2 2 5 2 2 2 12" xfId="1891"/>
    <cellStyle name="Обычный 2 2 2 2 2 5 2 2 2 12 2" xfId="1892"/>
    <cellStyle name="Обычный 2 2 2 2 2 5 2 2 2 12 3" xfId="20346"/>
    <cellStyle name="Обычный 2 2 2 2 2 5 2 2 2 12 4" xfId="27818"/>
    <cellStyle name="Обычный 2 2 2 2 2 5 2 2 2 12 5" xfId="35287"/>
    <cellStyle name="Обычный 2 2 2 2 2 5 2 2 2 12 6" xfId="42748"/>
    <cellStyle name="Обычный 2 2 2 2 2 5 2 2 2 12 7" xfId="50636"/>
    <cellStyle name="Обычный 2 2 2 2 2 5 2 2 2 12 8" xfId="58103"/>
    <cellStyle name="Обычный 2 2 2 2 2 5 2 2 2 13" xfId="1893"/>
    <cellStyle name="Обычный 2 2 2 2 2 5 2 2 2 13 2" xfId="1894"/>
    <cellStyle name="Обычный 2 2 2 2 2 5 2 2 2 13 3" xfId="21280"/>
    <cellStyle name="Обычный 2 2 2 2 2 5 2 2 2 13 4" xfId="28752"/>
    <cellStyle name="Обычный 2 2 2 2 2 5 2 2 2 13 5" xfId="36221"/>
    <cellStyle name="Обычный 2 2 2 2 2 5 2 2 2 13 6" xfId="43682"/>
    <cellStyle name="Обычный 2 2 2 2 2 5 2 2 2 13 7" xfId="51570"/>
    <cellStyle name="Обычный 2 2 2 2 2 5 2 2 2 13 8" xfId="59037"/>
    <cellStyle name="Обычный 2 2 2 2 2 5 2 2 2 14" xfId="1895"/>
    <cellStyle name="Обычный 2 2 2 2 2 5 2 2 2 14 2" xfId="1896"/>
    <cellStyle name="Обычный 2 2 2 2 2 5 2 2 2 14 3" xfId="22213"/>
    <cellStyle name="Обычный 2 2 2 2 2 5 2 2 2 14 4" xfId="29685"/>
    <cellStyle name="Обычный 2 2 2 2 2 5 2 2 2 14 5" xfId="37154"/>
    <cellStyle name="Обычный 2 2 2 2 2 5 2 2 2 14 6" xfId="44615"/>
    <cellStyle name="Обычный 2 2 2 2 2 5 2 2 2 14 7" xfId="52503"/>
    <cellStyle name="Обычный 2 2 2 2 2 5 2 2 2 14 8" xfId="59970"/>
    <cellStyle name="Обычный 2 2 2 2 2 5 2 2 2 15" xfId="1897"/>
    <cellStyle name="Обычный 2 2 2 2 2 5 2 2 2 16" xfId="1898"/>
    <cellStyle name="Обычный 2 2 2 2 2 5 2 2 2 17" xfId="15656"/>
    <cellStyle name="Обычный 2 2 2 2 2 5 2 2 2 18" xfId="23149"/>
    <cellStyle name="Обычный 2 2 2 2 2 5 2 2 2 19" xfId="30620"/>
    <cellStyle name="Обычный 2 2 2 2 2 5 2 2 2 2" xfId="1899"/>
    <cellStyle name="Обычный 2 2 2 2 2 5 2 2 2 2 10" xfId="1900"/>
    <cellStyle name="Обычный 2 2 2 2 2 5 2 2 2 2 10 2" xfId="1901"/>
    <cellStyle name="Обычный 2 2 2 2 2 5 2 2 2 2 10 3" xfId="22214"/>
    <cellStyle name="Обычный 2 2 2 2 2 5 2 2 2 2 10 4" xfId="29686"/>
    <cellStyle name="Обычный 2 2 2 2 2 5 2 2 2 2 10 5" xfId="37155"/>
    <cellStyle name="Обычный 2 2 2 2 2 5 2 2 2 2 10 6" xfId="44616"/>
    <cellStyle name="Обычный 2 2 2 2 2 5 2 2 2 2 10 7" xfId="52504"/>
    <cellStyle name="Обычный 2 2 2 2 2 5 2 2 2 2 10 8" xfId="59971"/>
    <cellStyle name="Обычный 2 2 2 2 2 5 2 2 2 2 11" xfId="1902"/>
    <cellStyle name="Обычный 2 2 2 2 2 5 2 2 2 2 12" xfId="1903"/>
    <cellStyle name="Обычный 2 2 2 2 2 5 2 2 2 2 13" xfId="15657"/>
    <cellStyle name="Обычный 2 2 2 2 2 5 2 2 2 2 14" xfId="23150"/>
    <cellStyle name="Обычный 2 2 2 2 2 5 2 2 2 2 15" xfId="30621"/>
    <cellStyle name="Обычный 2 2 2 2 2 5 2 2 2 2 16" xfId="38087"/>
    <cellStyle name="Обычный 2 2 2 2 2 5 2 2 2 2 17" xfId="45751"/>
    <cellStyle name="Обычный 2 2 2 2 2 5 2 2 2 2 18" xfId="45968"/>
    <cellStyle name="Обычный 2 2 2 2 2 5 2 2 2 2 19" xfId="53435"/>
    <cellStyle name="Обычный 2 2 2 2 2 5 2 2 2 2 2" xfId="1904"/>
    <cellStyle name="Обычный 2 2 2 2 2 5 2 2 2 2 2 10" xfId="1905"/>
    <cellStyle name="Обычный 2 2 2 2 2 5 2 2 2 2 2 11" xfId="15658"/>
    <cellStyle name="Обычный 2 2 2 2 2 5 2 2 2 2 2 12" xfId="23151"/>
    <cellStyle name="Обычный 2 2 2 2 2 5 2 2 2 2 2 13" xfId="30622"/>
    <cellStyle name="Обычный 2 2 2 2 2 5 2 2 2 2 2 14" xfId="38088"/>
    <cellStyle name="Обычный 2 2 2 2 2 5 2 2 2 2 2 15" xfId="45969"/>
    <cellStyle name="Обычный 2 2 2 2 2 5 2 2 2 2 2 16" xfId="53436"/>
    <cellStyle name="Обычный 2 2 2 2 2 5 2 2 2 2 2 2" xfId="1906"/>
    <cellStyle name="Обычный 2 2 2 2 2 5 2 2 2 2 2 2 2" xfId="1907"/>
    <cellStyle name="Обычный 2 2 2 2 2 5 2 2 2 2 2 2 3" xfId="1908"/>
    <cellStyle name="Обычный 2 2 2 2 2 5 2 2 2 2 2 2 4" xfId="16616"/>
    <cellStyle name="Обычный 2 2 2 2 2 5 2 2 2 2 2 2 5" xfId="24088"/>
    <cellStyle name="Обычный 2 2 2 2 2 5 2 2 2 2 2 2 6" xfId="31558"/>
    <cellStyle name="Обычный 2 2 2 2 2 5 2 2 2 2 2 2 7" xfId="39020"/>
    <cellStyle name="Обычный 2 2 2 2 2 5 2 2 2 2 2 2 8" xfId="46906"/>
    <cellStyle name="Обычный 2 2 2 2 2 5 2 2 2 2 2 2 9" xfId="54373"/>
    <cellStyle name="Обычный 2 2 2 2 2 5 2 2 2 2 2 3" xfId="1909"/>
    <cellStyle name="Обычный 2 2 2 2 2 5 2 2 2 2 2 3 2" xfId="1910"/>
    <cellStyle name="Обычный 2 2 2 2 2 5 2 2 2 2 2 3 3" xfId="17550"/>
    <cellStyle name="Обычный 2 2 2 2 2 5 2 2 2 2 2 3 4" xfId="25022"/>
    <cellStyle name="Обычный 2 2 2 2 2 5 2 2 2 2 2 3 5" xfId="32491"/>
    <cellStyle name="Обычный 2 2 2 2 2 5 2 2 2 2 2 3 6" xfId="39952"/>
    <cellStyle name="Обычный 2 2 2 2 2 5 2 2 2 2 2 3 7" xfId="47840"/>
    <cellStyle name="Обычный 2 2 2 2 2 5 2 2 2 2 2 3 8" xfId="55307"/>
    <cellStyle name="Обычный 2 2 2 2 2 5 2 2 2 2 2 4" xfId="1911"/>
    <cellStyle name="Обычный 2 2 2 2 2 5 2 2 2 2 2 4 2" xfId="1912"/>
    <cellStyle name="Обычный 2 2 2 2 2 5 2 2 2 2 2 4 3" xfId="18483"/>
    <cellStyle name="Обычный 2 2 2 2 2 5 2 2 2 2 2 4 4" xfId="25955"/>
    <cellStyle name="Обычный 2 2 2 2 2 5 2 2 2 2 2 4 5" xfId="33424"/>
    <cellStyle name="Обычный 2 2 2 2 2 5 2 2 2 2 2 4 6" xfId="40885"/>
    <cellStyle name="Обычный 2 2 2 2 2 5 2 2 2 2 2 4 7" xfId="48773"/>
    <cellStyle name="Обычный 2 2 2 2 2 5 2 2 2 2 2 4 8" xfId="56240"/>
    <cellStyle name="Обычный 2 2 2 2 2 5 2 2 2 2 2 5" xfId="1913"/>
    <cellStyle name="Обычный 2 2 2 2 2 5 2 2 2 2 2 5 2" xfId="1914"/>
    <cellStyle name="Обычный 2 2 2 2 2 5 2 2 2 2 2 5 3" xfId="19415"/>
    <cellStyle name="Обычный 2 2 2 2 2 5 2 2 2 2 2 5 4" xfId="26887"/>
    <cellStyle name="Обычный 2 2 2 2 2 5 2 2 2 2 2 5 5" xfId="34356"/>
    <cellStyle name="Обычный 2 2 2 2 2 5 2 2 2 2 2 5 6" xfId="41817"/>
    <cellStyle name="Обычный 2 2 2 2 2 5 2 2 2 2 2 5 7" xfId="49705"/>
    <cellStyle name="Обычный 2 2 2 2 2 5 2 2 2 2 2 5 8" xfId="57172"/>
    <cellStyle name="Обычный 2 2 2 2 2 5 2 2 2 2 2 6" xfId="1915"/>
    <cellStyle name="Обычный 2 2 2 2 2 5 2 2 2 2 2 6 2" xfId="1916"/>
    <cellStyle name="Обычный 2 2 2 2 2 5 2 2 2 2 2 6 3" xfId="20348"/>
    <cellStyle name="Обычный 2 2 2 2 2 5 2 2 2 2 2 6 4" xfId="27820"/>
    <cellStyle name="Обычный 2 2 2 2 2 5 2 2 2 2 2 6 5" xfId="35289"/>
    <cellStyle name="Обычный 2 2 2 2 2 5 2 2 2 2 2 6 6" xfId="42750"/>
    <cellStyle name="Обычный 2 2 2 2 2 5 2 2 2 2 2 6 7" xfId="50638"/>
    <cellStyle name="Обычный 2 2 2 2 2 5 2 2 2 2 2 6 8" xfId="58105"/>
    <cellStyle name="Обычный 2 2 2 2 2 5 2 2 2 2 2 7" xfId="1917"/>
    <cellStyle name="Обычный 2 2 2 2 2 5 2 2 2 2 2 7 2" xfId="1918"/>
    <cellStyle name="Обычный 2 2 2 2 2 5 2 2 2 2 2 7 3" xfId="21282"/>
    <cellStyle name="Обычный 2 2 2 2 2 5 2 2 2 2 2 7 4" xfId="28754"/>
    <cellStyle name="Обычный 2 2 2 2 2 5 2 2 2 2 2 7 5" xfId="36223"/>
    <cellStyle name="Обычный 2 2 2 2 2 5 2 2 2 2 2 7 6" xfId="43684"/>
    <cellStyle name="Обычный 2 2 2 2 2 5 2 2 2 2 2 7 7" xfId="51572"/>
    <cellStyle name="Обычный 2 2 2 2 2 5 2 2 2 2 2 7 8" xfId="59039"/>
    <cellStyle name="Обычный 2 2 2 2 2 5 2 2 2 2 2 8" xfId="1919"/>
    <cellStyle name="Обычный 2 2 2 2 2 5 2 2 2 2 2 8 2" xfId="1920"/>
    <cellStyle name="Обычный 2 2 2 2 2 5 2 2 2 2 2 8 3" xfId="22215"/>
    <cellStyle name="Обычный 2 2 2 2 2 5 2 2 2 2 2 8 4" xfId="29687"/>
    <cellStyle name="Обычный 2 2 2 2 2 5 2 2 2 2 2 8 5" xfId="37156"/>
    <cellStyle name="Обычный 2 2 2 2 2 5 2 2 2 2 2 8 6" xfId="44617"/>
    <cellStyle name="Обычный 2 2 2 2 2 5 2 2 2 2 2 8 7" xfId="52505"/>
    <cellStyle name="Обычный 2 2 2 2 2 5 2 2 2 2 2 8 8" xfId="59972"/>
    <cellStyle name="Обычный 2 2 2 2 2 5 2 2 2 2 2 9" xfId="1921"/>
    <cellStyle name="Обычный 2 2 2 2 2 5 2 2 2 2 3" xfId="1922"/>
    <cellStyle name="Обычный 2 2 2 2 2 5 2 2 2 2 3 10" xfId="1923"/>
    <cellStyle name="Обычный 2 2 2 2 2 5 2 2 2 2 3 11" xfId="15659"/>
    <cellStyle name="Обычный 2 2 2 2 2 5 2 2 2 2 3 12" xfId="23152"/>
    <cellStyle name="Обычный 2 2 2 2 2 5 2 2 2 2 3 13" xfId="30623"/>
    <cellStyle name="Обычный 2 2 2 2 2 5 2 2 2 2 3 14" xfId="38089"/>
    <cellStyle name="Обычный 2 2 2 2 2 5 2 2 2 2 3 15" xfId="45970"/>
    <cellStyle name="Обычный 2 2 2 2 2 5 2 2 2 2 3 16" xfId="53437"/>
    <cellStyle name="Обычный 2 2 2 2 2 5 2 2 2 2 3 2" xfId="1924"/>
    <cellStyle name="Обычный 2 2 2 2 2 5 2 2 2 2 3 2 2" xfId="1925"/>
    <cellStyle name="Обычный 2 2 2 2 2 5 2 2 2 2 3 2 3" xfId="16617"/>
    <cellStyle name="Обычный 2 2 2 2 2 5 2 2 2 2 3 2 4" xfId="24089"/>
    <cellStyle name="Обычный 2 2 2 2 2 5 2 2 2 2 3 2 5" xfId="31559"/>
    <cellStyle name="Обычный 2 2 2 2 2 5 2 2 2 2 3 2 6" xfId="39021"/>
    <cellStyle name="Обычный 2 2 2 2 2 5 2 2 2 2 3 2 7" xfId="46907"/>
    <cellStyle name="Обычный 2 2 2 2 2 5 2 2 2 2 3 2 8" xfId="54374"/>
    <cellStyle name="Обычный 2 2 2 2 2 5 2 2 2 2 3 3" xfId="1926"/>
    <cellStyle name="Обычный 2 2 2 2 2 5 2 2 2 2 3 3 2" xfId="1927"/>
    <cellStyle name="Обычный 2 2 2 2 2 5 2 2 2 2 3 3 3" xfId="17551"/>
    <cellStyle name="Обычный 2 2 2 2 2 5 2 2 2 2 3 3 4" xfId="25023"/>
    <cellStyle name="Обычный 2 2 2 2 2 5 2 2 2 2 3 3 5" xfId="32492"/>
    <cellStyle name="Обычный 2 2 2 2 2 5 2 2 2 2 3 3 6" xfId="39953"/>
    <cellStyle name="Обычный 2 2 2 2 2 5 2 2 2 2 3 3 7" xfId="47841"/>
    <cellStyle name="Обычный 2 2 2 2 2 5 2 2 2 2 3 3 8" xfId="55308"/>
    <cellStyle name="Обычный 2 2 2 2 2 5 2 2 2 2 3 4" xfId="1928"/>
    <cellStyle name="Обычный 2 2 2 2 2 5 2 2 2 2 3 4 2" xfId="1929"/>
    <cellStyle name="Обычный 2 2 2 2 2 5 2 2 2 2 3 4 3" xfId="18484"/>
    <cellStyle name="Обычный 2 2 2 2 2 5 2 2 2 2 3 4 4" xfId="25956"/>
    <cellStyle name="Обычный 2 2 2 2 2 5 2 2 2 2 3 4 5" xfId="33425"/>
    <cellStyle name="Обычный 2 2 2 2 2 5 2 2 2 2 3 4 6" xfId="40886"/>
    <cellStyle name="Обычный 2 2 2 2 2 5 2 2 2 2 3 4 7" xfId="48774"/>
    <cellStyle name="Обычный 2 2 2 2 2 5 2 2 2 2 3 4 8" xfId="56241"/>
    <cellStyle name="Обычный 2 2 2 2 2 5 2 2 2 2 3 5" xfId="1930"/>
    <cellStyle name="Обычный 2 2 2 2 2 5 2 2 2 2 3 5 2" xfId="1931"/>
    <cellStyle name="Обычный 2 2 2 2 2 5 2 2 2 2 3 5 3" xfId="19416"/>
    <cellStyle name="Обычный 2 2 2 2 2 5 2 2 2 2 3 5 4" xfId="26888"/>
    <cellStyle name="Обычный 2 2 2 2 2 5 2 2 2 2 3 5 5" xfId="34357"/>
    <cellStyle name="Обычный 2 2 2 2 2 5 2 2 2 2 3 5 6" xfId="41818"/>
    <cellStyle name="Обычный 2 2 2 2 2 5 2 2 2 2 3 5 7" xfId="49706"/>
    <cellStyle name="Обычный 2 2 2 2 2 5 2 2 2 2 3 5 8" xfId="57173"/>
    <cellStyle name="Обычный 2 2 2 2 2 5 2 2 2 2 3 6" xfId="1932"/>
    <cellStyle name="Обычный 2 2 2 2 2 5 2 2 2 2 3 6 2" xfId="1933"/>
    <cellStyle name="Обычный 2 2 2 2 2 5 2 2 2 2 3 6 3" xfId="20349"/>
    <cellStyle name="Обычный 2 2 2 2 2 5 2 2 2 2 3 6 4" xfId="27821"/>
    <cellStyle name="Обычный 2 2 2 2 2 5 2 2 2 2 3 6 5" xfId="35290"/>
    <cellStyle name="Обычный 2 2 2 2 2 5 2 2 2 2 3 6 6" xfId="42751"/>
    <cellStyle name="Обычный 2 2 2 2 2 5 2 2 2 2 3 6 7" xfId="50639"/>
    <cellStyle name="Обычный 2 2 2 2 2 5 2 2 2 2 3 6 8" xfId="58106"/>
    <cellStyle name="Обычный 2 2 2 2 2 5 2 2 2 2 3 7" xfId="1934"/>
    <cellStyle name="Обычный 2 2 2 2 2 5 2 2 2 2 3 7 2" xfId="1935"/>
    <cellStyle name="Обычный 2 2 2 2 2 5 2 2 2 2 3 7 3" xfId="21283"/>
    <cellStyle name="Обычный 2 2 2 2 2 5 2 2 2 2 3 7 4" xfId="28755"/>
    <cellStyle name="Обычный 2 2 2 2 2 5 2 2 2 2 3 7 5" xfId="36224"/>
    <cellStyle name="Обычный 2 2 2 2 2 5 2 2 2 2 3 7 6" xfId="43685"/>
    <cellStyle name="Обычный 2 2 2 2 2 5 2 2 2 2 3 7 7" xfId="51573"/>
    <cellStyle name="Обычный 2 2 2 2 2 5 2 2 2 2 3 7 8" xfId="59040"/>
    <cellStyle name="Обычный 2 2 2 2 2 5 2 2 2 2 3 8" xfId="1936"/>
    <cellStyle name="Обычный 2 2 2 2 2 5 2 2 2 2 3 8 2" xfId="1937"/>
    <cellStyle name="Обычный 2 2 2 2 2 5 2 2 2 2 3 8 3" xfId="22216"/>
    <cellStyle name="Обычный 2 2 2 2 2 5 2 2 2 2 3 8 4" xfId="29688"/>
    <cellStyle name="Обычный 2 2 2 2 2 5 2 2 2 2 3 8 5" xfId="37157"/>
    <cellStyle name="Обычный 2 2 2 2 2 5 2 2 2 2 3 8 6" xfId="44618"/>
    <cellStyle name="Обычный 2 2 2 2 2 5 2 2 2 2 3 8 7" xfId="52506"/>
    <cellStyle name="Обычный 2 2 2 2 2 5 2 2 2 2 3 8 8" xfId="59973"/>
    <cellStyle name="Обычный 2 2 2 2 2 5 2 2 2 2 3 9" xfId="1938"/>
    <cellStyle name="Обычный 2 2 2 2 2 5 2 2 2 2 4" xfId="1939"/>
    <cellStyle name="Обычный 2 2 2 2 2 5 2 2 2 2 4 2" xfId="1940"/>
    <cellStyle name="Обычный 2 2 2 2 2 5 2 2 2 2 4 3" xfId="1941"/>
    <cellStyle name="Обычный 2 2 2 2 2 5 2 2 2 2 4 4" xfId="16615"/>
    <cellStyle name="Обычный 2 2 2 2 2 5 2 2 2 2 4 5" xfId="24087"/>
    <cellStyle name="Обычный 2 2 2 2 2 5 2 2 2 2 4 6" xfId="31557"/>
    <cellStyle name="Обычный 2 2 2 2 2 5 2 2 2 2 4 7" xfId="39019"/>
    <cellStyle name="Обычный 2 2 2 2 2 5 2 2 2 2 4 8" xfId="46905"/>
    <cellStyle name="Обычный 2 2 2 2 2 5 2 2 2 2 4 9" xfId="54372"/>
    <cellStyle name="Обычный 2 2 2 2 2 5 2 2 2 2 5" xfId="1942"/>
    <cellStyle name="Обычный 2 2 2 2 2 5 2 2 2 2 5 2" xfId="1943"/>
    <cellStyle name="Обычный 2 2 2 2 2 5 2 2 2 2 5 3" xfId="17549"/>
    <cellStyle name="Обычный 2 2 2 2 2 5 2 2 2 2 5 4" xfId="25021"/>
    <cellStyle name="Обычный 2 2 2 2 2 5 2 2 2 2 5 5" xfId="32490"/>
    <cellStyle name="Обычный 2 2 2 2 2 5 2 2 2 2 5 6" xfId="39951"/>
    <cellStyle name="Обычный 2 2 2 2 2 5 2 2 2 2 5 7" xfId="47839"/>
    <cellStyle name="Обычный 2 2 2 2 2 5 2 2 2 2 5 8" xfId="55306"/>
    <cellStyle name="Обычный 2 2 2 2 2 5 2 2 2 2 6" xfId="1944"/>
    <cellStyle name="Обычный 2 2 2 2 2 5 2 2 2 2 6 2" xfId="1945"/>
    <cellStyle name="Обычный 2 2 2 2 2 5 2 2 2 2 6 3" xfId="18482"/>
    <cellStyle name="Обычный 2 2 2 2 2 5 2 2 2 2 6 4" xfId="25954"/>
    <cellStyle name="Обычный 2 2 2 2 2 5 2 2 2 2 6 5" xfId="33423"/>
    <cellStyle name="Обычный 2 2 2 2 2 5 2 2 2 2 6 6" xfId="40884"/>
    <cellStyle name="Обычный 2 2 2 2 2 5 2 2 2 2 6 7" xfId="48772"/>
    <cellStyle name="Обычный 2 2 2 2 2 5 2 2 2 2 6 8" xfId="56239"/>
    <cellStyle name="Обычный 2 2 2 2 2 5 2 2 2 2 7" xfId="1946"/>
    <cellStyle name="Обычный 2 2 2 2 2 5 2 2 2 2 7 2" xfId="1947"/>
    <cellStyle name="Обычный 2 2 2 2 2 5 2 2 2 2 7 3" xfId="19414"/>
    <cellStyle name="Обычный 2 2 2 2 2 5 2 2 2 2 7 4" xfId="26886"/>
    <cellStyle name="Обычный 2 2 2 2 2 5 2 2 2 2 7 5" xfId="34355"/>
    <cellStyle name="Обычный 2 2 2 2 2 5 2 2 2 2 7 6" xfId="41816"/>
    <cellStyle name="Обычный 2 2 2 2 2 5 2 2 2 2 7 7" xfId="49704"/>
    <cellStyle name="Обычный 2 2 2 2 2 5 2 2 2 2 7 8" xfId="57171"/>
    <cellStyle name="Обычный 2 2 2 2 2 5 2 2 2 2 8" xfId="1948"/>
    <cellStyle name="Обычный 2 2 2 2 2 5 2 2 2 2 8 2" xfId="1949"/>
    <cellStyle name="Обычный 2 2 2 2 2 5 2 2 2 2 8 3" xfId="20347"/>
    <cellStyle name="Обычный 2 2 2 2 2 5 2 2 2 2 8 4" xfId="27819"/>
    <cellStyle name="Обычный 2 2 2 2 2 5 2 2 2 2 8 5" xfId="35288"/>
    <cellStyle name="Обычный 2 2 2 2 2 5 2 2 2 2 8 6" xfId="42749"/>
    <cellStyle name="Обычный 2 2 2 2 2 5 2 2 2 2 8 7" xfId="50637"/>
    <cellStyle name="Обычный 2 2 2 2 2 5 2 2 2 2 8 8" xfId="58104"/>
    <cellStyle name="Обычный 2 2 2 2 2 5 2 2 2 2 9" xfId="1950"/>
    <cellStyle name="Обычный 2 2 2 2 2 5 2 2 2 2 9 2" xfId="1951"/>
    <cellStyle name="Обычный 2 2 2 2 2 5 2 2 2 2 9 3" xfId="21281"/>
    <cellStyle name="Обычный 2 2 2 2 2 5 2 2 2 2 9 4" xfId="28753"/>
    <cellStyle name="Обычный 2 2 2 2 2 5 2 2 2 2 9 5" xfId="36222"/>
    <cellStyle name="Обычный 2 2 2 2 2 5 2 2 2 2 9 6" xfId="43683"/>
    <cellStyle name="Обычный 2 2 2 2 2 5 2 2 2 2 9 7" xfId="51571"/>
    <cellStyle name="Обычный 2 2 2 2 2 5 2 2 2 2 9 8" xfId="59038"/>
    <cellStyle name="Обычный 2 2 2 2 2 5 2 2 2 20" xfId="38086"/>
    <cellStyle name="Обычный 2 2 2 2 2 5 2 2 2 21" xfId="45749"/>
    <cellStyle name="Обычный 2 2 2 2 2 5 2 2 2 22" xfId="45967"/>
    <cellStyle name="Обычный 2 2 2 2 2 5 2 2 2 23" xfId="53434"/>
    <cellStyle name="Обычный 2 2 2 2 2 5 2 2 2 3" xfId="1952"/>
    <cellStyle name="Обычный 2 2 2 2 2 5 2 2 2 3 10" xfId="1953"/>
    <cellStyle name="Обычный 2 2 2 2 2 5 2 2 2 3 10 2" xfId="1954"/>
    <cellStyle name="Обычный 2 2 2 2 2 5 2 2 2 3 10 3" xfId="22217"/>
    <cellStyle name="Обычный 2 2 2 2 2 5 2 2 2 3 10 4" xfId="29689"/>
    <cellStyle name="Обычный 2 2 2 2 2 5 2 2 2 3 10 5" xfId="37158"/>
    <cellStyle name="Обычный 2 2 2 2 2 5 2 2 2 3 10 6" xfId="44619"/>
    <cellStyle name="Обычный 2 2 2 2 2 5 2 2 2 3 10 7" xfId="52507"/>
    <cellStyle name="Обычный 2 2 2 2 2 5 2 2 2 3 10 8" xfId="59974"/>
    <cellStyle name="Обычный 2 2 2 2 2 5 2 2 2 3 11" xfId="1955"/>
    <cellStyle name="Обычный 2 2 2 2 2 5 2 2 2 3 12" xfId="1956"/>
    <cellStyle name="Обычный 2 2 2 2 2 5 2 2 2 3 13" xfId="15660"/>
    <cellStyle name="Обычный 2 2 2 2 2 5 2 2 2 3 14" xfId="23153"/>
    <cellStyle name="Обычный 2 2 2 2 2 5 2 2 2 3 15" xfId="30624"/>
    <cellStyle name="Обычный 2 2 2 2 2 5 2 2 2 3 16" xfId="38090"/>
    <cellStyle name="Обычный 2 2 2 2 2 5 2 2 2 3 17" xfId="45754"/>
    <cellStyle name="Обычный 2 2 2 2 2 5 2 2 2 3 18" xfId="45971"/>
    <cellStyle name="Обычный 2 2 2 2 2 5 2 2 2 3 19" xfId="53438"/>
    <cellStyle name="Обычный 2 2 2 2 2 5 2 2 2 3 2" xfId="1957"/>
    <cellStyle name="Обычный 2 2 2 2 2 5 2 2 2 3 2 10" xfId="1958"/>
    <cellStyle name="Обычный 2 2 2 2 2 5 2 2 2 3 2 11" xfId="15661"/>
    <cellStyle name="Обычный 2 2 2 2 2 5 2 2 2 3 2 12" xfId="23154"/>
    <cellStyle name="Обычный 2 2 2 2 2 5 2 2 2 3 2 13" xfId="30625"/>
    <cellStyle name="Обычный 2 2 2 2 2 5 2 2 2 3 2 14" xfId="38091"/>
    <cellStyle name="Обычный 2 2 2 2 2 5 2 2 2 3 2 15" xfId="45972"/>
    <cellStyle name="Обычный 2 2 2 2 2 5 2 2 2 3 2 16" xfId="53439"/>
    <cellStyle name="Обычный 2 2 2 2 2 5 2 2 2 3 2 2" xfId="1959"/>
    <cellStyle name="Обычный 2 2 2 2 2 5 2 2 2 3 2 2 2" xfId="1960"/>
    <cellStyle name="Обычный 2 2 2 2 2 5 2 2 2 3 2 2 3" xfId="1961"/>
    <cellStyle name="Обычный 2 2 2 2 2 5 2 2 2 3 2 2 4" xfId="16619"/>
    <cellStyle name="Обычный 2 2 2 2 2 5 2 2 2 3 2 2 5" xfId="24091"/>
    <cellStyle name="Обычный 2 2 2 2 2 5 2 2 2 3 2 2 6" xfId="31561"/>
    <cellStyle name="Обычный 2 2 2 2 2 5 2 2 2 3 2 2 7" xfId="39023"/>
    <cellStyle name="Обычный 2 2 2 2 2 5 2 2 2 3 2 2 8" xfId="46909"/>
    <cellStyle name="Обычный 2 2 2 2 2 5 2 2 2 3 2 2 9" xfId="54376"/>
    <cellStyle name="Обычный 2 2 2 2 2 5 2 2 2 3 2 3" xfId="1962"/>
    <cellStyle name="Обычный 2 2 2 2 2 5 2 2 2 3 2 3 2" xfId="1963"/>
    <cellStyle name="Обычный 2 2 2 2 2 5 2 2 2 3 2 3 3" xfId="17553"/>
    <cellStyle name="Обычный 2 2 2 2 2 5 2 2 2 3 2 3 4" xfId="25025"/>
    <cellStyle name="Обычный 2 2 2 2 2 5 2 2 2 3 2 3 5" xfId="32494"/>
    <cellStyle name="Обычный 2 2 2 2 2 5 2 2 2 3 2 3 6" xfId="39955"/>
    <cellStyle name="Обычный 2 2 2 2 2 5 2 2 2 3 2 3 7" xfId="47843"/>
    <cellStyle name="Обычный 2 2 2 2 2 5 2 2 2 3 2 3 8" xfId="55310"/>
    <cellStyle name="Обычный 2 2 2 2 2 5 2 2 2 3 2 4" xfId="1964"/>
    <cellStyle name="Обычный 2 2 2 2 2 5 2 2 2 3 2 4 2" xfId="1965"/>
    <cellStyle name="Обычный 2 2 2 2 2 5 2 2 2 3 2 4 3" xfId="18486"/>
    <cellStyle name="Обычный 2 2 2 2 2 5 2 2 2 3 2 4 4" xfId="25958"/>
    <cellStyle name="Обычный 2 2 2 2 2 5 2 2 2 3 2 4 5" xfId="33427"/>
    <cellStyle name="Обычный 2 2 2 2 2 5 2 2 2 3 2 4 6" xfId="40888"/>
    <cellStyle name="Обычный 2 2 2 2 2 5 2 2 2 3 2 4 7" xfId="48776"/>
    <cellStyle name="Обычный 2 2 2 2 2 5 2 2 2 3 2 4 8" xfId="56243"/>
    <cellStyle name="Обычный 2 2 2 2 2 5 2 2 2 3 2 5" xfId="1966"/>
    <cellStyle name="Обычный 2 2 2 2 2 5 2 2 2 3 2 5 2" xfId="1967"/>
    <cellStyle name="Обычный 2 2 2 2 2 5 2 2 2 3 2 5 3" xfId="19418"/>
    <cellStyle name="Обычный 2 2 2 2 2 5 2 2 2 3 2 5 4" xfId="26890"/>
    <cellStyle name="Обычный 2 2 2 2 2 5 2 2 2 3 2 5 5" xfId="34359"/>
    <cellStyle name="Обычный 2 2 2 2 2 5 2 2 2 3 2 5 6" xfId="41820"/>
    <cellStyle name="Обычный 2 2 2 2 2 5 2 2 2 3 2 5 7" xfId="49708"/>
    <cellStyle name="Обычный 2 2 2 2 2 5 2 2 2 3 2 5 8" xfId="57175"/>
    <cellStyle name="Обычный 2 2 2 2 2 5 2 2 2 3 2 6" xfId="1968"/>
    <cellStyle name="Обычный 2 2 2 2 2 5 2 2 2 3 2 6 2" xfId="1969"/>
    <cellStyle name="Обычный 2 2 2 2 2 5 2 2 2 3 2 6 3" xfId="20351"/>
    <cellStyle name="Обычный 2 2 2 2 2 5 2 2 2 3 2 6 4" xfId="27823"/>
    <cellStyle name="Обычный 2 2 2 2 2 5 2 2 2 3 2 6 5" xfId="35292"/>
    <cellStyle name="Обычный 2 2 2 2 2 5 2 2 2 3 2 6 6" xfId="42753"/>
    <cellStyle name="Обычный 2 2 2 2 2 5 2 2 2 3 2 6 7" xfId="50641"/>
    <cellStyle name="Обычный 2 2 2 2 2 5 2 2 2 3 2 6 8" xfId="58108"/>
    <cellStyle name="Обычный 2 2 2 2 2 5 2 2 2 3 2 7" xfId="1970"/>
    <cellStyle name="Обычный 2 2 2 2 2 5 2 2 2 3 2 7 2" xfId="1971"/>
    <cellStyle name="Обычный 2 2 2 2 2 5 2 2 2 3 2 7 3" xfId="21285"/>
    <cellStyle name="Обычный 2 2 2 2 2 5 2 2 2 3 2 7 4" xfId="28757"/>
    <cellStyle name="Обычный 2 2 2 2 2 5 2 2 2 3 2 7 5" xfId="36226"/>
    <cellStyle name="Обычный 2 2 2 2 2 5 2 2 2 3 2 7 6" xfId="43687"/>
    <cellStyle name="Обычный 2 2 2 2 2 5 2 2 2 3 2 7 7" xfId="51575"/>
    <cellStyle name="Обычный 2 2 2 2 2 5 2 2 2 3 2 7 8" xfId="59042"/>
    <cellStyle name="Обычный 2 2 2 2 2 5 2 2 2 3 2 8" xfId="1972"/>
    <cellStyle name="Обычный 2 2 2 2 2 5 2 2 2 3 2 8 2" xfId="1973"/>
    <cellStyle name="Обычный 2 2 2 2 2 5 2 2 2 3 2 8 3" xfId="22218"/>
    <cellStyle name="Обычный 2 2 2 2 2 5 2 2 2 3 2 8 4" xfId="29690"/>
    <cellStyle name="Обычный 2 2 2 2 2 5 2 2 2 3 2 8 5" xfId="37159"/>
    <cellStyle name="Обычный 2 2 2 2 2 5 2 2 2 3 2 8 6" xfId="44620"/>
    <cellStyle name="Обычный 2 2 2 2 2 5 2 2 2 3 2 8 7" xfId="52508"/>
    <cellStyle name="Обычный 2 2 2 2 2 5 2 2 2 3 2 8 8" xfId="59975"/>
    <cellStyle name="Обычный 2 2 2 2 2 5 2 2 2 3 2 9" xfId="1974"/>
    <cellStyle name="Обычный 2 2 2 2 2 5 2 2 2 3 3" xfId="1975"/>
    <cellStyle name="Обычный 2 2 2 2 2 5 2 2 2 3 3 10" xfId="1976"/>
    <cellStyle name="Обычный 2 2 2 2 2 5 2 2 2 3 3 11" xfId="15662"/>
    <cellStyle name="Обычный 2 2 2 2 2 5 2 2 2 3 3 12" xfId="23155"/>
    <cellStyle name="Обычный 2 2 2 2 2 5 2 2 2 3 3 13" xfId="30626"/>
    <cellStyle name="Обычный 2 2 2 2 2 5 2 2 2 3 3 14" xfId="38092"/>
    <cellStyle name="Обычный 2 2 2 2 2 5 2 2 2 3 3 15" xfId="45973"/>
    <cellStyle name="Обычный 2 2 2 2 2 5 2 2 2 3 3 16" xfId="53440"/>
    <cellStyle name="Обычный 2 2 2 2 2 5 2 2 2 3 3 2" xfId="1977"/>
    <cellStyle name="Обычный 2 2 2 2 2 5 2 2 2 3 3 2 2" xfId="1978"/>
    <cellStyle name="Обычный 2 2 2 2 2 5 2 2 2 3 3 2 3" xfId="16620"/>
    <cellStyle name="Обычный 2 2 2 2 2 5 2 2 2 3 3 2 4" xfId="24092"/>
    <cellStyle name="Обычный 2 2 2 2 2 5 2 2 2 3 3 2 5" xfId="31562"/>
    <cellStyle name="Обычный 2 2 2 2 2 5 2 2 2 3 3 2 6" xfId="39024"/>
    <cellStyle name="Обычный 2 2 2 2 2 5 2 2 2 3 3 2 7" xfId="46910"/>
    <cellStyle name="Обычный 2 2 2 2 2 5 2 2 2 3 3 2 8" xfId="54377"/>
    <cellStyle name="Обычный 2 2 2 2 2 5 2 2 2 3 3 3" xfId="1979"/>
    <cellStyle name="Обычный 2 2 2 2 2 5 2 2 2 3 3 3 2" xfId="1980"/>
    <cellStyle name="Обычный 2 2 2 2 2 5 2 2 2 3 3 3 3" xfId="17554"/>
    <cellStyle name="Обычный 2 2 2 2 2 5 2 2 2 3 3 3 4" xfId="25026"/>
    <cellStyle name="Обычный 2 2 2 2 2 5 2 2 2 3 3 3 5" xfId="32495"/>
    <cellStyle name="Обычный 2 2 2 2 2 5 2 2 2 3 3 3 6" xfId="39956"/>
    <cellStyle name="Обычный 2 2 2 2 2 5 2 2 2 3 3 3 7" xfId="47844"/>
    <cellStyle name="Обычный 2 2 2 2 2 5 2 2 2 3 3 3 8" xfId="55311"/>
    <cellStyle name="Обычный 2 2 2 2 2 5 2 2 2 3 3 4" xfId="1981"/>
    <cellStyle name="Обычный 2 2 2 2 2 5 2 2 2 3 3 4 2" xfId="1982"/>
    <cellStyle name="Обычный 2 2 2 2 2 5 2 2 2 3 3 4 3" xfId="18487"/>
    <cellStyle name="Обычный 2 2 2 2 2 5 2 2 2 3 3 4 4" xfId="25959"/>
    <cellStyle name="Обычный 2 2 2 2 2 5 2 2 2 3 3 4 5" xfId="33428"/>
    <cellStyle name="Обычный 2 2 2 2 2 5 2 2 2 3 3 4 6" xfId="40889"/>
    <cellStyle name="Обычный 2 2 2 2 2 5 2 2 2 3 3 4 7" xfId="48777"/>
    <cellStyle name="Обычный 2 2 2 2 2 5 2 2 2 3 3 4 8" xfId="56244"/>
    <cellStyle name="Обычный 2 2 2 2 2 5 2 2 2 3 3 5" xfId="1983"/>
    <cellStyle name="Обычный 2 2 2 2 2 5 2 2 2 3 3 5 2" xfId="1984"/>
    <cellStyle name="Обычный 2 2 2 2 2 5 2 2 2 3 3 5 3" xfId="19419"/>
    <cellStyle name="Обычный 2 2 2 2 2 5 2 2 2 3 3 5 4" xfId="26891"/>
    <cellStyle name="Обычный 2 2 2 2 2 5 2 2 2 3 3 5 5" xfId="34360"/>
    <cellStyle name="Обычный 2 2 2 2 2 5 2 2 2 3 3 5 6" xfId="41821"/>
    <cellStyle name="Обычный 2 2 2 2 2 5 2 2 2 3 3 5 7" xfId="49709"/>
    <cellStyle name="Обычный 2 2 2 2 2 5 2 2 2 3 3 5 8" xfId="57176"/>
    <cellStyle name="Обычный 2 2 2 2 2 5 2 2 2 3 3 6" xfId="1985"/>
    <cellStyle name="Обычный 2 2 2 2 2 5 2 2 2 3 3 6 2" xfId="1986"/>
    <cellStyle name="Обычный 2 2 2 2 2 5 2 2 2 3 3 6 3" xfId="20352"/>
    <cellStyle name="Обычный 2 2 2 2 2 5 2 2 2 3 3 6 4" xfId="27824"/>
    <cellStyle name="Обычный 2 2 2 2 2 5 2 2 2 3 3 6 5" xfId="35293"/>
    <cellStyle name="Обычный 2 2 2 2 2 5 2 2 2 3 3 6 6" xfId="42754"/>
    <cellStyle name="Обычный 2 2 2 2 2 5 2 2 2 3 3 6 7" xfId="50642"/>
    <cellStyle name="Обычный 2 2 2 2 2 5 2 2 2 3 3 6 8" xfId="58109"/>
    <cellStyle name="Обычный 2 2 2 2 2 5 2 2 2 3 3 7" xfId="1987"/>
    <cellStyle name="Обычный 2 2 2 2 2 5 2 2 2 3 3 7 2" xfId="1988"/>
    <cellStyle name="Обычный 2 2 2 2 2 5 2 2 2 3 3 7 3" xfId="21286"/>
    <cellStyle name="Обычный 2 2 2 2 2 5 2 2 2 3 3 7 4" xfId="28758"/>
    <cellStyle name="Обычный 2 2 2 2 2 5 2 2 2 3 3 7 5" xfId="36227"/>
    <cellStyle name="Обычный 2 2 2 2 2 5 2 2 2 3 3 7 6" xfId="43688"/>
    <cellStyle name="Обычный 2 2 2 2 2 5 2 2 2 3 3 7 7" xfId="51576"/>
    <cellStyle name="Обычный 2 2 2 2 2 5 2 2 2 3 3 7 8" xfId="59043"/>
    <cellStyle name="Обычный 2 2 2 2 2 5 2 2 2 3 3 8" xfId="1989"/>
    <cellStyle name="Обычный 2 2 2 2 2 5 2 2 2 3 3 8 2" xfId="1990"/>
    <cellStyle name="Обычный 2 2 2 2 2 5 2 2 2 3 3 8 3" xfId="22219"/>
    <cellStyle name="Обычный 2 2 2 2 2 5 2 2 2 3 3 8 4" xfId="29691"/>
    <cellStyle name="Обычный 2 2 2 2 2 5 2 2 2 3 3 8 5" xfId="37160"/>
    <cellStyle name="Обычный 2 2 2 2 2 5 2 2 2 3 3 8 6" xfId="44621"/>
    <cellStyle name="Обычный 2 2 2 2 2 5 2 2 2 3 3 8 7" xfId="52509"/>
    <cellStyle name="Обычный 2 2 2 2 2 5 2 2 2 3 3 8 8" xfId="59976"/>
    <cellStyle name="Обычный 2 2 2 2 2 5 2 2 2 3 3 9" xfId="1991"/>
    <cellStyle name="Обычный 2 2 2 2 2 5 2 2 2 3 4" xfId="1992"/>
    <cellStyle name="Обычный 2 2 2 2 2 5 2 2 2 3 4 2" xfId="1993"/>
    <cellStyle name="Обычный 2 2 2 2 2 5 2 2 2 3 4 3" xfId="1994"/>
    <cellStyle name="Обычный 2 2 2 2 2 5 2 2 2 3 4 4" xfId="16618"/>
    <cellStyle name="Обычный 2 2 2 2 2 5 2 2 2 3 4 5" xfId="24090"/>
    <cellStyle name="Обычный 2 2 2 2 2 5 2 2 2 3 4 6" xfId="31560"/>
    <cellStyle name="Обычный 2 2 2 2 2 5 2 2 2 3 4 7" xfId="39022"/>
    <cellStyle name="Обычный 2 2 2 2 2 5 2 2 2 3 4 8" xfId="46908"/>
    <cellStyle name="Обычный 2 2 2 2 2 5 2 2 2 3 4 9" xfId="54375"/>
    <cellStyle name="Обычный 2 2 2 2 2 5 2 2 2 3 5" xfId="1995"/>
    <cellStyle name="Обычный 2 2 2 2 2 5 2 2 2 3 5 2" xfId="1996"/>
    <cellStyle name="Обычный 2 2 2 2 2 5 2 2 2 3 5 3" xfId="17552"/>
    <cellStyle name="Обычный 2 2 2 2 2 5 2 2 2 3 5 4" xfId="25024"/>
    <cellStyle name="Обычный 2 2 2 2 2 5 2 2 2 3 5 5" xfId="32493"/>
    <cellStyle name="Обычный 2 2 2 2 2 5 2 2 2 3 5 6" xfId="39954"/>
    <cellStyle name="Обычный 2 2 2 2 2 5 2 2 2 3 5 7" xfId="47842"/>
    <cellStyle name="Обычный 2 2 2 2 2 5 2 2 2 3 5 8" xfId="55309"/>
    <cellStyle name="Обычный 2 2 2 2 2 5 2 2 2 3 6" xfId="1997"/>
    <cellStyle name="Обычный 2 2 2 2 2 5 2 2 2 3 6 2" xfId="1998"/>
    <cellStyle name="Обычный 2 2 2 2 2 5 2 2 2 3 6 3" xfId="18485"/>
    <cellStyle name="Обычный 2 2 2 2 2 5 2 2 2 3 6 4" xfId="25957"/>
    <cellStyle name="Обычный 2 2 2 2 2 5 2 2 2 3 6 5" xfId="33426"/>
    <cellStyle name="Обычный 2 2 2 2 2 5 2 2 2 3 6 6" xfId="40887"/>
    <cellStyle name="Обычный 2 2 2 2 2 5 2 2 2 3 6 7" xfId="48775"/>
    <cellStyle name="Обычный 2 2 2 2 2 5 2 2 2 3 6 8" xfId="56242"/>
    <cellStyle name="Обычный 2 2 2 2 2 5 2 2 2 3 7" xfId="1999"/>
    <cellStyle name="Обычный 2 2 2 2 2 5 2 2 2 3 7 2" xfId="2000"/>
    <cellStyle name="Обычный 2 2 2 2 2 5 2 2 2 3 7 3" xfId="19417"/>
    <cellStyle name="Обычный 2 2 2 2 2 5 2 2 2 3 7 4" xfId="26889"/>
    <cellStyle name="Обычный 2 2 2 2 2 5 2 2 2 3 7 5" xfId="34358"/>
    <cellStyle name="Обычный 2 2 2 2 2 5 2 2 2 3 7 6" xfId="41819"/>
    <cellStyle name="Обычный 2 2 2 2 2 5 2 2 2 3 7 7" xfId="49707"/>
    <cellStyle name="Обычный 2 2 2 2 2 5 2 2 2 3 7 8" xfId="57174"/>
    <cellStyle name="Обычный 2 2 2 2 2 5 2 2 2 3 8" xfId="2001"/>
    <cellStyle name="Обычный 2 2 2 2 2 5 2 2 2 3 8 2" xfId="2002"/>
    <cellStyle name="Обычный 2 2 2 2 2 5 2 2 2 3 8 3" xfId="20350"/>
    <cellStyle name="Обычный 2 2 2 2 2 5 2 2 2 3 8 4" xfId="27822"/>
    <cellStyle name="Обычный 2 2 2 2 2 5 2 2 2 3 8 5" xfId="35291"/>
    <cellStyle name="Обычный 2 2 2 2 2 5 2 2 2 3 8 6" xfId="42752"/>
    <cellStyle name="Обычный 2 2 2 2 2 5 2 2 2 3 8 7" xfId="50640"/>
    <cellStyle name="Обычный 2 2 2 2 2 5 2 2 2 3 8 8" xfId="58107"/>
    <cellStyle name="Обычный 2 2 2 2 2 5 2 2 2 3 9" xfId="2003"/>
    <cellStyle name="Обычный 2 2 2 2 2 5 2 2 2 3 9 2" xfId="2004"/>
    <cellStyle name="Обычный 2 2 2 2 2 5 2 2 2 3 9 3" xfId="21284"/>
    <cellStyle name="Обычный 2 2 2 2 2 5 2 2 2 3 9 4" xfId="28756"/>
    <cellStyle name="Обычный 2 2 2 2 2 5 2 2 2 3 9 5" xfId="36225"/>
    <cellStyle name="Обычный 2 2 2 2 2 5 2 2 2 3 9 6" xfId="43686"/>
    <cellStyle name="Обычный 2 2 2 2 2 5 2 2 2 3 9 7" xfId="51574"/>
    <cellStyle name="Обычный 2 2 2 2 2 5 2 2 2 3 9 8" xfId="59041"/>
    <cellStyle name="Обычный 2 2 2 2 2 5 2 2 2 4" xfId="2005"/>
    <cellStyle name="Обычный 2 2 2 2 2 5 2 2 2 4 10" xfId="2006"/>
    <cellStyle name="Обычный 2 2 2 2 2 5 2 2 2 4 10 2" xfId="2007"/>
    <cellStyle name="Обычный 2 2 2 2 2 5 2 2 2 4 10 3" xfId="22220"/>
    <cellStyle name="Обычный 2 2 2 2 2 5 2 2 2 4 10 4" xfId="29692"/>
    <cellStyle name="Обычный 2 2 2 2 2 5 2 2 2 4 10 5" xfId="37161"/>
    <cellStyle name="Обычный 2 2 2 2 2 5 2 2 2 4 10 6" xfId="44622"/>
    <cellStyle name="Обычный 2 2 2 2 2 5 2 2 2 4 10 7" xfId="52510"/>
    <cellStyle name="Обычный 2 2 2 2 2 5 2 2 2 4 10 8" xfId="59977"/>
    <cellStyle name="Обычный 2 2 2 2 2 5 2 2 2 4 11" xfId="2008"/>
    <cellStyle name="Обычный 2 2 2 2 2 5 2 2 2 4 12" xfId="2009"/>
    <cellStyle name="Обычный 2 2 2 2 2 5 2 2 2 4 13" xfId="15663"/>
    <cellStyle name="Обычный 2 2 2 2 2 5 2 2 2 4 14" xfId="23156"/>
    <cellStyle name="Обычный 2 2 2 2 2 5 2 2 2 4 15" xfId="30627"/>
    <cellStyle name="Обычный 2 2 2 2 2 5 2 2 2 4 16" xfId="38093"/>
    <cellStyle name="Обычный 2 2 2 2 2 5 2 2 2 4 17" xfId="45759"/>
    <cellStyle name="Обычный 2 2 2 2 2 5 2 2 2 4 18" xfId="45974"/>
    <cellStyle name="Обычный 2 2 2 2 2 5 2 2 2 4 19" xfId="53441"/>
    <cellStyle name="Обычный 2 2 2 2 2 5 2 2 2 4 2" xfId="2010"/>
    <cellStyle name="Обычный 2 2 2 2 2 5 2 2 2 4 2 10" xfId="2011"/>
    <cellStyle name="Обычный 2 2 2 2 2 5 2 2 2 4 2 11" xfId="15664"/>
    <cellStyle name="Обычный 2 2 2 2 2 5 2 2 2 4 2 12" xfId="23157"/>
    <cellStyle name="Обычный 2 2 2 2 2 5 2 2 2 4 2 13" xfId="30628"/>
    <cellStyle name="Обычный 2 2 2 2 2 5 2 2 2 4 2 14" xfId="38094"/>
    <cellStyle name="Обычный 2 2 2 2 2 5 2 2 2 4 2 15" xfId="45975"/>
    <cellStyle name="Обычный 2 2 2 2 2 5 2 2 2 4 2 16" xfId="53442"/>
    <cellStyle name="Обычный 2 2 2 2 2 5 2 2 2 4 2 2" xfId="2012"/>
    <cellStyle name="Обычный 2 2 2 2 2 5 2 2 2 4 2 2 2" xfId="2013"/>
    <cellStyle name="Обычный 2 2 2 2 2 5 2 2 2 4 2 2 3" xfId="2014"/>
    <cellStyle name="Обычный 2 2 2 2 2 5 2 2 2 4 2 2 4" xfId="16622"/>
    <cellStyle name="Обычный 2 2 2 2 2 5 2 2 2 4 2 2 5" xfId="24094"/>
    <cellStyle name="Обычный 2 2 2 2 2 5 2 2 2 4 2 2 6" xfId="31564"/>
    <cellStyle name="Обычный 2 2 2 2 2 5 2 2 2 4 2 2 7" xfId="39026"/>
    <cellStyle name="Обычный 2 2 2 2 2 5 2 2 2 4 2 2 8" xfId="46912"/>
    <cellStyle name="Обычный 2 2 2 2 2 5 2 2 2 4 2 2 9" xfId="54379"/>
    <cellStyle name="Обычный 2 2 2 2 2 5 2 2 2 4 2 3" xfId="2015"/>
    <cellStyle name="Обычный 2 2 2 2 2 5 2 2 2 4 2 3 2" xfId="2016"/>
    <cellStyle name="Обычный 2 2 2 2 2 5 2 2 2 4 2 3 3" xfId="17556"/>
    <cellStyle name="Обычный 2 2 2 2 2 5 2 2 2 4 2 3 4" xfId="25028"/>
    <cellStyle name="Обычный 2 2 2 2 2 5 2 2 2 4 2 3 5" xfId="32497"/>
    <cellStyle name="Обычный 2 2 2 2 2 5 2 2 2 4 2 3 6" xfId="39958"/>
    <cellStyle name="Обычный 2 2 2 2 2 5 2 2 2 4 2 3 7" xfId="47846"/>
    <cellStyle name="Обычный 2 2 2 2 2 5 2 2 2 4 2 3 8" xfId="55313"/>
    <cellStyle name="Обычный 2 2 2 2 2 5 2 2 2 4 2 4" xfId="2017"/>
    <cellStyle name="Обычный 2 2 2 2 2 5 2 2 2 4 2 4 2" xfId="2018"/>
    <cellStyle name="Обычный 2 2 2 2 2 5 2 2 2 4 2 4 3" xfId="18489"/>
    <cellStyle name="Обычный 2 2 2 2 2 5 2 2 2 4 2 4 4" xfId="25961"/>
    <cellStyle name="Обычный 2 2 2 2 2 5 2 2 2 4 2 4 5" xfId="33430"/>
    <cellStyle name="Обычный 2 2 2 2 2 5 2 2 2 4 2 4 6" xfId="40891"/>
    <cellStyle name="Обычный 2 2 2 2 2 5 2 2 2 4 2 4 7" xfId="48779"/>
    <cellStyle name="Обычный 2 2 2 2 2 5 2 2 2 4 2 4 8" xfId="56246"/>
    <cellStyle name="Обычный 2 2 2 2 2 5 2 2 2 4 2 5" xfId="2019"/>
    <cellStyle name="Обычный 2 2 2 2 2 5 2 2 2 4 2 5 2" xfId="2020"/>
    <cellStyle name="Обычный 2 2 2 2 2 5 2 2 2 4 2 5 3" xfId="19421"/>
    <cellStyle name="Обычный 2 2 2 2 2 5 2 2 2 4 2 5 4" xfId="26893"/>
    <cellStyle name="Обычный 2 2 2 2 2 5 2 2 2 4 2 5 5" xfId="34362"/>
    <cellStyle name="Обычный 2 2 2 2 2 5 2 2 2 4 2 5 6" xfId="41823"/>
    <cellStyle name="Обычный 2 2 2 2 2 5 2 2 2 4 2 5 7" xfId="49711"/>
    <cellStyle name="Обычный 2 2 2 2 2 5 2 2 2 4 2 5 8" xfId="57178"/>
    <cellStyle name="Обычный 2 2 2 2 2 5 2 2 2 4 2 6" xfId="2021"/>
    <cellStyle name="Обычный 2 2 2 2 2 5 2 2 2 4 2 6 2" xfId="2022"/>
    <cellStyle name="Обычный 2 2 2 2 2 5 2 2 2 4 2 6 3" xfId="20354"/>
    <cellStyle name="Обычный 2 2 2 2 2 5 2 2 2 4 2 6 4" xfId="27826"/>
    <cellStyle name="Обычный 2 2 2 2 2 5 2 2 2 4 2 6 5" xfId="35295"/>
    <cellStyle name="Обычный 2 2 2 2 2 5 2 2 2 4 2 6 6" xfId="42756"/>
    <cellStyle name="Обычный 2 2 2 2 2 5 2 2 2 4 2 6 7" xfId="50644"/>
    <cellStyle name="Обычный 2 2 2 2 2 5 2 2 2 4 2 6 8" xfId="58111"/>
    <cellStyle name="Обычный 2 2 2 2 2 5 2 2 2 4 2 7" xfId="2023"/>
    <cellStyle name="Обычный 2 2 2 2 2 5 2 2 2 4 2 7 2" xfId="2024"/>
    <cellStyle name="Обычный 2 2 2 2 2 5 2 2 2 4 2 7 3" xfId="21288"/>
    <cellStyle name="Обычный 2 2 2 2 2 5 2 2 2 4 2 7 4" xfId="28760"/>
    <cellStyle name="Обычный 2 2 2 2 2 5 2 2 2 4 2 7 5" xfId="36229"/>
    <cellStyle name="Обычный 2 2 2 2 2 5 2 2 2 4 2 7 6" xfId="43690"/>
    <cellStyle name="Обычный 2 2 2 2 2 5 2 2 2 4 2 7 7" xfId="51578"/>
    <cellStyle name="Обычный 2 2 2 2 2 5 2 2 2 4 2 7 8" xfId="59045"/>
    <cellStyle name="Обычный 2 2 2 2 2 5 2 2 2 4 2 8" xfId="2025"/>
    <cellStyle name="Обычный 2 2 2 2 2 5 2 2 2 4 2 8 2" xfId="2026"/>
    <cellStyle name="Обычный 2 2 2 2 2 5 2 2 2 4 2 8 3" xfId="22221"/>
    <cellStyle name="Обычный 2 2 2 2 2 5 2 2 2 4 2 8 4" xfId="29693"/>
    <cellStyle name="Обычный 2 2 2 2 2 5 2 2 2 4 2 8 5" xfId="37162"/>
    <cellStyle name="Обычный 2 2 2 2 2 5 2 2 2 4 2 8 6" xfId="44623"/>
    <cellStyle name="Обычный 2 2 2 2 2 5 2 2 2 4 2 8 7" xfId="52511"/>
    <cellStyle name="Обычный 2 2 2 2 2 5 2 2 2 4 2 8 8" xfId="59978"/>
    <cellStyle name="Обычный 2 2 2 2 2 5 2 2 2 4 2 9" xfId="2027"/>
    <cellStyle name="Обычный 2 2 2 2 2 5 2 2 2 4 3" xfId="2028"/>
    <cellStyle name="Обычный 2 2 2 2 2 5 2 2 2 4 3 10" xfId="2029"/>
    <cellStyle name="Обычный 2 2 2 2 2 5 2 2 2 4 3 11" xfId="15665"/>
    <cellStyle name="Обычный 2 2 2 2 2 5 2 2 2 4 3 12" xfId="23158"/>
    <cellStyle name="Обычный 2 2 2 2 2 5 2 2 2 4 3 13" xfId="30629"/>
    <cellStyle name="Обычный 2 2 2 2 2 5 2 2 2 4 3 14" xfId="38095"/>
    <cellStyle name="Обычный 2 2 2 2 2 5 2 2 2 4 3 15" xfId="45976"/>
    <cellStyle name="Обычный 2 2 2 2 2 5 2 2 2 4 3 16" xfId="53443"/>
    <cellStyle name="Обычный 2 2 2 2 2 5 2 2 2 4 3 2" xfId="2030"/>
    <cellStyle name="Обычный 2 2 2 2 2 5 2 2 2 4 3 2 2" xfId="2031"/>
    <cellStyle name="Обычный 2 2 2 2 2 5 2 2 2 4 3 2 3" xfId="16623"/>
    <cellStyle name="Обычный 2 2 2 2 2 5 2 2 2 4 3 2 4" xfId="24095"/>
    <cellStyle name="Обычный 2 2 2 2 2 5 2 2 2 4 3 2 5" xfId="31565"/>
    <cellStyle name="Обычный 2 2 2 2 2 5 2 2 2 4 3 2 6" xfId="39027"/>
    <cellStyle name="Обычный 2 2 2 2 2 5 2 2 2 4 3 2 7" xfId="46913"/>
    <cellStyle name="Обычный 2 2 2 2 2 5 2 2 2 4 3 2 8" xfId="54380"/>
    <cellStyle name="Обычный 2 2 2 2 2 5 2 2 2 4 3 3" xfId="2032"/>
    <cellStyle name="Обычный 2 2 2 2 2 5 2 2 2 4 3 3 2" xfId="2033"/>
    <cellStyle name="Обычный 2 2 2 2 2 5 2 2 2 4 3 3 3" xfId="17557"/>
    <cellStyle name="Обычный 2 2 2 2 2 5 2 2 2 4 3 3 4" xfId="25029"/>
    <cellStyle name="Обычный 2 2 2 2 2 5 2 2 2 4 3 3 5" xfId="32498"/>
    <cellStyle name="Обычный 2 2 2 2 2 5 2 2 2 4 3 3 6" xfId="39959"/>
    <cellStyle name="Обычный 2 2 2 2 2 5 2 2 2 4 3 3 7" xfId="47847"/>
    <cellStyle name="Обычный 2 2 2 2 2 5 2 2 2 4 3 3 8" xfId="55314"/>
    <cellStyle name="Обычный 2 2 2 2 2 5 2 2 2 4 3 4" xfId="2034"/>
    <cellStyle name="Обычный 2 2 2 2 2 5 2 2 2 4 3 4 2" xfId="2035"/>
    <cellStyle name="Обычный 2 2 2 2 2 5 2 2 2 4 3 4 3" xfId="18490"/>
    <cellStyle name="Обычный 2 2 2 2 2 5 2 2 2 4 3 4 4" xfId="25962"/>
    <cellStyle name="Обычный 2 2 2 2 2 5 2 2 2 4 3 4 5" xfId="33431"/>
    <cellStyle name="Обычный 2 2 2 2 2 5 2 2 2 4 3 4 6" xfId="40892"/>
    <cellStyle name="Обычный 2 2 2 2 2 5 2 2 2 4 3 4 7" xfId="48780"/>
    <cellStyle name="Обычный 2 2 2 2 2 5 2 2 2 4 3 4 8" xfId="56247"/>
    <cellStyle name="Обычный 2 2 2 2 2 5 2 2 2 4 3 5" xfId="2036"/>
    <cellStyle name="Обычный 2 2 2 2 2 5 2 2 2 4 3 5 2" xfId="2037"/>
    <cellStyle name="Обычный 2 2 2 2 2 5 2 2 2 4 3 5 3" xfId="19422"/>
    <cellStyle name="Обычный 2 2 2 2 2 5 2 2 2 4 3 5 4" xfId="26894"/>
    <cellStyle name="Обычный 2 2 2 2 2 5 2 2 2 4 3 5 5" xfId="34363"/>
    <cellStyle name="Обычный 2 2 2 2 2 5 2 2 2 4 3 5 6" xfId="41824"/>
    <cellStyle name="Обычный 2 2 2 2 2 5 2 2 2 4 3 5 7" xfId="49712"/>
    <cellStyle name="Обычный 2 2 2 2 2 5 2 2 2 4 3 5 8" xfId="57179"/>
    <cellStyle name="Обычный 2 2 2 2 2 5 2 2 2 4 3 6" xfId="2038"/>
    <cellStyle name="Обычный 2 2 2 2 2 5 2 2 2 4 3 6 2" xfId="2039"/>
    <cellStyle name="Обычный 2 2 2 2 2 5 2 2 2 4 3 6 3" xfId="20355"/>
    <cellStyle name="Обычный 2 2 2 2 2 5 2 2 2 4 3 6 4" xfId="27827"/>
    <cellStyle name="Обычный 2 2 2 2 2 5 2 2 2 4 3 6 5" xfId="35296"/>
    <cellStyle name="Обычный 2 2 2 2 2 5 2 2 2 4 3 6 6" xfId="42757"/>
    <cellStyle name="Обычный 2 2 2 2 2 5 2 2 2 4 3 6 7" xfId="50645"/>
    <cellStyle name="Обычный 2 2 2 2 2 5 2 2 2 4 3 6 8" xfId="58112"/>
    <cellStyle name="Обычный 2 2 2 2 2 5 2 2 2 4 3 7" xfId="2040"/>
    <cellStyle name="Обычный 2 2 2 2 2 5 2 2 2 4 3 7 2" xfId="2041"/>
    <cellStyle name="Обычный 2 2 2 2 2 5 2 2 2 4 3 7 3" xfId="21289"/>
    <cellStyle name="Обычный 2 2 2 2 2 5 2 2 2 4 3 7 4" xfId="28761"/>
    <cellStyle name="Обычный 2 2 2 2 2 5 2 2 2 4 3 7 5" xfId="36230"/>
    <cellStyle name="Обычный 2 2 2 2 2 5 2 2 2 4 3 7 6" xfId="43691"/>
    <cellStyle name="Обычный 2 2 2 2 2 5 2 2 2 4 3 7 7" xfId="51579"/>
    <cellStyle name="Обычный 2 2 2 2 2 5 2 2 2 4 3 7 8" xfId="59046"/>
    <cellStyle name="Обычный 2 2 2 2 2 5 2 2 2 4 3 8" xfId="2042"/>
    <cellStyle name="Обычный 2 2 2 2 2 5 2 2 2 4 3 8 2" xfId="2043"/>
    <cellStyle name="Обычный 2 2 2 2 2 5 2 2 2 4 3 8 3" xfId="22222"/>
    <cellStyle name="Обычный 2 2 2 2 2 5 2 2 2 4 3 8 4" xfId="29694"/>
    <cellStyle name="Обычный 2 2 2 2 2 5 2 2 2 4 3 8 5" xfId="37163"/>
    <cellStyle name="Обычный 2 2 2 2 2 5 2 2 2 4 3 8 6" xfId="44624"/>
    <cellStyle name="Обычный 2 2 2 2 2 5 2 2 2 4 3 8 7" xfId="52512"/>
    <cellStyle name="Обычный 2 2 2 2 2 5 2 2 2 4 3 8 8" xfId="59979"/>
    <cellStyle name="Обычный 2 2 2 2 2 5 2 2 2 4 3 9" xfId="2044"/>
    <cellStyle name="Обычный 2 2 2 2 2 5 2 2 2 4 4" xfId="2045"/>
    <cellStyle name="Обычный 2 2 2 2 2 5 2 2 2 4 4 2" xfId="2046"/>
    <cellStyle name="Обычный 2 2 2 2 2 5 2 2 2 4 4 3" xfId="2047"/>
    <cellStyle name="Обычный 2 2 2 2 2 5 2 2 2 4 4 4" xfId="16621"/>
    <cellStyle name="Обычный 2 2 2 2 2 5 2 2 2 4 4 5" xfId="24093"/>
    <cellStyle name="Обычный 2 2 2 2 2 5 2 2 2 4 4 6" xfId="31563"/>
    <cellStyle name="Обычный 2 2 2 2 2 5 2 2 2 4 4 7" xfId="39025"/>
    <cellStyle name="Обычный 2 2 2 2 2 5 2 2 2 4 4 8" xfId="46911"/>
    <cellStyle name="Обычный 2 2 2 2 2 5 2 2 2 4 4 9" xfId="54378"/>
    <cellStyle name="Обычный 2 2 2 2 2 5 2 2 2 4 5" xfId="2048"/>
    <cellStyle name="Обычный 2 2 2 2 2 5 2 2 2 4 5 2" xfId="2049"/>
    <cellStyle name="Обычный 2 2 2 2 2 5 2 2 2 4 5 3" xfId="17555"/>
    <cellStyle name="Обычный 2 2 2 2 2 5 2 2 2 4 5 4" xfId="25027"/>
    <cellStyle name="Обычный 2 2 2 2 2 5 2 2 2 4 5 5" xfId="32496"/>
    <cellStyle name="Обычный 2 2 2 2 2 5 2 2 2 4 5 6" xfId="39957"/>
    <cellStyle name="Обычный 2 2 2 2 2 5 2 2 2 4 5 7" xfId="47845"/>
    <cellStyle name="Обычный 2 2 2 2 2 5 2 2 2 4 5 8" xfId="55312"/>
    <cellStyle name="Обычный 2 2 2 2 2 5 2 2 2 4 6" xfId="2050"/>
    <cellStyle name="Обычный 2 2 2 2 2 5 2 2 2 4 6 2" xfId="2051"/>
    <cellStyle name="Обычный 2 2 2 2 2 5 2 2 2 4 6 3" xfId="18488"/>
    <cellStyle name="Обычный 2 2 2 2 2 5 2 2 2 4 6 4" xfId="25960"/>
    <cellStyle name="Обычный 2 2 2 2 2 5 2 2 2 4 6 5" xfId="33429"/>
    <cellStyle name="Обычный 2 2 2 2 2 5 2 2 2 4 6 6" xfId="40890"/>
    <cellStyle name="Обычный 2 2 2 2 2 5 2 2 2 4 6 7" xfId="48778"/>
    <cellStyle name="Обычный 2 2 2 2 2 5 2 2 2 4 6 8" xfId="56245"/>
    <cellStyle name="Обычный 2 2 2 2 2 5 2 2 2 4 7" xfId="2052"/>
    <cellStyle name="Обычный 2 2 2 2 2 5 2 2 2 4 7 2" xfId="2053"/>
    <cellStyle name="Обычный 2 2 2 2 2 5 2 2 2 4 7 3" xfId="19420"/>
    <cellStyle name="Обычный 2 2 2 2 2 5 2 2 2 4 7 4" xfId="26892"/>
    <cellStyle name="Обычный 2 2 2 2 2 5 2 2 2 4 7 5" xfId="34361"/>
    <cellStyle name="Обычный 2 2 2 2 2 5 2 2 2 4 7 6" xfId="41822"/>
    <cellStyle name="Обычный 2 2 2 2 2 5 2 2 2 4 7 7" xfId="49710"/>
    <cellStyle name="Обычный 2 2 2 2 2 5 2 2 2 4 7 8" xfId="57177"/>
    <cellStyle name="Обычный 2 2 2 2 2 5 2 2 2 4 8" xfId="2054"/>
    <cellStyle name="Обычный 2 2 2 2 2 5 2 2 2 4 8 2" xfId="2055"/>
    <cellStyle name="Обычный 2 2 2 2 2 5 2 2 2 4 8 3" xfId="20353"/>
    <cellStyle name="Обычный 2 2 2 2 2 5 2 2 2 4 8 4" xfId="27825"/>
    <cellStyle name="Обычный 2 2 2 2 2 5 2 2 2 4 8 5" xfId="35294"/>
    <cellStyle name="Обычный 2 2 2 2 2 5 2 2 2 4 8 6" xfId="42755"/>
    <cellStyle name="Обычный 2 2 2 2 2 5 2 2 2 4 8 7" xfId="50643"/>
    <cellStyle name="Обычный 2 2 2 2 2 5 2 2 2 4 8 8" xfId="58110"/>
    <cellStyle name="Обычный 2 2 2 2 2 5 2 2 2 4 9" xfId="2056"/>
    <cellStyle name="Обычный 2 2 2 2 2 5 2 2 2 4 9 2" xfId="2057"/>
    <cellStyle name="Обычный 2 2 2 2 2 5 2 2 2 4 9 3" xfId="21287"/>
    <cellStyle name="Обычный 2 2 2 2 2 5 2 2 2 4 9 4" xfId="28759"/>
    <cellStyle name="Обычный 2 2 2 2 2 5 2 2 2 4 9 5" xfId="36228"/>
    <cellStyle name="Обычный 2 2 2 2 2 5 2 2 2 4 9 6" xfId="43689"/>
    <cellStyle name="Обычный 2 2 2 2 2 5 2 2 2 4 9 7" xfId="51577"/>
    <cellStyle name="Обычный 2 2 2 2 2 5 2 2 2 4 9 8" xfId="59044"/>
    <cellStyle name="Обычный 2 2 2 2 2 5 2 2 2 5" xfId="2058"/>
    <cellStyle name="Обычный 2 2 2 2 2 5 2 2 2 5 10" xfId="2059"/>
    <cellStyle name="Обычный 2 2 2 2 2 5 2 2 2 5 10 2" xfId="2060"/>
    <cellStyle name="Обычный 2 2 2 2 2 5 2 2 2 5 10 3" xfId="20356"/>
    <cellStyle name="Обычный 2 2 2 2 2 5 2 2 2 5 10 4" xfId="27828"/>
    <cellStyle name="Обычный 2 2 2 2 2 5 2 2 2 5 10 5" xfId="35297"/>
    <cellStyle name="Обычный 2 2 2 2 2 5 2 2 2 5 10 6" xfId="42758"/>
    <cellStyle name="Обычный 2 2 2 2 2 5 2 2 2 5 10 7" xfId="50646"/>
    <cellStyle name="Обычный 2 2 2 2 2 5 2 2 2 5 10 8" xfId="58113"/>
    <cellStyle name="Обычный 2 2 2 2 2 5 2 2 2 5 11" xfId="2061"/>
    <cellStyle name="Обычный 2 2 2 2 2 5 2 2 2 5 11 2" xfId="2062"/>
    <cellStyle name="Обычный 2 2 2 2 2 5 2 2 2 5 11 3" xfId="21290"/>
    <cellStyle name="Обычный 2 2 2 2 2 5 2 2 2 5 11 4" xfId="28762"/>
    <cellStyle name="Обычный 2 2 2 2 2 5 2 2 2 5 11 5" xfId="36231"/>
    <cellStyle name="Обычный 2 2 2 2 2 5 2 2 2 5 11 6" xfId="43692"/>
    <cellStyle name="Обычный 2 2 2 2 2 5 2 2 2 5 11 7" xfId="51580"/>
    <cellStyle name="Обычный 2 2 2 2 2 5 2 2 2 5 11 8" xfId="59047"/>
    <cellStyle name="Обычный 2 2 2 2 2 5 2 2 2 5 12" xfId="2063"/>
    <cellStyle name="Обычный 2 2 2 2 2 5 2 2 2 5 12 2" xfId="2064"/>
    <cellStyle name="Обычный 2 2 2 2 2 5 2 2 2 5 12 3" xfId="22223"/>
    <cellStyle name="Обычный 2 2 2 2 2 5 2 2 2 5 12 4" xfId="29695"/>
    <cellStyle name="Обычный 2 2 2 2 2 5 2 2 2 5 12 5" xfId="37164"/>
    <cellStyle name="Обычный 2 2 2 2 2 5 2 2 2 5 12 6" xfId="44625"/>
    <cellStyle name="Обычный 2 2 2 2 2 5 2 2 2 5 12 7" xfId="52513"/>
    <cellStyle name="Обычный 2 2 2 2 2 5 2 2 2 5 12 8" xfId="59980"/>
    <cellStyle name="Обычный 2 2 2 2 2 5 2 2 2 5 13" xfId="2065"/>
    <cellStyle name="Обычный 2 2 2 2 2 5 2 2 2 5 14" xfId="2066"/>
    <cellStyle name="Обычный 2 2 2 2 2 5 2 2 2 5 15" xfId="15666"/>
    <cellStyle name="Обычный 2 2 2 2 2 5 2 2 2 5 16" xfId="23159"/>
    <cellStyle name="Обычный 2 2 2 2 2 5 2 2 2 5 17" xfId="30630"/>
    <cellStyle name="Обычный 2 2 2 2 2 5 2 2 2 5 18" xfId="38096"/>
    <cellStyle name="Обычный 2 2 2 2 2 5 2 2 2 5 19" xfId="45762"/>
    <cellStyle name="Обычный 2 2 2 2 2 5 2 2 2 5 2" xfId="2067"/>
    <cellStyle name="Обычный 2 2 2 2 2 5 2 2 2 5 2 10" xfId="2068"/>
    <cellStyle name="Обычный 2 2 2 2 2 5 2 2 2 5 2 10 2" xfId="2069"/>
    <cellStyle name="Обычный 2 2 2 2 2 5 2 2 2 5 2 10 3" xfId="22224"/>
    <cellStyle name="Обычный 2 2 2 2 2 5 2 2 2 5 2 10 4" xfId="29696"/>
    <cellStyle name="Обычный 2 2 2 2 2 5 2 2 2 5 2 10 5" xfId="37165"/>
    <cellStyle name="Обычный 2 2 2 2 2 5 2 2 2 5 2 10 6" xfId="44626"/>
    <cellStyle name="Обычный 2 2 2 2 2 5 2 2 2 5 2 10 7" xfId="52514"/>
    <cellStyle name="Обычный 2 2 2 2 2 5 2 2 2 5 2 10 8" xfId="59981"/>
    <cellStyle name="Обычный 2 2 2 2 2 5 2 2 2 5 2 11" xfId="2070"/>
    <cellStyle name="Обычный 2 2 2 2 2 5 2 2 2 5 2 12" xfId="2071"/>
    <cellStyle name="Обычный 2 2 2 2 2 5 2 2 2 5 2 13" xfId="15667"/>
    <cellStyle name="Обычный 2 2 2 2 2 5 2 2 2 5 2 14" xfId="23160"/>
    <cellStyle name="Обычный 2 2 2 2 2 5 2 2 2 5 2 15" xfId="30631"/>
    <cellStyle name="Обычный 2 2 2 2 2 5 2 2 2 5 2 16" xfId="38097"/>
    <cellStyle name="Обычный 2 2 2 2 2 5 2 2 2 5 2 17" xfId="45772"/>
    <cellStyle name="Обычный 2 2 2 2 2 5 2 2 2 5 2 18" xfId="45978"/>
    <cellStyle name="Обычный 2 2 2 2 2 5 2 2 2 5 2 19" xfId="53445"/>
    <cellStyle name="Обычный 2 2 2 2 2 5 2 2 2 5 2 2" xfId="2072"/>
    <cellStyle name="Обычный 2 2 2 2 2 5 2 2 2 5 2 2 10" xfId="2073"/>
    <cellStyle name="Обычный 2 2 2 2 2 5 2 2 2 5 2 2 11" xfId="15668"/>
    <cellStyle name="Обычный 2 2 2 2 2 5 2 2 2 5 2 2 12" xfId="23161"/>
    <cellStyle name="Обычный 2 2 2 2 2 5 2 2 2 5 2 2 13" xfId="30632"/>
    <cellStyle name="Обычный 2 2 2 2 2 5 2 2 2 5 2 2 14" xfId="38098"/>
    <cellStyle name="Обычный 2 2 2 2 2 5 2 2 2 5 2 2 15" xfId="45979"/>
    <cellStyle name="Обычный 2 2 2 2 2 5 2 2 2 5 2 2 16" xfId="53446"/>
    <cellStyle name="Обычный 2 2 2 2 2 5 2 2 2 5 2 2 2" xfId="2074"/>
    <cellStyle name="Обычный 2 2 2 2 2 5 2 2 2 5 2 2 2 2" xfId="2075"/>
    <cellStyle name="Обычный 2 2 2 2 2 5 2 2 2 5 2 2 2 3" xfId="16626"/>
    <cellStyle name="Обычный 2 2 2 2 2 5 2 2 2 5 2 2 2 4" xfId="24098"/>
    <cellStyle name="Обычный 2 2 2 2 2 5 2 2 2 5 2 2 2 5" xfId="31568"/>
    <cellStyle name="Обычный 2 2 2 2 2 5 2 2 2 5 2 2 2 6" xfId="39030"/>
    <cellStyle name="Обычный 2 2 2 2 2 5 2 2 2 5 2 2 2 7" xfId="46916"/>
    <cellStyle name="Обычный 2 2 2 2 2 5 2 2 2 5 2 2 2 8" xfId="54383"/>
    <cellStyle name="Обычный 2 2 2 2 2 5 2 2 2 5 2 2 3" xfId="2076"/>
    <cellStyle name="Обычный 2 2 2 2 2 5 2 2 2 5 2 2 3 2" xfId="2077"/>
    <cellStyle name="Обычный 2 2 2 2 2 5 2 2 2 5 2 2 3 3" xfId="17560"/>
    <cellStyle name="Обычный 2 2 2 2 2 5 2 2 2 5 2 2 3 4" xfId="25032"/>
    <cellStyle name="Обычный 2 2 2 2 2 5 2 2 2 5 2 2 3 5" xfId="32501"/>
    <cellStyle name="Обычный 2 2 2 2 2 5 2 2 2 5 2 2 3 6" xfId="39962"/>
    <cellStyle name="Обычный 2 2 2 2 2 5 2 2 2 5 2 2 3 7" xfId="47850"/>
    <cellStyle name="Обычный 2 2 2 2 2 5 2 2 2 5 2 2 3 8" xfId="55317"/>
    <cellStyle name="Обычный 2 2 2 2 2 5 2 2 2 5 2 2 4" xfId="2078"/>
    <cellStyle name="Обычный 2 2 2 2 2 5 2 2 2 5 2 2 4 2" xfId="2079"/>
    <cellStyle name="Обычный 2 2 2 2 2 5 2 2 2 5 2 2 4 3" xfId="18493"/>
    <cellStyle name="Обычный 2 2 2 2 2 5 2 2 2 5 2 2 4 4" xfId="25965"/>
    <cellStyle name="Обычный 2 2 2 2 2 5 2 2 2 5 2 2 4 5" xfId="33434"/>
    <cellStyle name="Обычный 2 2 2 2 2 5 2 2 2 5 2 2 4 6" xfId="40895"/>
    <cellStyle name="Обычный 2 2 2 2 2 5 2 2 2 5 2 2 4 7" xfId="48783"/>
    <cellStyle name="Обычный 2 2 2 2 2 5 2 2 2 5 2 2 4 8" xfId="56250"/>
    <cellStyle name="Обычный 2 2 2 2 2 5 2 2 2 5 2 2 5" xfId="2080"/>
    <cellStyle name="Обычный 2 2 2 2 2 5 2 2 2 5 2 2 5 2" xfId="2081"/>
    <cellStyle name="Обычный 2 2 2 2 2 5 2 2 2 5 2 2 5 3" xfId="19425"/>
    <cellStyle name="Обычный 2 2 2 2 2 5 2 2 2 5 2 2 5 4" xfId="26897"/>
    <cellStyle name="Обычный 2 2 2 2 2 5 2 2 2 5 2 2 5 5" xfId="34366"/>
    <cellStyle name="Обычный 2 2 2 2 2 5 2 2 2 5 2 2 5 6" xfId="41827"/>
    <cellStyle name="Обычный 2 2 2 2 2 5 2 2 2 5 2 2 5 7" xfId="49715"/>
    <cellStyle name="Обычный 2 2 2 2 2 5 2 2 2 5 2 2 5 8" xfId="57182"/>
    <cellStyle name="Обычный 2 2 2 2 2 5 2 2 2 5 2 2 6" xfId="2082"/>
    <cellStyle name="Обычный 2 2 2 2 2 5 2 2 2 5 2 2 6 2" xfId="2083"/>
    <cellStyle name="Обычный 2 2 2 2 2 5 2 2 2 5 2 2 6 3" xfId="20358"/>
    <cellStyle name="Обычный 2 2 2 2 2 5 2 2 2 5 2 2 6 4" xfId="27830"/>
    <cellStyle name="Обычный 2 2 2 2 2 5 2 2 2 5 2 2 6 5" xfId="35299"/>
    <cellStyle name="Обычный 2 2 2 2 2 5 2 2 2 5 2 2 6 6" xfId="42760"/>
    <cellStyle name="Обычный 2 2 2 2 2 5 2 2 2 5 2 2 6 7" xfId="50648"/>
    <cellStyle name="Обычный 2 2 2 2 2 5 2 2 2 5 2 2 6 8" xfId="58115"/>
    <cellStyle name="Обычный 2 2 2 2 2 5 2 2 2 5 2 2 7" xfId="2084"/>
    <cellStyle name="Обычный 2 2 2 2 2 5 2 2 2 5 2 2 7 2" xfId="2085"/>
    <cellStyle name="Обычный 2 2 2 2 2 5 2 2 2 5 2 2 7 3" xfId="21292"/>
    <cellStyle name="Обычный 2 2 2 2 2 5 2 2 2 5 2 2 7 4" xfId="28764"/>
    <cellStyle name="Обычный 2 2 2 2 2 5 2 2 2 5 2 2 7 5" xfId="36233"/>
    <cellStyle name="Обычный 2 2 2 2 2 5 2 2 2 5 2 2 7 6" xfId="43694"/>
    <cellStyle name="Обычный 2 2 2 2 2 5 2 2 2 5 2 2 7 7" xfId="51582"/>
    <cellStyle name="Обычный 2 2 2 2 2 5 2 2 2 5 2 2 7 8" xfId="59049"/>
    <cellStyle name="Обычный 2 2 2 2 2 5 2 2 2 5 2 2 8" xfId="2086"/>
    <cellStyle name="Обычный 2 2 2 2 2 5 2 2 2 5 2 2 8 2" xfId="2087"/>
    <cellStyle name="Обычный 2 2 2 2 2 5 2 2 2 5 2 2 8 3" xfId="22225"/>
    <cellStyle name="Обычный 2 2 2 2 2 5 2 2 2 5 2 2 8 4" xfId="29697"/>
    <cellStyle name="Обычный 2 2 2 2 2 5 2 2 2 5 2 2 8 5" xfId="37166"/>
    <cellStyle name="Обычный 2 2 2 2 2 5 2 2 2 5 2 2 8 6" xfId="44627"/>
    <cellStyle name="Обычный 2 2 2 2 2 5 2 2 2 5 2 2 8 7" xfId="52515"/>
    <cellStyle name="Обычный 2 2 2 2 2 5 2 2 2 5 2 2 8 8" xfId="59982"/>
    <cellStyle name="Обычный 2 2 2 2 2 5 2 2 2 5 2 2 9" xfId="2088"/>
    <cellStyle name="Обычный 2 2 2 2 2 5 2 2 2 5 2 3" xfId="2089"/>
    <cellStyle name="Обычный 2 2 2 2 2 5 2 2 2 5 2 3 10" xfId="15669"/>
    <cellStyle name="Обычный 2 2 2 2 2 5 2 2 2 5 2 3 11" xfId="23162"/>
    <cellStyle name="Обычный 2 2 2 2 2 5 2 2 2 5 2 3 12" xfId="30633"/>
    <cellStyle name="Обычный 2 2 2 2 2 5 2 2 2 5 2 3 13" xfId="38099"/>
    <cellStyle name="Обычный 2 2 2 2 2 5 2 2 2 5 2 3 14" xfId="45980"/>
    <cellStyle name="Обычный 2 2 2 2 2 5 2 2 2 5 2 3 15" xfId="53447"/>
    <cellStyle name="Обычный 2 2 2 2 2 5 2 2 2 5 2 3 2" xfId="2090"/>
    <cellStyle name="Обычный 2 2 2 2 2 5 2 2 2 5 2 3 2 2" xfId="2091"/>
    <cellStyle name="Обычный 2 2 2 2 2 5 2 2 2 5 2 3 2 3" xfId="16627"/>
    <cellStyle name="Обычный 2 2 2 2 2 5 2 2 2 5 2 3 2 4" xfId="24099"/>
    <cellStyle name="Обычный 2 2 2 2 2 5 2 2 2 5 2 3 2 5" xfId="31569"/>
    <cellStyle name="Обычный 2 2 2 2 2 5 2 2 2 5 2 3 2 6" xfId="39031"/>
    <cellStyle name="Обычный 2 2 2 2 2 5 2 2 2 5 2 3 2 7" xfId="46917"/>
    <cellStyle name="Обычный 2 2 2 2 2 5 2 2 2 5 2 3 2 8" xfId="54384"/>
    <cellStyle name="Обычный 2 2 2 2 2 5 2 2 2 5 2 3 3" xfId="2092"/>
    <cellStyle name="Обычный 2 2 2 2 2 5 2 2 2 5 2 3 3 2" xfId="2093"/>
    <cellStyle name="Обычный 2 2 2 2 2 5 2 2 2 5 2 3 3 3" xfId="17561"/>
    <cellStyle name="Обычный 2 2 2 2 2 5 2 2 2 5 2 3 3 4" xfId="25033"/>
    <cellStyle name="Обычный 2 2 2 2 2 5 2 2 2 5 2 3 3 5" xfId="32502"/>
    <cellStyle name="Обычный 2 2 2 2 2 5 2 2 2 5 2 3 3 6" xfId="39963"/>
    <cellStyle name="Обычный 2 2 2 2 2 5 2 2 2 5 2 3 3 7" xfId="47851"/>
    <cellStyle name="Обычный 2 2 2 2 2 5 2 2 2 5 2 3 3 8" xfId="55318"/>
    <cellStyle name="Обычный 2 2 2 2 2 5 2 2 2 5 2 3 4" xfId="2094"/>
    <cellStyle name="Обычный 2 2 2 2 2 5 2 2 2 5 2 3 4 2" xfId="2095"/>
    <cellStyle name="Обычный 2 2 2 2 2 5 2 2 2 5 2 3 4 3" xfId="18494"/>
    <cellStyle name="Обычный 2 2 2 2 2 5 2 2 2 5 2 3 4 4" xfId="25966"/>
    <cellStyle name="Обычный 2 2 2 2 2 5 2 2 2 5 2 3 4 5" xfId="33435"/>
    <cellStyle name="Обычный 2 2 2 2 2 5 2 2 2 5 2 3 4 6" xfId="40896"/>
    <cellStyle name="Обычный 2 2 2 2 2 5 2 2 2 5 2 3 4 7" xfId="48784"/>
    <cellStyle name="Обычный 2 2 2 2 2 5 2 2 2 5 2 3 4 8" xfId="56251"/>
    <cellStyle name="Обычный 2 2 2 2 2 5 2 2 2 5 2 3 5" xfId="2096"/>
    <cellStyle name="Обычный 2 2 2 2 2 5 2 2 2 5 2 3 5 2" xfId="2097"/>
    <cellStyle name="Обычный 2 2 2 2 2 5 2 2 2 5 2 3 5 3" xfId="19426"/>
    <cellStyle name="Обычный 2 2 2 2 2 5 2 2 2 5 2 3 5 4" xfId="26898"/>
    <cellStyle name="Обычный 2 2 2 2 2 5 2 2 2 5 2 3 5 5" xfId="34367"/>
    <cellStyle name="Обычный 2 2 2 2 2 5 2 2 2 5 2 3 5 6" xfId="41828"/>
    <cellStyle name="Обычный 2 2 2 2 2 5 2 2 2 5 2 3 5 7" xfId="49716"/>
    <cellStyle name="Обычный 2 2 2 2 2 5 2 2 2 5 2 3 5 8" xfId="57183"/>
    <cellStyle name="Обычный 2 2 2 2 2 5 2 2 2 5 2 3 6" xfId="2098"/>
    <cellStyle name="Обычный 2 2 2 2 2 5 2 2 2 5 2 3 6 2" xfId="2099"/>
    <cellStyle name="Обычный 2 2 2 2 2 5 2 2 2 5 2 3 6 3" xfId="20359"/>
    <cellStyle name="Обычный 2 2 2 2 2 5 2 2 2 5 2 3 6 4" xfId="27831"/>
    <cellStyle name="Обычный 2 2 2 2 2 5 2 2 2 5 2 3 6 5" xfId="35300"/>
    <cellStyle name="Обычный 2 2 2 2 2 5 2 2 2 5 2 3 6 6" xfId="42761"/>
    <cellStyle name="Обычный 2 2 2 2 2 5 2 2 2 5 2 3 6 7" xfId="50649"/>
    <cellStyle name="Обычный 2 2 2 2 2 5 2 2 2 5 2 3 6 8" xfId="58116"/>
    <cellStyle name="Обычный 2 2 2 2 2 5 2 2 2 5 2 3 7" xfId="2100"/>
    <cellStyle name="Обычный 2 2 2 2 2 5 2 2 2 5 2 3 7 2" xfId="2101"/>
    <cellStyle name="Обычный 2 2 2 2 2 5 2 2 2 5 2 3 7 3" xfId="21293"/>
    <cellStyle name="Обычный 2 2 2 2 2 5 2 2 2 5 2 3 7 4" xfId="28765"/>
    <cellStyle name="Обычный 2 2 2 2 2 5 2 2 2 5 2 3 7 5" xfId="36234"/>
    <cellStyle name="Обычный 2 2 2 2 2 5 2 2 2 5 2 3 7 6" xfId="43695"/>
    <cellStyle name="Обычный 2 2 2 2 2 5 2 2 2 5 2 3 7 7" xfId="51583"/>
    <cellStyle name="Обычный 2 2 2 2 2 5 2 2 2 5 2 3 7 8" xfId="59050"/>
    <cellStyle name="Обычный 2 2 2 2 2 5 2 2 2 5 2 3 8" xfId="2102"/>
    <cellStyle name="Обычный 2 2 2 2 2 5 2 2 2 5 2 3 8 2" xfId="2103"/>
    <cellStyle name="Обычный 2 2 2 2 2 5 2 2 2 5 2 3 8 3" xfId="22226"/>
    <cellStyle name="Обычный 2 2 2 2 2 5 2 2 2 5 2 3 8 4" xfId="29698"/>
    <cellStyle name="Обычный 2 2 2 2 2 5 2 2 2 5 2 3 8 5" xfId="37167"/>
    <cellStyle name="Обычный 2 2 2 2 2 5 2 2 2 5 2 3 8 6" xfId="44628"/>
    <cellStyle name="Обычный 2 2 2 2 2 5 2 2 2 5 2 3 8 7" xfId="52516"/>
    <cellStyle name="Обычный 2 2 2 2 2 5 2 2 2 5 2 3 8 8" xfId="59983"/>
    <cellStyle name="Обычный 2 2 2 2 2 5 2 2 2 5 2 3 9" xfId="2104"/>
    <cellStyle name="Обычный 2 2 2 2 2 5 2 2 2 5 2 4" xfId="2105"/>
    <cellStyle name="Обычный 2 2 2 2 2 5 2 2 2 5 2 4 2" xfId="2106"/>
    <cellStyle name="Обычный 2 2 2 2 2 5 2 2 2 5 2 4 3" xfId="16625"/>
    <cellStyle name="Обычный 2 2 2 2 2 5 2 2 2 5 2 4 4" xfId="24097"/>
    <cellStyle name="Обычный 2 2 2 2 2 5 2 2 2 5 2 4 5" xfId="31567"/>
    <cellStyle name="Обычный 2 2 2 2 2 5 2 2 2 5 2 4 6" xfId="39029"/>
    <cellStyle name="Обычный 2 2 2 2 2 5 2 2 2 5 2 4 7" xfId="46915"/>
    <cellStyle name="Обычный 2 2 2 2 2 5 2 2 2 5 2 4 8" xfId="54382"/>
    <cellStyle name="Обычный 2 2 2 2 2 5 2 2 2 5 2 5" xfId="2107"/>
    <cellStyle name="Обычный 2 2 2 2 2 5 2 2 2 5 2 5 2" xfId="2108"/>
    <cellStyle name="Обычный 2 2 2 2 2 5 2 2 2 5 2 5 3" xfId="17559"/>
    <cellStyle name="Обычный 2 2 2 2 2 5 2 2 2 5 2 5 4" xfId="25031"/>
    <cellStyle name="Обычный 2 2 2 2 2 5 2 2 2 5 2 5 5" xfId="32500"/>
    <cellStyle name="Обычный 2 2 2 2 2 5 2 2 2 5 2 5 6" xfId="39961"/>
    <cellStyle name="Обычный 2 2 2 2 2 5 2 2 2 5 2 5 7" xfId="47849"/>
    <cellStyle name="Обычный 2 2 2 2 2 5 2 2 2 5 2 5 8" xfId="55316"/>
    <cellStyle name="Обычный 2 2 2 2 2 5 2 2 2 5 2 6" xfId="2109"/>
    <cellStyle name="Обычный 2 2 2 2 2 5 2 2 2 5 2 6 2" xfId="2110"/>
    <cellStyle name="Обычный 2 2 2 2 2 5 2 2 2 5 2 6 3" xfId="18492"/>
    <cellStyle name="Обычный 2 2 2 2 2 5 2 2 2 5 2 6 4" xfId="25964"/>
    <cellStyle name="Обычный 2 2 2 2 2 5 2 2 2 5 2 6 5" xfId="33433"/>
    <cellStyle name="Обычный 2 2 2 2 2 5 2 2 2 5 2 6 6" xfId="40894"/>
    <cellStyle name="Обычный 2 2 2 2 2 5 2 2 2 5 2 6 7" xfId="48782"/>
    <cellStyle name="Обычный 2 2 2 2 2 5 2 2 2 5 2 6 8" xfId="56249"/>
    <cellStyle name="Обычный 2 2 2 2 2 5 2 2 2 5 2 7" xfId="2111"/>
    <cellStyle name="Обычный 2 2 2 2 2 5 2 2 2 5 2 7 2" xfId="2112"/>
    <cellStyle name="Обычный 2 2 2 2 2 5 2 2 2 5 2 7 3" xfId="19424"/>
    <cellStyle name="Обычный 2 2 2 2 2 5 2 2 2 5 2 7 4" xfId="26896"/>
    <cellStyle name="Обычный 2 2 2 2 2 5 2 2 2 5 2 7 5" xfId="34365"/>
    <cellStyle name="Обычный 2 2 2 2 2 5 2 2 2 5 2 7 6" xfId="41826"/>
    <cellStyle name="Обычный 2 2 2 2 2 5 2 2 2 5 2 7 7" xfId="49714"/>
    <cellStyle name="Обычный 2 2 2 2 2 5 2 2 2 5 2 7 8" xfId="57181"/>
    <cellStyle name="Обычный 2 2 2 2 2 5 2 2 2 5 2 8" xfId="2113"/>
    <cellStyle name="Обычный 2 2 2 2 2 5 2 2 2 5 2 8 2" xfId="2114"/>
    <cellStyle name="Обычный 2 2 2 2 2 5 2 2 2 5 2 8 3" xfId="20357"/>
    <cellStyle name="Обычный 2 2 2 2 2 5 2 2 2 5 2 8 4" xfId="27829"/>
    <cellStyle name="Обычный 2 2 2 2 2 5 2 2 2 5 2 8 5" xfId="35298"/>
    <cellStyle name="Обычный 2 2 2 2 2 5 2 2 2 5 2 8 6" xfId="42759"/>
    <cellStyle name="Обычный 2 2 2 2 2 5 2 2 2 5 2 8 7" xfId="50647"/>
    <cellStyle name="Обычный 2 2 2 2 2 5 2 2 2 5 2 8 8" xfId="58114"/>
    <cellStyle name="Обычный 2 2 2 2 2 5 2 2 2 5 2 9" xfId="2115"/>
    <cellStyle name="Обычный 2 2 2 2 2 5 2 2 2 5 2 9 2" xfId="2116"/>
    <cellStyle name="Обычный 2 2 2 2 2 5 2 2 2 5 2 9 3" xfId="21291"/>
    <cellStyle name="Обычный 2 2 2 2 2 5 2 2 2 5 2 9 4" xfId="28763"/>
    <cellStyle name="Обычный 2 2 2 2 2 5 2 2 2 5 2 9 5" xfId="36232"/>
    <cellStyle name="Обычный 2 2 2 2 2 5 2 2 2 5 2 9 6" xfId="43693"/>
    <cellStyle name="Обычный 2 2 2 2 2 5 2 2 2 5 2 9 7" xfId="51581"/>
    <cellStyle name="Обычный 2 2 2 2 2 5 2 2 2 5 2 9 8" xfId="59048"/>
    <cellStyle name="Обычный 2 2 2 2 2 5 2 2 2 5 20" xfId="45977"/>
    <cellStyle name="Обычный 2 2 2 2 2 5 2 2 2 5 21" xfId="53444"/>
    <cellStyle name="Обычный 2 2 2 2 2 5 2 2 2 5 3" xfId="2117"/>
    <cellStyle name="Обычный 2 2 2 2 2 5 2 2 2 5 3 10" xfId="2118"/>
    <cellStyle name="Обычный 2 2 2 2 2 5 2 2 2 5 3 10 2" xfId="2119"/>
    <cellStyle name="Обычный 2 2 2 2 2 5 2 2 2 5 3 10 3" xfId="22227"/>
    <cellStyle name="Обычный 2 2 2 2 2 5 2 2 2 5 3 10 4" xfId="29699"/>
    <cellStyle name="Обычный 2 2 2 2 2 5 2 2 2 5 3 10 5" xfId="37168"/>
    <cellStyle name="Обычный 2 2 2 2 2 5 2 2 2 5 3 10 6" xfId="44629"/>
    <cellStyle name="Обычный 2 2 2 2 2 5 2 2 2 5 3 10 7" xfId="52517"/>
    <cellStyle name="Обычный 2 2 2 2 2 5 2 2 2 5 3 10 8" xfId="59984"/>
    <cellStyle name="Обычный 2 2 2 2 2 5 2 2 2 5 3 11" xfId="2120"/>
    <cellStyle name="Обычный 2 2 2 2 2 5 2 2 2 5 3 12" xfId="2121"/>
    <cellStyle name="Обычный 2 2 2 2 2 5 2 2 2 5 3 13" xfId="15670"/>
    <cellStyle name="Обычный 2 2 2 2 2 5 2 2 2 5 3 14" xfId="23163"/>
    <cellStyle name="Обычный 2 2 2 2 2 5 2 2 2 5 3 15" xfId="30634"/>
    <cellStyle name="Обычный 2 2 2 2 2 5 2 2 2 5 3 16" xfId="38100"/>
    <cellStyle name="Обычный 2 2 2 2 2 5 2 2 2 5 3 17" xfId="45981"/>
    <cellStyle name="Обычный 2 2 2 2 2 5 2 2 2 5 3 18" xfId="53448"/>
    <cellStyle name="Обычный 2 2 2 2 2 5 2 2 2 5 3 2" xfId="2122"/>
    <cellStyle name="Обычный 2 2 2 2 2 5 2 2 2 5 3 2 10" xfId="2123"/>
    <cellStyle name="Обычный 2 2 2 2 2 5 2 2 2 5 3 2 11" xfId="15671"/>
    <cellStyle name="Обычный 2 2 2 2 2 5 2 2 2 5 3 2 12" xfId="23164"/>
    <cellStyle name="Обычный 2 2 2 2 2 5 2 2 2 5 3 2 13" xfId="30635"/>
    <cellStyle name="Обычный 2 2 2 2 2 5 2 2 2 5 3 2 14" xfId="38101"/>
    <cellStyle name="Обычный 2 2 2 2 2 5 2 2 2 5 3 2 15" xfId="45982"/>
    <cellStyle name="Обычный 2 2 2 2 2 5 2 2 2 5 3 2 16" xfId="53449"/>
    <cellStyle name="Обычный 2 2 2 2 2 5 2 2 2 5 3 2 2" xfId="2124"/>
    <cellStyle name="Обычный 2 2 2 2 2 5 2 2 2 5 3 2 2 2" xfId="2125"/>
    <cellStyle name="Обычный 2 2 2 2 2 5 2 2 2 5 3 2 2 3" xfId="16629"/>
    <cellStyle name="Обычный 2 2 2 2 2 5 2 2 2 5 3 2 2 4" xfId="24101"/>
    <cellStyle name="Обычный 2 2 2 2 2 5 2 2 2 5 3 2 2 5" xfId="31571"/>
    <cellStyle name="Обычный 2 2 2 2 2 5 2 2 2 5 3 2 2 6" xfId="39033"/>
    <cellStyle name="Обычный 2 2 2 2 2 5 2 2 2 5 3 2 2 7" xfId="46919"/>
    <cellStyle name="Обычный 2 2 2 2 2 5 2 2 2 5 3 2 2 8" xfId="54386"/>
    <cellStyle name="Обычный 2 2 2 2 2 5 2 2 2 5 3 2 3" xfId="2126"/>
    <cellStyle name="Обычный 2 2 2 2 2 5 2 2 2 5 3 2 3 2" xfId="2127"/>
    <cellStyle name="Обычный 2 2 2 2 2 5 2 2 2 5 3 2 3 3" xfId="17563"/>
    <cellStyle name="Обычный 2 2 2 2 2 5 2 2 2 5 3 2 3 4" xfId="25035"/>
    <cellStyle name="Обычный 2 2 2 2 2 5 2 2 2 5 3 2 3 5" xfId="32504"/>
    <cellStyle name="Обычный 2 2 2 2 2 5 2 2 2 5 3 2 3 6" xfId="39965"/>
    <cellStyle name="Обычный 2 2 2 2 2 5 2 2 2 5 3 2 3 7" xfId="47853"/>
    <cellStyle name="Обычный 2 2 2 2 2 5 2 2 2 5 3 2 3 8" xfId="55320"/>
    <cellStyle name="Обычный 2 2 2 2 2 5 2 2 2 5 3 2 4" xfId="2128"/>
    <cellStyle name="Обычный 2 2 2 2 2 5 2 2 2 5 3 2 4 2" xfId="2129"/>
    <cellStyle name="Обычный 2 2 2 2 2 5 2 2 2 5 3 2 4 3" xfId="18496"/>
    <cellStyle name="Обычный 2 2 2 2 2 5 2 2 2 5 3 2 4 4" xfId="25968"/>
    <cellStyle name="Обычный 2 2 2 2 2 5 2 2 2 5 3 2 4 5" xfId="33437"/>
    <cellStyle name="Обычный 2 2 2 2 2 5 2 2 2 5 3 2 4 6" xfId="40898"/>
    <cellStyle name="Обычный 2 2 2 2 2 5 2 2 2 5 3 2 4 7" xfId="48786"/>
    <cellStyle name="Обычный 2 2 2 2 2 5 2 2 2 5 3 2 4 8" xfId="56253"/>
    <cellStyle name="Обычный 2 2 2 2 2 5 2 2 2 5 3 2 5" xfId="2130"/>
    <cellStyle name="Обычный 2 2 2 2 2 5 2 2 2 5 3 2 5 2" xfId="2131"/>
    <cellStyle name="Обычный 2 2 2 2 2 5 2 2 2 5 3 2 5 3" xfId="19428"/>
    <cellStyle name="Обычный 2 2 2 2 2 5 2 2 2 5 3 2 5 4" xfId="26900"/>
    <cellStyle name="Обычный 2 2 2 2 2 5 2 2 2 5 3 2 5 5" xfId="34369"/>
    <cellStyle name="Обычный 2 2 2 2 2 5 2 2 2 5 3 2 5 6" xfId="41830"/>
    <cellStyle name="Обычный 2 2 2 2 2 5 2 2 2 5 3 2 5 7" xfId="49718"/>
    <cellStyle name="Обычный 2 2 2 2 2 5 2 2 2 5 3 2 5 8" xfId="57185"/>
    <cellStyle name="Обычный 2 2 2 2 2 5 2 2 2 5 3 2 6" xfId="2132"/>
    <cellStyle name="Обычный 2 2 2 2 2 5 2 2 2 5 3 2 6 2" xfId="2133"/>
    <cellStyle name="Обычный 2 2 2 2 2 5 2 2 2 5 3 2 6 3" xfId="20361"/>
    <cellStyle name="Обычный 2 2 2 2 2 5 2 2 2 5 3 2 6 4" xfId="27833"/>
    <cellStyle name="Обычный 2 2 2 2 2 5 2 2 2 5 3 2 6 5" xfId="35302"/>
    <cellStyle name="Обычный 2 2 2 2 2 5 2 2 2 5 3 2 6 6" xfId="42763"/>
    <cellStyle name="Обычный 2 2 2 2 2 5 2 2 2 5 3 2 6 7" xfId="50651"/>
    <cellStyle name="Обычный 2 2 2 2 2 5 2 2 2 5 3 2 6 8" xfId="58118"/>
    <cellStyle name="Обычный 2 2 2 2 2 5 2 2 2 5 3 2 7" xfId="2134"/>
    <cellStyle name="Обычный 2 2 2 2 2 5 2 2 2 5 3 2 7 2" xfId="2135"/>
    <cellStyle name="Обычный 2 2 2 2 2 5 2 2 2 5 3 2 7 3" xfId="21295"/>
    <cellStyle name="Обычный 2 2 2 2 2 5 2 2 2 5 3 2 7 4" xfId="28767"/>
    <cellStyle name="Обычный 2 2 2 2 2 5 2 2 2 5 3 2 7 5" xfId="36236"/>
    <cellStyle name="Обычный 2 2 2 2 2 5 2 2 2 5 3 2 7 6" xfId="43697"/>
    <cellStyle name="Обычный 2 2 2 2 2 5 2 2 2 5 3 2 7 7" xfId="51585"/>
    <cellStyle name="Обычный 2 2 2 2 2 5 2 2 2 5 3 2 7 8" xfId="59052"/>
    <cellStyle name="Обычный 2 2 2 2 2 5 2 2 2 5 3 2 8" xfId="2136"/>
    <cellStyle name="Обычный 2 2 2 2 2 5 2 2 2 5 3 2 8 2" xfId="2137"/>
    <cellStyle name="Обычный 2 2 2 2 2 5 2 2 2 5 3 2 8 3" xfId="22228"/>
    <cellStyle name="Обычный 2 2 2 2 2 5 2 2 2 5 3 2 8 4" xfId="29700"/>
    <cellStyle name="Обычный 2 2 2 2 2 5 2 2 2 5 3 2 8 5" xfId="37169"/>
    <cellStyle name="Обычный 2 2 2 2 2 5 2 2 2 5 3 2 8 6" xfId="44630"/>
    <cellStyle name="Обычный 2 2 2 2 2 5 2 2 2 5 3 2 8 7" xfId="52518"/>
    <cellStyle name="Обычный 2 2 2 2 2 5 2 2 2 5 3 2 8 8" xfId="59985"/>
    <cellStyle name="Обычный 2 2 2 2 2 5 2 2 2 5 3 2 9" xfId="2138"/>
    <cellStyle name="Обычный 2 2 2 2 2 5 2 2 2 5 3 3" xfId="2139"/>
    <cellStyle name="Обычный 2 2 2 2 2 5 2 2 2 5 3 3 10" xfId="15672"/>
    <cellStyle name="Обычный 2 2 2 2 2 5 2 2 2 5 3 3 11" xfId="23165"/>
    <cellStyle name="Обычный 2 2 2 2 2 5 2 2 2 5 3 3 12" xfId="30636"/>
    <cellStyle name="Обычный 2 2 2 2 2 5 2 2 2 5 3 3 13" xfId="38102"/>
    <cellStyle name="Обычный 2 2 2 2 2 5 2 2 2 5 3 3 14" xfId="45983"/>
    <cellStyle name="Обычный 2 2 2 2 2 5 2 2 2 5 3 3 15" xfId="53450"/>
    <cellStyle name="Обычный 2 2 2 2 2 5 2 2 2 5 3 3 2" xfId="2140"/>
    <cellStyle name="Обычный 2 2 2 2 2 5 2 2 2 5 3 3 2 2" xfId="2141"/>
    <cellStyle name="Обычный 2 2 2 2 2 5 2 2 2 5 3 3 2 3" xfId="16630"/>
    <cellStyle name="Обычный 2 2 2 2 2 5 2 2 2 5 3 3 2 4" xfId="24102"/>
    <cellStyle name="Обычный 2 2 2 2 2 5 2 2 2 5 3 3 2 5" xfId="31572"/>
    <cellStyle name="Обычный 2 2 2 2 2 5 2 2 2 5 3 3 2 6" xfId="39034"/>
    <cellStyle name="Обычный 2 2 2 2 2 5 2 2 2 5 3 3 2 7" xfId="46920"/>
    <cellStyle name="Обычный 2 2 2 2 2 5 2 2 2 5 3 3 2 8" xfId="54387"/>
    <cellStyle name="Обычный 2 2 2 2 2 5 2 2 2 5 3 3 3" xfId="2142"/>
    <cellStyle name="Обычный 2 2 2 2 2 5 2 2 2 5 3 3 3 2" xfId="2143"/>
    <cellStyle name="Обычный 2 2 2 2 2 5 2 2 2 5 3 3 3 3" xfId="17564"/>
    <cellStyle name="Обычный 2 2 2 2 2 5 2 2 2 5 3 3 3 4" xfId="25036"/>
    <cellStyle name="Обычный 2 2 2 2 2 5 2 2 2 5 3 3 3 5" xfId="32505"/>
    <cellStyle name="Обычный 2 2 2 2 2 5 2 2 2 5 3 3 3 6" xfId="39966"/>
    <cellStyle name="Обычный 2 2 2 2 2 5 2 2 2 5 3 3 3 7" xfId="47854"/>
    <cellStyle name="Обычный 2 2 2 2 2 5 2 2 2 5 3 3 3 8" xfId="55321"/>
    <cellStyle name="Обычный 2 2 2 2 2 5 2 2 2 5 3 3 4" xfId="2144"/>
    <cellStyle name="Обычный 2 2 2 2 2 5 2 2 2 5 3 3 4 2" xfId="2145"/>
    <cellStyle name="Обычный 2 2 2 2 2 5 2 2 2 5 3 3 4 3" xfId="18497"/>
    <cellStyle name="Обычный 2 2 2 2 2 5 2 2 2 5 3 3 4 4" xfId="25969"/>
    <cellStyle name="Обычный 2 2 2 2 2 5 2 2 2 5 3 3 4 5" xfId="33438"/>
    <cellStyle name="Обычный 2 2 2 2 2 5 2 2 2 5 3 3 4 6" xfId="40899"/>
    <cellStyle name="Обычный 2 2 2 2 2 5 2 2 2 5 3 3 4 7" xfId="48787"/>
    <cellStyle name="Обычный 2 2 2 2 2 5 2 2 2 5 3 3 4 8" xfId="56254"/>
    <cellStyle name="Обычный 2 2 2 2 2 5 2 2 2 5 3 3 5" xfId="2146"/>
    <cellStyle name="Обычный 2 2 2 2 2 5 2 2 2 5 3 3 5 2" xfId="2147"/>
    <cellStyle name="Обычный 2 2 2 2 2 5 2 2 2 5 3 3 5 3" xfId="19429"/>
    <cellStyle name="Обычный 2 2 2 2 2 5 2 2 2 5 3 3 5 4" xfId="26901"/>
    <cellStyle name="Обычный 2 2 2 2 2 5 2 2 2 5 3 3 5 5" xfId="34370"/>
    <cellStyle name="Обычный 2 2 2 2 2 5 2 2 2 5 3 3 5 6" xfId="41831"/>
    <cellStyle name="Обычный 2 2 2 2 2 5 2 2 2 5 3 3 5 7" xfId="49719"/>
    <cellStyle name="Обычный 2 2 2 2 2 5 2 2 2 5 3 3 5 8" xfId="57186"/>
    <cellStyle name="Обычный 2 2 2 2 2 5 2 2 2 5 3 3 6" xfId="2148"/>
    <cellStyle name="Обычный 2 2 2 2 2 5 2 2 2 5 3 3 6 2" xfId="2149"/>
    <cellStyle name="Обычный 2 2 2 2 2 5 2 2 2 5 3 3 6 3" xfId="20362"/>
    <cellStyle name="Обычный 2 2 2 2 2 5 2 2 2 5 3 3 6 4" xfId="27834"/>
    <cellStyle name="Обычный 2 2 2 2 2 5 2 2 2 5 3 3 6 5" xfId="35303"/>
    <cellStyle name="Обычный 2 2 2 2 2 5 2 2 2 5 3 3 6 6" xfId="42764"/>
    <cellStyle name="Обычный 2 2 2 2 2 5 2 2 2 5 3 3 6 7" xfId="50652"/>
    <cellStyle name="Обычный 2 2 2 2 2 5 2 2 2 5 3 3 6 8" xfId="58119"/>
    <cellStyle name="Обычный 2 2 2 2 2 5 2 2 2 5 3 3 7" xfId="2150"/>
    <cellStyle name="Обычный 2 2 2 2 2 5 2 2 2 5 3 3 7 2" xfId="2151"/>
    <cellStyle name="Обычный 2 2 2 2 2 5 2 2 2 5 3 3 7 3" xfId="21296"/>
    <cellStyle name="Обычный 2 2 2 2 2 5 2 2 2 5 3 3 7 4" xfId="28768"/>
    <cellStyle name="Обычный 2 2 2 2 2 5 2 2 2 5 3 3 7 5" xfId="36237"/>
    <cellStyle name="Обычный 2 2 2 2 2 5 2 2 2 5 3 3 7 6" xfId="43698"/>
    <cellStyle name="Обычный 2 2 2 2 2 5 2 2 2 5 3 3 7 7" xfId="51586"/>
    <cellStyle name="Обычный 2 2 2 2 2 5 2 2 2 5 3 3 7 8" xfId="59053"/>
    <cellStyle name="Обычный 2 2 2 2 2 5 2 2 2 5 3 3 8" xfId="2152"/>
    <cellStyle name="Обычный 2 2 2 2 2 5 2 2 2 5 3 3 8 2" xfId="2153"/>
    <cellStyle name="Обычный 2 2 2 2 2 5 2 2 2 5 3 3 8 3" xfId="22229"/>
    <cellStyle name="Обычный 2 2 2 2 2 5 2 2 2 5 3 3 8 4" xfId="29701"/>
    <cellStyle name="Обычный 2 2 2 2 2 5 2 2 2 5 3 3 8 5" xfId="37170"/>
    <cellStyle name="Обычный 2 2 2 2 2 5 2 2 2 5 3 3 8 6" xfId="44631"/>
    <cellStyle name="Обычный 2 2 2 2 2 5 2 2 2 5 3 3 8 7" xfId="52519"/>
    <cellStyle name="Обычный 2 2 2 2 2 5 2 2 2 5 3 3 8 8" xfId="59986"/>
    <cellStyle name="Обычный 2 2 2 2 2 5 2 2 2 5 3 3 9" xfId="2154"/>
    <cellStyle name="Обычный 2 2 2 2 2 5 2 2 2 5 3 4" xfId="2155"/>
    <cellStyle name="Обычный 2 2 2 2 2 5 2 2 2 5 3 4 2" xfId="2156"/>
    <cellStyle name="Обычный 2 2 2 2 2 5 2 2 2 5 3 4 3" xfId="16628"/>
    <cellStyle name="Обычный 2 2 2 2 2 5 2 2 2 5 3 4 4" xfId="24100"/>
    <cellStyle name="Обычный 2 2 2 2 2 5 2 2 2 5 3 4 5" xfId="31570"/>
    <cellStyle name="Обычный 2 2 2 2 2 5 2 2 2 5 3 4 6" xfId="39032"/>
    <cellStyle name="Обычный 2 2 2 2 2 5 2 2 2 5 3 4 7" xfId="46918"/>
    <cellStyle name="Обычный 2 2 2 2 2 5 2 2 2 5 3 4 8" xfId="54385"/>
    <cellStyle name="Обычный 2 2 2 2 2 5 2 2 2 5 3 5" xfId="2157"/>
    <cellStyle name="Обычный 2 2 2 2 2 5 2 2 2 5 3 5 2" xfId="2158"/>
    <cellStyle name="Обычный 2 2 2 2 2 5 2 2 2 5 3 5 3" xfId="17562"/>
    <cellStyle name="Обычный 2 2 2 2 2 5 2 2 2 5 3 5 4" xfId="25034"/>
    <cellStyle name="Обычный 2 2 2 2 2 5 2 2 2 5 3 5 5" xfId="32503"/>
    <cellStyle name="Обычный 2 2 2 2 2 5 2 2 2 5 3 5 6" xfId="39964"/>
    <cellStyle name="Обычный 2 2 2 2 2 5 2 2 2 5 3 5 7" xfId="47852"/>
    <cellStyle name="Обычный 2 2 2 2 2 5 2 2 2 5 3 5 8" xfId="55319"/>
    <cellStyle name="Обычный 2 2 2 2 2 5 2 2 2 5 3 6" xfId="2159"/>
    <cellStyle name="Обычный 2 2 2 2 2 5 2 2 2 5 3 6 2" xfId="2160"/>
    <cellStyle name="Обычный 2 2 2 2 2 5 2 2 2 5 3 6 3" xfId="18495"/>
    <cellStyle name="Обычный 2 2 2 2 2 5 2 2 2 5 3 6 4" xfId="25967"/>
    <cellStyle name="Обычный 2 2 2 2 2 5 2 2 2 5 3 6 5" xfId="33436"/>
    <cellStyle name="Обычный 2 2 2 2 2 5 2 2 2 5 3 6 6" xfId="40897"/>
    <cellStyle name="Обычный 2 2 2 2 2 5 2 2 2 5 3 6 7" xfId="48785"/>
    <cellStyle name="Обычный 2 2 2 2 2 5 2 2 2 5 3 6 8" xfId="56252"/>
    <cellStyle name="Обычный 2 2 2 2 2 5 2 2 2 5 3 7" xfId="2161"/>
    <cellStyle name="Обычный 2 2 2 2 2 5 2 2 2 5 3 7 2" xfId="2162"/>
    <cellStyle name="Обычный 2 2 2 2 2 5 2 2 2 5 3 7 3" xfId="19427"/>
    <cellStyle name="Обычный 2 2 2 2 2 5 2 2 2 5 3 7 4" xfId="26899"/>
    <cellStyle name="Обычный 2 2 2 2 2 5 2 2 2 5 3 7 5" xfId="34368"/>
    <cellStyle name="Обычный 2 2 2 2 2 5 2 2 2 5 3 7 6" xfId="41829"/>
    <cellStyle name="Обычный 2 2 2 2 2 5 2 2 2 5 3 7 7" xfId="49717"/>
    <cellStyle name="Обычный 2 2 2 2 2 5 2 2 2 5 3 7 8" xfId="57184"/>
    <cellStyle name="Обычный 2 2 2 2 2 5 2 2 2 5 3 8" xfId="2163"/>
    <cellStyle name="Обычный 2 2 2 2 2 5 2 2 2 5 3 8 2" xfId="2164"/>
    <cellStyle name="Обычный 2 2 2 2 2 5 2 2 2 5 3 8 3" xfId="20360"/>
    <cellStyle name="Обычный 2 2 2 2 2 5 2 2 2 5 3 8 4" xfId="27832"/>
    <cellStyle name="Обычный 2 2 2 2 2 5 2 2 2 5 3 8 5" xfId="35301"/>
    <cellStyle name="Обычный 2 2 2 2 2 5 2 2 2 5 3 8 6" xfId="42762"/>
    <cellStyle name="Обычный 2 2 2 2 2 5 2 2 2 5 3 8 7" xfId="50650"/>
    <cellStyle name="Обычный 2 2 2 2 2 5 2 2 2 5 3 8 8" xfId="58117"/>
    <cellStyle name="Обычный 2 2 2 2 2 5 2 2 2 5 3 9" xfId="2165"/>
    <cellStyle name="Обычный 2 2 2 2 2 5 2 2 2 5 3 9 2" xfId="2166"/>
    <cellStyle name="Обычный 2 2 2 2 2 5 2 2 2 5 3 9 3" xfId="21294"/>
    <cellStyle name="Обычный 2 2 2 2 2 5 2 2 2 5 3 9 4" xfId="28766"/>
    <cellStyle name="Обычный 2 2 2 2 2 5 2 2 2 5 3 9 5" xfId="36235"/>
    <cellStyle name="Обычный 2 2 2 2 2 5 2 2 2 5 3 9 6" xfId="43696"/>
    <cellStyle name="Обычный 2 2 2 2 2 5 2 2 2 5 3 9 7" xfId="51584"/>
    <cellStyle name="Обычный 2 2 2 2 2 5 2 2 2 5 3 9 8" xfId="59051"/>
    <cellStyle name="Обычный 2 2 2 2 2 5 2 2 2 5 4" xfId="2167"/>
    <cellStyle name="Обычный 2 2 2 2 2 5 2 2 2 5 4 10" xfId="2168"/>
    <cellStyle name="Обычный 2 2 2 2 2 5 2 2 2 5 4 11" xfId="15673"/>
    <cellStyle name="Обычный 2 2 2 2 2 5 2 2 2 5 4 12" xfId="23166"/>
    <cellStyle name="Обычный 2 2 2 2 2 5 2 2 2 5 4 13" xfId="30637"/>
    <cellStyle name="Обычный 2 2 2 2 2 5 2 2 2 5 4 14" xfId="38103"/>
    <cellStyle name="Обычный 2 2 2 2 2 5 2 2 2 5 4 15" xfId="45984"/>
    <cellStyle name="Обычный 2 2 2 2 2 5 2 2 2 5 4 16" xfId="53451"/>
    <cellStyle name="Обычный 2 2 2 2 2 5 2 2 2 5 4 2" xfId="2169"/>
    <cellStyle name="Обычный 2 2 2 2 2 5 2 2 2 5 4 2 2" xfId="2170"/>
    <cellStyle name="Обычный 2 2 2 2 2 5 2 2 2 5 4 2 3" xfId="2171"/>
    <cellStyle name="Обычный 2 2 2 2 2 5 2 2 2 5 4 2 4" xfId="16631"/>
    <cellStyle name="Обычный 2 2 2 2 2 5 2 2 2 5 4 2 5" xfId="24103"/>
    <cellStyle name="Обычный 2 2 2 2 2 5 2 2 2 5 4 2 6" xfId="31573"/>
    <cellStyle name="Обычный 2 2 2 2 2 5 2 2 2 5 4 2 7" xfId="39035"/>
    <cellStyle name="Обычный 2 2 2 2 2 5 2 2 2 5 4 2 8" xfId="46921"/>
    <cellStyle name="Обычный 2 2 2 2 2 5 2 2 2 5 4 2 9" xfId="54388"/>
    <cellStyle name="Обычный 2 2 2 2 2 5 2 2 2 5 4 3" xfId="2172"/>
    <cellStyle name="Обычный 2 2 2 2 2 5 2 2 2 5 4 3 2" xfId="2173"/>
    <cellStyle name="Обычный 2 2 2 2 2 5 2 2 2 5 4 3 3" xfId="17565"/>
    <cellStyle name="Обычный 2 2 2 2 2 5 2 2 2 5 4 3 4" xfId="25037"/>
    <cellStyle name="Обычный 2 2 2 2 2 5 2 2 2 5 4 3 5" xfId="32506"/>
    <cellStyle name="Обычный 2 2 2 2 2 5 2 2 2 5 4 3 6" xfId="39967"/>
    <cellStyle name="Обычный 2 2 2 2 2 5 2 2 2 5 4 3 7" xfId="47855"/>
    <cellStyle name="Обычный 2 2 2 2 2 5 2 2 2 5 4 3 8" xfId="55322"/>
    <cellStyle name="Обычный 2 2 2 2 2 5 2 2 2 5 4 4" xfId="2174"/>
    <cellStyle name="Обычный 2 2 2 2 2 5 2 2 2 5 4 4 2" xfId="2175"/>
    <cellStyle name="Обычный 2 2 2 2 2 5 2 2 2 5 4 4 3" xfId="18498"/>
    <cellStyle name="Обычный 2 2 2 2 2 5 2 2 2 5 4 4 4" xfId="25970"/>
    <cellStyle name="Обычный 2 2 2 2 2 5 2 2 2 5 4 4 5" xfId="33439"/>
    <cellStyle name="Обычный 2 2 2 2 2 5 2 2 2 5 4 4 6" xfId="40900"/>
    <cellStyle name="Обычный 2 2 2 2 2 5 2 2 2 5 4 4 7" xfId="48788"/>
    <cellStyle name="Обычный 2 2 2 2 2 5 2 2 2 5 4 4 8" xfId="56255"/>
    <cellStyle name="Обычный 2 2 2 2 2 5 2 2 2 5 4 5" xfId="2176"/>
    <cellStyle name="Обычный 2 2 2 2 2 5 2 2 2 5 4 5 2" xfId="2177"/>
    <cellStyle name="Обычный 2 2 2 2 2 5 2 2 2 5 4 5 3" xfId="19430"/>
    <cellStyle name="Обычный 2 2 2 2 2 5 2 2 2 5 4 5 4" xfId="26902"/>
    <cellStyle name="Обычный 2 2 2 2 2 5 2 2 2 5 4 5 5" xfId="34371"/>
    <cellStyle name="Обычный 2 2 2 2 2 5 2 2 2 5 4 5 6" xfId="41832"/>
    <cellStyle name="Обычный 2 2 2 2 2 5 2 2 2 5 4 5 7" xfId="49720"/>
    <cellStyle name="Обычный 2 2 2 2 2 5 2 2 2 5 4 5 8" xfId="57187"/>
    <cellStyle name="Обычный 2 2 2 2 2 5 2 2 2 5 4 6" xfId="2178"/>
    <cellStyle name="Обычный 2 2 2 2 2 5 2 2 2 5 4 6 2" xfId="2179"/>
    <cellStyle name="Обычный 2 2 2 2 2 5 2 2 2 5 4 6 3" xfId="20363"/>
    <cellStyle name="Обычный 2 2 2 2 2 5 2 2 2 5 4 6 4" xfId="27835"/>
    <cellStyle name="Обычный 2 2 2 2 2 5 2 2 2 5 4 6 5" xfId="35304"/>
    <cellStyle name="Обычный 2 2 2 2 2 5 2 2 2 5 4 6 6" xfId="42765"/>
    <cellStyle name="Обычный 2 2 2 2 2 5 2 2 2 5 4 6 7" xfId="50653"/>
    <cellStyle name="Обычный 2 2 2 2 2 5 2 2 2 5 4 6 8" xfId="58120"/>
    <cellStyle name="Обычный 2 2 2 2 2 5 2 2 2 5 4 7" xfId="2180"/>
    <cellStyle name="Обычный 2 2 2 2 2 5 2 2 2 5 4 7 2" xfId="2181"/>
    <cellStyle name="Обычный 2 2 2 2 2 5 2 2 2 5 4 7 3" xfId="21297"/>
    <cellStyle name="Обычный 2 2 2 2 2 5 2 2 2 5 4 7 4" xfId="28769"/>
    <cellStyle name="Обычный 2 2 2 2 2 5 2 2 2 5 4 7 5" xfId="36238"/>
    <cellStyle name="Обычный 2 2 2 2 2 5 2 2 2 5 4 7 6" xfId="43699"/>
    <cellStyle name="Обычный 2 2 2 2 2 5 2 2 2 5 4 7 7" xfId="51587"/>
    <cellStyle name="Обычный 2 2 2 2 2 5 2 2 2 5 4 7 8" xfId="59054"/>
    <cellStyle name="Обычный 2 2 2 2 2 5 2 2 2 5 4 8" xfId="2182"/>
    <cellStyle name="Обычный 2 2 2 2 2 5 2 2 2 5 4 8 2" xfId="2183"/>
    <cellStyle name="Обычный 2 2 2 2 2 5 2 2 2 5 4 8 3" xfId="22230"/>
    <cellStyle name="Обычный 2 2 2 2 2 5 2 2 2 5 4 8 4" xfId="29702"/>
    <cellStyle name="Обычный 2 2 2 2 2 5 2 2 2 5 4 8 5" xfId="37171"/>
    <cellStyle name="Обычный 2 2 2 2 2 5 2 2 2 5 4 8 6" xfId="44632"/>
    <cellStyle name="Обычный 2 2 2 2 2 5 2 2 2 5 4 8 7" xfId="52520"/>
    <cellStyle name="Обычный 2 2 2 2 2 5 2 2 2 5 4 8 8" xfId="59987"/>
    <cellStyle name="Обычный 2 2 2 2 2 5 2 2 2 5 4 9" xfId="2184"/>
    <cellStyle name="Обычный 2 2 2 2 2 5 2 2 2 5 5" xfId="2185"/>
    <cellStyle name="Обычный 2 2 2 2 2 5 2 2 2 5 5 10" xfId="2186"/>
    <cellStyle name="Обычный 2 2 2 2 2 5 2 2 2 5 5 11" xfId="15674"/>
    <cellStyle name="Обычный 2 2 2 2 2 5 2 2 2 5 5 12" xfId="23167"/>
    <cellStyle name="Обычный 2 2 2 2 2 5 2 2 2 5 5 13" xfId="30638"/>
    <cellStyle name="Обычный 2 2 2 2 2 5 2 2 2 5 5 14" xfId="38104"/>
    <cellStyle name="Обычный 2 2 2 2 2 5 2 2 2 5 5 15" xfId="45985"/>
    <cellStyle name="Обычный 2 2 2 2 2 5 2 2 2 5 5 16" xfId="53452"/>
    <cellStyle name="Обычный 2 2 2 2 2 5 2 2 2 5 5 2" xfId="2187"/>
    <cellStyle name="Обычный 2 2 2 2 2 5 2 2 2 5 5 2 2" xfId="2188"/>
    <cellStyle name="Обычный 2 2 2 2 2 5 2 2 2 5 5 2 3" xfId="16632"/>
    <cellStyle name="Обычный 2 2 2 2 2 5 2 2 2 5 5 2 4" xfId="24104"/>
    <cellStyle name="Обычный 2 2 2 2 2 5 2 2 2 5 5 2 5" xfId="31574"/>
    <cellStyle name="Обычный 2 2 2 2 2 5 2 2 2 5 5 2 6" xfId="39036"/>
    <cellStyle name="Обычный 2 2 2 2 2 5 2 2 2 5 5 2 7" xfId="46922"/>
    <cellStyle name="Обычный 2 2 2 2 2 5 2 2 2 5 5 2 8" xfId="54389"/>
    <cellStyle name="Обычный 2 2 2 2 2 5 2 2 2 5 5 3" xfId="2189"/>
    <cellStyle name="Обычный 2 2 2 2 2 5 2 2 2 5 5 3 2" xfId="2190"/>
    <cellStyle name="Обычный 2 2 2 2 2 5 2 2 2 5 5 3 3" xfId="17566"/>
    <cellStyle name="Обычный 2 2 2 2 2 5 2 2 2 5 5 3 4" xfId="25038"/>
    <cellStyle name="Обычный 2 2 2 2 2 5 2 2 2 5 5 3 5" xfId="32507"/>
    <cellStyle name="Обычный 2 2 2 2 2 5 2 2 2 5 5 3 6" xfId="39968"/>
    <cellStyle name="Обычный 2 2 2 2 2 5 2 2 2 5 5 3 7" xfId="47856"/>
    <cellStyle name="Обычный 2 2 2 2 2 5 2 2 2 5 5 3 8" xfId="55323"/>
    <cellStyle name="Обычный 2 2 2 2 2 5 2 2 2 5 5 4" xfId="2191"/>
    <cellStyle name="Обычный 2 2 2 2 2 5 2 2 2 5 5 4 2" xfId="2192"/>
    <cellStyle name="Обычный 2 2 2 2 2 5 2 2 2 5 5 4 3" xfId="18499"/>
    <cellStyle name="Обычный 2 2 2 2 2 5 2 2 2 5 5 4 4" xfId="25971"/>
    <cellStyle name="Обычный 2 2 2 2 2 5 2 2 2 5 5 4 5" xfId="33440"/>
    <cellStyle name="Обычный 2 2 2 2 2 5 2 2 2 5 5 4 6" xfId="40901"/>
    <cellStyle name="Обычный 2 2 2 2 2 5 2 2 2 5 5 4 7" xfId="48789"/>
    <cellStyle name="Обычный 2 2 2 2 2 5 2 2 2 5 5 4 8" xfId="56256"/>
    <cellStyle name="Обычный 2 2 2 2 2 5 2 2 2 5 5 5" xfId="2193"/>
    <cellStyle name="Обычный 2 2 2 2 2 5 2 2 2 5 5 5 2" xfId="2194"/>
    <cellStyle name="Обычный 2 2 2 2 2 5 2 2 2 5 5 5 3" xfId="19431"/>
    <cellStyle name="Обычный 2 2 2 2 2 5 2 2 2 5 5 5 4" xfId="26903"/>
    <cellStyle name="Обычный 2 2 2 2 2 5 2 2 2 5 5 5 5" xfId="34372"/>
    <cellStyle name="Обычный 2 2 2 2 2 5 2 2 2 5 5 5 6" xfId="41833"/>
    <cellStyle name="Обычный 2 2 2 2 2 5 2 2 2 5 5 5 7" xfId="49721"/>
    <cellStyle name="Обычный 2 2 2 2 2 5 2 2 2 5 5 5 8" xfId="57188"/>
    <cellStyle name="Обычный 2 2 2 2 2 5 2 2 2 5 5 6" xfId="2195"/>
    <cellStyle name="Обычный 2 2 2 2 2 5 2 2 2 5 5 6 2" xfId="2196"/>
    <cellStyle name="Обычный 2 2 2 2 2 5 2 2 2 5 5 6 3" xfId="20364"/>
    <cellStyle name="Обычный 2 2 2 2 2 5 2 2 2 5 5 6 4" xfId="27836"/>
    <cellStyle name="Обычный 2 2 2 2 2 5 2 2 2 5 5 6 5" xfId="35305"/>
    <cellStyle name="Обычный 2 2 2 2 2 5 2 2 2 5 5 6 6" xfId="42766"/>
    <cellStyle name="Обычный 2 2 2 2 2 5 2 2 2 5 5 6 7" xfId="50654"/>
    <cellStyle name="Обычный 2 2 2 2 2 5 2 2 2 5 5 6 8" xfId="58121"/>
    <cellStyle name="Обычный 2 2 2 2 2 5 2 2 2 5 5 7" xfId="2197"/>
    <cellStyle name="Обычный 2 2 2 2 2 5 2 2 2 5 5 7 2" xfId="2198"/>
    <cellStyle name="Обычный 2 2 2 2 2 5 2 2 2 5 5 7 3" xfId="21298"/>
    <cellStyle name="Обычный 2 2 2 2 2 5 2 2 2 5 5 7 4" xfId="28770"/>
    <cellStyle name="Обычный 2 2 2 2 2 5 2 2 2 5 5 7 5" xfId="36239"/>
    <cellStyle name="Обычный 2 2 2 2 2 5 2 2 2 5 5 7 6" xfId="43700"/>
    <cellStyle name="Обычный 2 2 2 2 2 5 2 2 2 5 5 7 7" xfId="51588"/>
    <cellStyle name="Обычный 2 2 2 2 2 5 2 2 2 5 5 7 8" xfId="59055"/>
    <cellStyle name="Обычный 2 2 2 2 2 5 2 2 2 5 5 8" xfId="2199"/>
    <cellStyle name="Обычный 2 2 2 2 2 5 2 2 2 5 5 8 2" xfId="2200"/>
    <cellStyle name="Обычный 2 2 2 2 2 5 2 2 2 5 5 8 3" xfId="22231"/>
    <cellStyle name="Обычный 2 2 2 2 2 5 2 2 2 5 5 8 4" xfId="29703"/>
    <cellStyle name="Обычный 2 2 2 2 2 5 2 2 2 5 5 8 5" xfId="37172"/>
    <cellStyle name="Обычный 2 2 2 2 2 5 2 2 2 5 5 8 6" xfId="44633"/>
    <cellStyle name="Обычный 2 2 2 2 2 5 2 2 2 5 5 8 7" xfId="52521"/>
    <cellStyle name="Обычный 2 2 2 2 2 5 2 2 2 5 5 8 8" xfId="59988"/>
    <cellStyle name="Обычный 2 2 2 2 2 5 2 2 2 5 5 9" xfId="2201"/>
    <cellStyle name="Обычный 2 2 2 2 2 5 2 2 2 5 6" xfId="2202"/>
    <cellStyle name="Обычный 2 2 2 2 2 5 2 2 2 5 6 2" xfId="2203"/>
    <cellStyle name="Обычный 2 2 2 2 2 5 2 2 2 5 6 3" xfId="2204"/>
    <cellStyle name="Обычный 2 2 2 2 2 5 2 2 2 5 6 4" xfId="16624"/>
    <cellStyle name="Обычный 2 2 2 2 2 5 2 2 2 5 6 5" xfId="24096"/>
    <cellStyle name="Обычный 2 2 2 2 2 5 2 2 2 5 6 6" xfId="31566"/>
    <cellStyle name="Обычный 2 2 2 2 2 5 2 2 2 5 6 7" xfId="39028"/>
    <cellStyle name="Обычный 2 2 2 2 2 5 2 2 2 5 6 8" xfId="46914"/>
    <cellStyle name="Обычный 2 2 2 2 2 5 2 2 2 5 6 9" xfId="54381"/>
    <cellStyle name="Обычный 2 2 2 2 2 5 2 2 2 5 7" xfId="2205"/>
    <cellStyle name="Обычный 2 2 2 2 2 5 2 2 2 5 7 2" xfId="2206"/>
    <cellStyle name="Обычный 2 2 2 2 2 5 2 2 2 5 7 3" xfId="17558"/>
    <cellStyle name="Обычный 2 2 2 2 2 5 2 2 2 5 7 4" xfId="25030"/>
    <cellStyle name="Обычный 2 2 2 2 2 5 2 2 2 5 7 5" xfId="32499"/>
    <cellStyle name="Обычный 2 2 2 2 2 5 2 2 2 5 7 6" xfId="39960"/>
    <cellStyle name="Обычный 2 2 2 2 2 5 2 2 2 5 7 7" xfId="47848"/>
    <cellStyle name="Обычный 2 2 2 2 2 5 2 2 2 5 7 8" xfId="55315"/>
    <cellStyle name="Обычный 2 2 2 2 2 5 2 2 2 5 8" xfId="2207"/>
    <cellStyle name="Обычный 2 2 2 2 2 5 2 2 2 5 8 2" xfId="2208"/>
    <cellStyle name="Обычный 2 2 2 2 2 5 2 2 2 5 8 3" xfId="18491"/>
    <cellStyle name="Обычный 2 2 2 2 2 5 2 2 2 5 8 4" xfId="25963"/>
    <cellStyle name="Обычный 2 2 2 2 2 5 2 2 2 5 8 5" xfId="33432"/>
    <cellStyle name="Обычный 2 2 2 2 2 5 2 2 2 5 8 6" xfId="40893"/>
    <cellStyle name="Обычный 2 2 2 2 2 5 2 2 2 5 8 7" xfId="48781"/>
    <cellStyle name="Обычный 2 2 2 2 2 5 2 2 2 5 8 8" xfId="56248"/>
    <cellStyle name="Обычный 2 2 2 2 2 5 2 2 2 5 9" xfId="2209"/>
    <cellStyle name="Обычный 2 2 2 2 2 5 2 2 2 5 9 2" xfId="2210"/>
    <cellStyle name="Обычный 2 2 2 2 2 5 2 2 2 5 9 3" xfId="19423"/>
    <cellStyle name="Обычный 2 2 2 2 2 5 2 2 2 5 9 4" xfId="26895"/>
    <cellStyle name="Обычный 2 2 2 2 2 5 2 2 2 5 9 5" xfId="34364"/>
    <cellStyle name="Обычный 2 2 2 2 2 5 2 2 2 5 9 6" xfId="41825"/>
    <cellStyle name="Обычный 2 2 2 2 2 5 2 2 2 5 9 7" xfId="49713"/>
    <cellStyle name="Обычный 2 2 2 2 2 5 2 2 2 5 9 8" xfId="57180"/>
    <cellStyle name="Обычный 2 2 2 2 2 5 2 2 2 6" xfId="2211"/>
    <cellStyle name="Обычный 2 2 2 2 2 5 2 2 2 6 10" xfId="2212"/>
    <cellStyle name="Обычный 2 2 2 2 2 5 2 2 2 6 11" xfId="15675"/>
    <cellStyle name="Обычный 2 2 2 2 2 5 2 2 2 6 12" xfId="23168"/>
    <cellStyle name="Обычный 2 2 2 2 2 5 2 2 2 6 13" xfId="30639"/>
    <cellStyle name="Обычный 2 2 2 2 2 5 2 2 2 6 14" xfId="38105"/>
    <cellStyle name="Обычный 2 2 2 2 2 5 2 2 2 6 15" xfId="45986"/>
    <cellStyle name="Обычный 2 2 2 2 2 5 2 2 2 6 16" xfId="53453"/>
    <cellStyle name="Обычный 2 2 2 2 2 5 2 2 2 6 2" xfId="2213"/>
    <cellStyle name="Обычный 2 2 2 2 2 5 2 2 2 6 2 2" xfId="2214"/>
    <cellStyle name="Обычный 2 2 2 2 2 5 2 2 2 6 2 3" xfId="2215"/>
    <cellStyle name="Обычный 2 2 2 2 2 5 2 2 2 6 2 4" xfId="16633"/>
    <cellStyle name="Обычный 2 2 2 2 2 5 2 2 2 6 2 5" xfId="24105"/>
    <cellStyle name="Обычный 2 2 2 2 2 5 2 2 2 6 2 6" xfId="31575"/>
    <cellStyle name="Обычный 2 2 2 2 2 5 2 2 2 6 2 7" xfId="39037"/>
    <cellStyle name="Обычный 2 2 2 2 2 5 2 2 2 6 2 8" xfId="46923"/>
    <cellStyle name="Обычный 2 2 2 2 2 5 2 2 2 6 2 9" xfId="54390"/>
    <cellStyle name="Обычный 2 2 2 2 2 5 2 2 2 6 3" xfId="2216"/>
    <cellStyle name="Обычный 2 2 2 2 2 5 2 2 2 6 3 2" xfId="2217"/>
    <cellStyle name="Обычный 2 2 2 2 2 5 2 2 2 6 3 3" xfId="17567"/>
    <cellStyle name="Обычный 2 2 2 2 2 5 2 2 2 6 3 4" xfId="25039"/>
    <cellStyle name="Обычный 2 2 2 2 2 5 2 2 2 6 3 5" xfId="32508"/>
    <cellStyle name="Обычный 2 2 2 2 2 5 2 2 2 6 3 6" xfId="39969"/>
    <cellStyle name="Обычный 2 2 2 2 2 5 2 2 2 6 3 7" xfId="47857"/>
    <cellStyle name="Обычный 2 2 2 2 2 5 2 2 2 6 3 8" xfId="55324"/>
    <cellStyle name="Обычный 2 2 2 2 2 5 2 2 2 6 4" xfId="2218"/>
    <cellStyle name="Обычный 2 2 2 2 2 5 2 2 2 6 4 2" xfId="2219"/>
    <cellStyle name="Обычный 2 2 2 2 2 5 2 2 2 6 4 3" xfId="18500"/>
    <cellStyle name="Обычный 2 2 2 2 2 5 2 2 2 6 4 4" xfId="25972"/>
    <cellStyle name="Обычный 2 2 2 2 2 5 2 2 2 6 4 5" xfId="33441"/>
    <cellStyle name="Обычный 2 2 2 2 2 5 2 2 2 6 4 6" xfId="40902"/>
    <cellStyle name="Обычный 2 2 2 2 2 5 2 2 2 6 4 7" xfId="48790"/>
    <cellStyle name="Обычный 2 2 2 2 2 5 2 2 2 6 4 8" xfId="56257"/>
    <cellStyle name="Обычный 2 2 2 2 2 5 2 2 2 6 5" xfId="2220"/>
    <cellStyle name="Обычный 2 2 2 2 2 5 2 2 2 6 5 2" xfId="2221"/>
    <cellStyle name="Обычный 2 2 2 2 2 5 2 2 2 6 5 3" xfId="19432"/>
    <cellStyle name="Обычный 2 2 2 2 2 5 2 2 2 6 5 4" xfId="26904"/>
    <cellStyle name="Обычный 2 2 2 2 2 5 2 2 2 6 5 5" xfId="34373"/>
    <cellStyle name="Обычный 2 2 2 2 2 5 2 2 2 6 5 6" xfId="41834"/>
    <cellStyle name="Обычный 2 2 2 2 2 5 2 2 2 6 5 7" xfId="49722"/>
    <cellStyle name="Обычный 2 2 2 2 2 5 2 2 2 6 5 8" xfId="57189"/>
    <cellStyle name="Обычный 2 2 2 2 2 5 2 2 2 6 6" xfId="2222"/>
    <cellStyle name="Обычный 2 2 2 2 2 5 2 2 2 6 6 2" xfId="2223"/>
    <cellStyle name="Обычный 2 2 2 2 2 5 2 2 2 6 6 3" xfId="20365"/>
    <cellStyle name="Обычный 2 2 2 2 2 5 2 2 2 6 6 4" xfId="27837"/>
    <cellStyle name="Обычный 2 2 2 2 2 5 2 2 2 6 6 5" xfId="35306"/>
    <cellStyle name="Обычный 2 2 2 2 2 5 2 2 2 6 6 6" xfId="42767"/>
    <cellStyle name="Обычный 2 2 2 2 2 5 2 2 2 6 6 7" xfId="50655"/>
    <cellStyle name="Обычный 2 2 2 2 2 5 2 2 2 6 6 8" xfId="58122"/>
    <cellStyle name="Обычный 2 2 2 2 2 5 2 2 2 6 7" xfId="2224"/>
    <cellStyle name="Обычный 2 2 2 2 2 5 2 2 2 6 7 2" xfId="2225"/>
    <cellStyle name="Обычный 2 2 2 2 2 5 2 2 2 6 7 3" xfId="21299"/>
    <cellStyle name="Обычный 2 2 2 2 2 5 2 2 2 6 7 4" xfId="28771"/>
    <cellStyle name="Обычный 2 2 2 2 2 5 2 2 2 6 7 5" xfId="36240"/>
    <cellStyle name="Обычный 2 2 2 2 2 5 2 2 2 6 7 6" xfId="43701"/>
    <cellStyle name="Обычный 2 2 2 2 2 5 2 2 2 6 7 7" xfId="51589"/>
    <cellStyle name="Обычный 2 2 2 2 2 5 2 2 2 6 7 8" xfId="59056"/>
    <cellStyle name="Обычный 2 2 2 2 2 5 2 2 2 6 8" xfId="2226"/>
    <cellStyle name="Обычный 2 2 2 2 2 5 2 2 2 6 8 2" xfId="2227"/>
    <cellStyle name="Обычный 2 2 2 2 2 5 2 2 2 6 8 3" xfId="22232"/>
    <cellStyle name="Обычный 2 2 2 2 2 5 2 2 2 6 8 4" xfId="29704"/>
    <cellStyle name="Обычный 2 2 2 2 2 5 2 2 2 6 8 5" xfId="37173"/>
    <cellStyle name="Обычный 2 2 2 2 2 5 2 2 2 6 8 6" xfId="44634"/>
    <cellStyle name="Обычный 2 2 2 2 2 5 2 2 2 6 8 7" xfId="52522"/>
    <cellStyle name="Обычный 2 2 2 2 2 5 2 2 2 6 8 8" xfId="59989"/>
    <cellStyle name="Обычный 2 2 2 2 2 5 2 2 2 6 9" xfId="2228"/>
    <cellStyle name="Обычный 2 2 2 2 2 5 2 2 2 7" xfId="2229"/>
    <cellStyle name="Обычный 2 2 2 2 2 5 2 2 2 7 10" xfId="2230"/>
    <cellStyle name="Обычный 2 2 2 2 2 5 2 2 2 7 11" xfId="15676"/>
    <cellStyle name="Обычный 2 2 2 2 2 5 2 2 2 7 12" xfId="23169"/>
    <cellStyle name="Обычный 2 2 2 2 2 5 2 2 2 7 13" xfId="30640"/>
    <cellStyle name="Обычный 2 2 2 2 2 5 2 2 2 7 14" xfId="38106"/>
    <cellStyle name="Обычный 2 2 2 2 2 5 2 2 2 7 15" xfId="45987"/>
    <cellStyle name="Обычный 2 2 2 2 2 5 2 2 2 7 16" xfId="53454"/>
    <cellStyle name="Обычный 2 2 2 2 2 5 2 2 2 7 2" xfId="2231"/>
    <cellStyle name="Обычный 2 2 2 2 2 5 2 2 2 7 2 2" xfId="2232"/>
    <cellStyle name="Обычный 2 2 2 2 2 5 2 2 2 7 2 3" xfId="16634"/>
    <cellStyle name="Обычный 2 2 2 2 2 5 2 2 2 7 2 4" xfId="24106"/>
    <cellStyle name="Обычный 2 2 2 2 2 5 2 2 2 7 2 5" xfId="31576"/>
    <cellStyle name="Обычный 2 2 2 2 2 5 2 2 2 7 2 6" xfId="39038"/>
    <cellStyle name="Обычный 2 2 2 2 2 5 2 2 2 7 2 7" xfId="46924"/>
    <cellStyle name="Обычный 2 2 2 2 2 5 2 2 2 7 2 8" xfId="54391"/>
    <cellStyle name="Обычный 2 2 2 2 2 5 2 2 2 7 3" xfId="2233"/>
    <cellStyle name="Обычный 2 2 2 2 2 5 2 2 2 7 3 2" xfId="2234"/>
    <cellStyle name="Обычный 2 2 2 2 2 5 2 2 2 7 3 3" xfId="17568"/>
    <cellStyle name="Обычный 2 2 2 2 2 5 2 2 2 7 3 4" xfId="25040"/>
    <cellStyle name="Обычный 2 2 2 2 2 5 2 2 2 7 3 5" xfId="32509"/>
    <cellStyle name="Обычный 2 2 2 2 2 5 2 2 2 7 3 6" xfId="39970"/>
    <cellStyle name="Обычный 2 2 2 2 2 5 2 2 2 7 3 7" xfId="47858"/>
    <cellStyle name="Обычный 2 2 2 2 2 5 2 2 2 7 3 8" xfId="55325"/>
    <cellStyle name="Обычный 2 2 2 2 2 5 2 2 2 7 4" xfId="2235"/>
    <cellStyle name="Обычный 2 2 2 2 2 5 2 2 2 7 4 2" xfId="2236"/>
    <cellStyle name="Обычный 2 2 2 2 2 5 2 2 2 7 4 3" xfId="18501"/>
    <cellStyle name="Обычный 2 2 2 2 2 5 2 2 2 7 4 4" xfId="25973"/>
    <cellStyle name="Обычный 2 2 2 2 2 5 2 2 2 7 4 5" xfId="33442"/>
    <cellStyle name="Обычный 2 2 2 2 2 5 2 2 2 7 4 6" xfId="40903"/>
    <cellStyle name="Обычный 2 2 2 2 2 5 2 2 2 7 4 7" xfId="48791"/>
    <cellStyle name="Обычный 2 2 2 2 2 5 2 2 2 7 4 8" xfId="56258"/>
    <cellStyle name="Обычный 2 2 2 2 2 5 2 2 2 7 5" xfId="2237"/>
    <cellStyle name="Обычный 2 2 2 2 2 5 2 2 2 7 5 2" xfId="2238"/>
    <cellStyle name="Обычный 2 2 2 2 2 5 2 2 2 7 5 3" xfId="19433"/>
    <cellStyle name="Обычный 2 2 2 2 2 5 2 2 2 7 5 4" xfId="26905"/>
    <cellStyle name="Обычный 2 2 2 2 2 5 2 2 2 7 5 5" xfId="34374"/>
    <cellStyle name="Обычный 2 2 2 2 2 5 2 2 2 7 5 6" xfId="41835"/>
    <cellStyle name="Обычный 2 2 2 2 2 5 2 2 2 7 5 7" xfId="49723"/>
    <cellStyle name="Обычный 2 2 2 2 2 5 2 2 2 7 5 8" xfId="57190"/>
    <cellStyle name="Обычный 2 2 2 2 2 5 2 2 2 7 6" xfId="2239"/>
    <cellStyle name="Обычный 2 2 2 2 2 5 2 2 2 7 6 2" xfId="2240"/>
    <cellStyle name="Обычный 2 2 2 2 2 5 2 2 2 7 6 3" xfId="20366"/>
    <cellStyle name="Обычный 2 2 2 2 2 5 2 2 2 7 6 4" xfId="27838"/>
    <cellStyle name="Обычный 2 2 2 2 2 5 2 2 2 7 6 5" xfId="35307"/>
    <cellStyle name="Обычный 2 2 2 2 2 5 2 2 2 7 6 6" xfId="42768"/>
    <cellStyle name="Обычный 2 2 2 2 2 5 2 2 2 7 6 7" xfId="50656"/>
    <cellStyle name="Обычный 2 2 2 2 2 5 2 2 2 7 6 8" xfId="58123"/>
    <cellStyle name="Обычный 2 2 2 2 2 5 2 2 2 7 7" xfId="2241"/>
    <cellStyle name="Обычный 2 2 2 2 2 5 2 2 2 7 7 2" xfId="2242"/>
    <cellStyle name="Обычный 2 2 2 2 2 5 2 2 2 7 7 3" xfId="21300"/>
    <cellStyle name="Обычный 2 2 2 2 2 5 2 2 2 7 7 4" xfId="28772"/>
    <cellStyle name="Обычный 2 2 2 2 2 5 2 2 2 7 7 5" xfId="36241"/>
    <cellStyle name="Обычный 2 2 2 2 2 5 2 2 2 7 7 6" xfId="43702"/>
    <cellStyle name="Обычный 2 2 2 2 2 5 2 2 2 7 7 7" xfId="51590"/>
    <cellStyle name="Обычный 2 2 2 2 2 5 2 2 2 7 7 8" xfId="59057"/>
    <cellStyle name="Обычный 2 2 2 2 2 5 2 2 2 7 8" xfId="2243"/>
    <cellStyle name="Обычный 2 2 2 2 2 5 2 2 2 7 8 2" xfId="2244"/>
    <cellStyle name="Обычный 2 2 2 2 2 5 2 2 2 7 8 3" xfId="22233"/>
    <cellStyle name="Обычный 2 2 2 2 2 5 2 2 2 7 8 4" xfId="29705"/>
    <cellStyle name="Обычный 2 2 2 2 2 5 2 2 2 7 8 5" xfId="37174"/>
    <cellStyle name="Обычный 2 2 2 2 2 5 2 2 2 7 8 6" xfId="44635"/>
    <cellStyle name="Обычный 2 2 2 2 2 5 2 2 2 7 8 7" xfId="52523"/>
    <cellStyle name="Обычный 2 2 2 2 2 5 2 2 2 7 8 8" xfId="59990"/>
    <cellStyle name="Обычный 2 2 2 2 2 5 2 2 2 7 9" xfId="2245"/>
    <cellStyle name="Обычный 2 2 2 2 2 5 2 2 2 8" xfId="2246"/>
    <cellStyle name="Обычный 2 2 2 2 2 5 2 2 2 8 2" xfId="2247"/>
    <cellStyle name="Обычный 2 2 2 2 2 5 2 2 2 8 3" xfId="2248"/>
    <cellStyle name="Обычный 2 2 2 2 2 5 2 2 2 8 4" xfId="16614"/>
    <cellStyle name="Обычный 2 2 2 2 2 5 2 2 2 8 5" xfId="24086"/>
    <cellStyle name="Обычный 2 2 2 2 2 5 2 2 2 8 6" xfId="31556"/>
    <cellStyle name="Обычный 2 2 2 2 2 5 2 2 2 8 7" xfId="39018"/>
    <cellStyle name="Обычный 2 2 2 2 2 5 2 2 2 8 8" xfId="46904"/>
    <cellStyle name="Обычный 2 2 2 2 2 5 2 2 2 8 9" xfId="54371"/>
    <cellStyle name="Обычный 2 2 2 2 2 5 2 2 2 9" xfId="2249"/>
    <cellStyle name="Обычный 2 2 2 2 2 5 2 2 2 9 2" xfId="2250"/>
    <cellStyle name="Обычный 2 2 2 2 2 5 2 2 2 9 3" xfId="17548"/>
    <cellStyle name="Обычный 2 2 2 2 2 5 2 2 2 9 4" xfId="25020"/>
    <cellStyle name="Обычный 2 2 2 2 2 5 2 2 2 9 5" xfId="32489"/>
    <cellStyle name="Обычный 2 2 2 2 2 5 2 2 2 9 6" xfId="39950"/>
    <cellStyle name="Обычный 2 2 2 2 2 5 2 2 2 9 7" xfId="47838"/>
    <cellStyle name="Обычный 2 2 2 2 2 5 2 2 2 9 8" xfId="55305"/>
    <cellStyle name="Обычный 2 2 2 2 2 5 2 2 20" xfId="45737"/>
    <cellStyle name="Обычный 2 2 2 2 2 5 2 2 21" xfId="45966"/>
    <cellStyle name="Обычный 2 2 2 2 2 5 2 2 22" xfId="53433"/>
    <cellStyle name="Обычный 2 2 2 2 2 5 2 2 3" xfId="2251"/>
    <cellStyle name="Обычный 2 2 2 2 2 5 2 2 3 10" xfId="2252"/>
    <cellStyle name="Обычный 2 2 2 2 2 5 2 2 3 10 2" xfId="2253"/>
    <cellStyle name="Обычный 2 2 2 2 2 5 2 2 3 10 3" xfId="22234"/>
    <cellStyle name="Обычный 2 2 2 2 2 5 2 2 3 10 4" xfId="29706"/>
    <cellStyle name="Обычный 2 2 2 2 2 5 2 2 3 10 5" xfId="37175"/>
    <cellStyle name="Обычный 2 2 2 2 2 5 2 2 3 10 6" xfId="44636"/>
    <cellStyle name="Обычный 2 2 2 2 2 5 2 2 3 10 7" xfId="52524"/>
    <cellStyle name="Обычный 2 2 2 2 2 5 2 2 3 10 8" xfId="59991"/>
    <cellStyle name="Обычный 2 2 2 2 2 5 2 2 3 11" xfId="2254"/>
    <cellStyle name="Обычный 2 2 2 2 2 5 2 2 3 12" xfId="2255"/>
    <cellStyle name="Обычный 2 2 2 2 2 5 2 2 3 13" xfId="15677"/>
    <cellStyle name="Обычный 2 2 2 2 2 5 2 2 3 14" xfId="23170"/>
    <cellStyle name="Обычный 2 2 2 2 2 5 2 2 3 15" xfId="30641"/>
    <cellStyle name="Обычный 2 2 2 2 2 5 2 2 3 16" xfId="38107"/>
    <cellStyle name="Обычный 2 2 2 2 2 5 2 2 3 17" xfId="45757"/>
    <cellStyle name="Обычный 2 2 2 2 2 5 2 2 3 18" xfId="45988"/>
    <cellStyle name="Обычный 2 2 2 2 2 5 2 2 3 19" xfId="53455"/>
    <cellStyle name="Обычный 2 2 2 2 2 5 2 2 3 2" xfId="2256"/>
    <cellStyle name="Обычный 2 2 2 2 2 5 2 2 3 2 10" xfId="2257"/>
    <cellStyle name="Обычный 2 2 2 2 2 5 2 2 3 2 11" xfId="15678"/>
    <cellStyle name="Обычный 2 2 2 2 2 5 2 2 3 2 12" xfId="23171"/>
    <cellStyle name="Обычный 2 2 2 2 2 5 2 2 3 2 13" xfId="30642"/>
    <cellStyle name="Обычный 2 2 2 2 2 5 2 2 3 2 14" xfId="38108"/>
    <cellStyle name="Обычный 2 2 2 2 2 5 2 2 3 2 15" xfId="45989"/>
    <cellStyle name="Обычный 2 2 2 2 2 5 2 2 3 2 16" xfId="53456"/>
    <cellStyle name="Обычный 2 2 2 2 2 5 2 2 3 2 2" xfId="2258"/>
    <cellStyle name="Обычный 2 2 2 2 2 5 2 2 3 2 2 2" xfId="2259"/>
    <cellStyle name="Обычный 2 2 2 2 2 5 2 2 3 2 2 3" xfId="2260"/>
    <cellStyle name="Обычный 2 2 2 2 2 5 2 2 3 2 2 4" xfId="16636"/>
    <cellStyle name="Обычный 2 2 2 2 2 5 2 2 3 2 2 5" xfId="24108"/>
    <cellStyle name="Обычный 2 2 2 2 2 5 2 2 3 2 2 6" xfId="31578"/>
    <cellStyle name="Обычный 2 2 2 2 2 5 2 2 3 2 2 7" xfId="39040"/>
    <cellStyle name="Обычный 2 2 2 2 2 5 2 2 3 2 2 8" xfId="46926"/>
    <cellStyle name="Обычный 2 2 2 2 2 5 2 2 3 2 2 9" xfId="54393"/>
    <cellStyle name="Обычный 2 2 2 2 2 5 2 2 3 2 3" xfId="2261"/>
    <cellStyle name="Обычный 2 2 2 2 2 5 2 2 3 2 3 2" xfId="2262"/>
    <cellStyle name="Обычный 2 2 2 2 2 5 2 2 3 2 3 3" xfId="17570"/>
    <cellStyle name="Обычный 2 2 2 2 2 5 2 2 3 2 3 4" xfId="25042"/>
    <cellStyle name="Обычный 2 2 2 2 2 5 2 2 3 2 3 5" xfId="32511"/>
    <cellStyle name="Обычный 2 2 2 2 2 5 2 2 3 2 3 6" xfId="39972"/>
    <cellStyle name="Обычный 2 2 2 2 2 5 2 2 3 2 3 7" xfId="47860"/>
    <cellStyle name="Обычный 2 2 2 2 2 5 2 2 3 2 3 8" xfId="55327"/>
    <cellStyle name="Обычный 2 2 2 2 2 5 2 2 3 2 4" xfId="2263"/>
    <cellStyle name="Обычный 2 2 2 2 2 5 2 2 3 2 4 2" xfId="2264"/>
    <cellStyle name="Обычный 2 2 2 2 2 5 2 2 3 2 4 3" xfId="18503"/>
    <cellStyle name="Обычный 2 2 2 2 2 5 2 2 3 2 4 4" xfId="25975"/>
    <cellStyle name="Обычный 2 2 2 2 2 5 2 2 3 2 4 5" xfId="33444"/>
    <cellStyle name="Обычный 2 2 2 2 2 5 2 2 3 2 4 6" xfId="40905"/>
    <cellStyle name="Обычный 2 2 2 2 2 5 2 2 3 2 4 7" xfId="48793"/>
    <cellStyle name="Обычный 2 2 2 2 2 5 2 2 3 2 4 8" xfId="56260"/>
    <cellStyle name="Обычный 2 2 2 2 2 5 2 2 3 2 5" xfId="2265"/>
    <cellStyle name="Обычный 2 2 2 2 2 5 2 2 3 2 5 2" xfId="2266"/>
    <cellStyle name="Обычный 2 2 2 2 2 5 2 2 3 2 5 3" xfId="19435"/>
    <cellStyle name="Обычный 2 2 2 2 2 5 2 2 3 2 5 4" xfId="26907"/>
    <cellStyle name="Обычный 2 2 2 2 2 5 2 2 3 2 5 5" xfId="34376"/>
    <cellStyle name="Обычный 2 2 2 2 2 5 2 2 3 2 5 6" xfId="41837"/>
    <cellStyle name="Обычный 2 2 2 2 2 5 2 2 3 2 5 7" xfId="49725"/>
    <cellStyle name="Обычный 2 2 2 2 2 5 2 2 3 2 5 8" xfId="57192"/>
    <cellStyle name="Обычный 2 2 2 2 2 5 2 2 3 2 6" xfId="2267"/>
    <cellStyle name="Обычный 2 2 2 2 2 5 2 2 3 2 6 2" xfId="2268"/>
    <cellStyle name="Обычный 2 2 2 2 2 5 2 2 3 2 6 3" xfId="20368"/>
    <cellStyle name="Обычный 2 2 2 2 2 5 2 2 3 2 6 4" xfId="27840"/>
    <cellStyle name="Обычный 2 2 2 2 2 5 2 2 3 2 6 5" xfId="35309"/>
    <cellStyle name="Обычный 2 2 2 2 2 5 2 2 3 2 6 6" xfId="42770"/>
    <cellStyle name="Обычный 2 2 2 2 2 5 2 2 3 2 6 7" xfId="50658"/>
    <cellStyle name="Обычный 2 2 2 2 2 5 2 2 3 2 6 8" xfId="58125"/>
    <cellStyle name="Обычный 2 2 2 2 2 5 2 2 3 2 7" xfId="2269"/>
    <cellStyle name="Обычный 2 2 2 2 2 5 2 2 3 2 7 2" xfId="2270"/>
    <cellStyle name="Обычный 2 2 2 2 2 5 2 2 3 2 7 3" xfId="21302"/>
    <cellStyle name="Обычный 2 2 2 2 2 5 2 2 3 2 7 4" xfId="28774"/>
    <cellStyle name="Обычный 2 2 2 2 2 5 2 2 3 2 7 5" xfId="36243"/>
    <cellStyle name="Обычный 2 2 2 2 2 5 2 2 3 2 7 6" xfId="43704"/>
    <cellStyle name="Обычный 2 2 2 2 2 5 2 2 3 2 7 7" xfId="51592"/>
    <cellStyle name="Обычный 2 2 2 2 2 5 2 2 3 2 7 8" xfId="59059"/>
    <cellStyle name="Обычный 2 2 2 2 2 5 2 2 3 2 8" xfId="2271"/>
    <cellStyle name="Обычный 2 2 2 2 2 5 2 2 3 2 8 2" xfId="2272"/>
    <cellStyle name="Обычный 2 2 2 2 2 5 2 2 3 2 8 3" xfId="22235"/>
    <cellStyle name="Обычный 2 2 2 2 2 5 2 2 3 2 8 4" xfId="29707"/>
    <cellStyle name="Обычный 2 2 2 2 2 5 2 2 3 2 8 5" xfId="37176"/>
    <cellStyle name="Обычный 2 2 2 2 2 5 2 2 3 2 8 6" xfId="44637"/>
    <cellStyle name="Обычный 2 2 2 2 2 5 2 2 3 2 8 7" xfId="52525"/>
    <cellStyle name="Обычный 2 2 2 2 2 5 2 2 3 2 8 8" xfId="59992"/>
    <cellStyle name="Обычный 2 2 2 2 2 5 2 2 3 2 9" xfId="2273"/>
    <cellStyle name="Обычный 2 2 2 2 2 5 2 2 3 3" xfId="2274"/>
    <cellStyle name="Обычный 2 2 2 2 2 5 2 2 3 3 10" xfId="2275"/>
    <cellStyle name="Обычный 2 2 2 2 2 5 2 2 3 3 11" xfId="15679"/>
    <cellStyle name="Обычный 2 2 2 2 2 5 2 2 3 3 12" xfId="23172"/>
    <cellStyle name="Обычный 2 2 2 2 2 5 2 2 3 3 13" xfId="30643"/>
    <cellStyle name="Обычный 2 2 2 2 2 5 2 2 3 3 14" xfId="38109"/>
    <cellStyle name="Обычный 2 2 2 2 2 5 2 2 3 3 15" xfId="45990"/>
    <cellStyle name="Обычный 2 2 2 2 2 5 2 2 3 3 16" xfId="53457"/>
    <cellStyle name="Обычный 2 2 2 2 2 5 2 2 3 3 2" xfId="2276"/>
    <cellStyle name="Обычный 2 2 2 2 2 5 2 2 3 3 2 2" xfId="2277"/>
    <cellStyle name="Обычный 2 2 2 2 2 5 2 2 3 3 2 3" xfId="16637"/>
    <cellStyle name="Обычный 2 2 2 2 2 5 2 2 3 3 2 4" xfId="24109"/>
    <cellStyle name="Обычный 2 2 2 2 2 5 2 2 3 3 2 5" xfId="31579"/>
    <cellStyle name="Обычный 2 2 2 2 2 5 2 2 3 3 2 6" xfId="39041"/>
    <cellStyle name="Обычный 2 2 2 2 2 5 2 2 3 3 2 7" xfId="46927"/>
    <cellStyle name="Обычный 2 2 2 2 2 5 2 2 3 3 2 8" xfId="54394"/>
    <cellStyle name="Обычный 2 2 2 2 2 5 2 2 3 3 3" xfId="2278"/>
    <cellStyle name="Обычный 2 2 2 2 2 5 2 2 3 3 3 2" xfId="2279"/>
    <cellStyle name="Обычный 2 2 2 2 2 5 2 2 3 3 3 3" xfId="17571"/>
    <cellStyle name="Обычный 2 2 2 2 2 5 2 2 3 3 3 4" xfId="25043"/>
    <cellStyle name="Обычный 2 2 2 2 2 5 2 2 3 3 3 5" xfId="32512"/>
    <cellStyle name="Обычный 2 2 2 2 2 5 2 2 3 3 3 6" xfId="39973"/>
    <cellStyle name="Обычный 2 2 2 2 2 5 2 2 3 3 3 7" xfId="47861"/>
    <cellStyle name="Обычный 2 2 2 2 2 5 2 2 3 3 3 8" xfId="55328"/>
    <cellStyle name="Обычный 2 2 2 2 2 5 2 2 3 3 4" xfId="2280"/>
    <cellStyle name="Обычный 2 2 2 2 2 5 2 2 3 3 4 2" xfId="2281"/>
    <cellStyle name="Обычный 2 2 2 2 2 5 2 2 3 3 4 3" xfId="18504"/>
    <cellStyle name="Обычный 2 2 2 2 2 5 2 2 3 3 4 4" xfId="25976"/>
    <cellStyle name="Обычный 2 2 2 2 2 5 2 2 3 3 4 5" xfId="33445"/>
    <cellStyle name="Обычный 2 2 2 2 2 5 2 2 3 3 4 6" xfId="40906"/>
    <cellStyle name="Обычный 2 2 2 2 2 5 2 2 3 3 4 7" xfId="48794"/>
    <cellStyle name="Обычный 2 2 2 2 2 5 2 2 3 3 4 8" xfId="56261"/>
    <cellStyle name="Обычный 2 2 2 2 2 5 2 2 3 3 5" xfId="2282"/>
    <cellStyle name="Обычный 2 2 2 2 2 5 2 2 3 3 5 2" xfId="2283"/>
    <cellStyle name="Обычный 2 2 2 2 2 5 2 2 3 3 5 3" xfId="19436"/>
    <cellStyle name="Обычный 2 2 2 2 2 5 2 2 3 3 5 4" xfId="26908"/>
    <cellStyle name="Обычный 2 2 2 2 2 5 2 2 3 3 5 5" xfId="34377"/>
    <cellStyle name="Обычный 2 2 2 2 2 5 2 2 3 3 5 6" xfId="41838"/>
    <cellStyle name="Обычный 2 2 2 2 2 5 2 2 3 3 5 7" xfId="49726"/>
    <cellStyle name="Обычный 2 2 2 2 2 5 2 2 3 3 5 8" xfId="57193"/>
    <cellStyle name="Обычный 2 2 2 2 2 5 2 2 3 3 6" xfId="2284"/>
    <cellStyle name="Обычный 2 2 2 2 2 5 2 2 3 3 6 2" xfId="2285"/>
    <cellStyle name="Обычный 2 2 2 2 2 5 2 2 3 3 6 3" xfId="20369"/>
    <cellStyle name="Обычный 2 2 2 2 2 5 2 2 3 3 6 4" xfId="27841"/>
    <cellStyle name="Обычный 2 2 2 2 2 5 2 2 3 3 6 5" xfId="35310"/>
    <cellStyle name="Обычный 2 2 2 2 2 5 2 2 3 3 6 6" xfId="42771"/>
    <cellStyle name="Обычный 2 2 2 2 2 5 2 2 3 3 6 7" xfId="50659"/>
    <cellStyle name="Обычный 2 2 2 2 2 5 2 2 3 3 6 8" xfId="58126"/>
    <cellStyle name="Обычный 2 2 2 2 2 5 2 2 3 3 7" xfId="2286"/>
    <cellStyle name="Обычный 2 2 2 2 2 5 2 2 3 3 7 2" xfId="2287"/>
    <cellStyle name="Обычный 2 2 2 2 2 5 2 2 3 3 7 3" xfId="21303"/>
    <cellStyle name="Обычный 2 2 2 2 2 5 2 2 3 3 7 4" xfId="28775"/>
    <cellStyle name="Обычный 2 2 2 2 2 5 2 2 3 3 7 5" xfId="36244"/>
    <cellStyle name="Обычный 2 2 2 2 2 5 2 2 3 3 7 6" xfId="43705"/>
    <cellStyle name="Обычный 2 2 2 2 2 5 2 2 3 3 7 7" xfId="51593"/>
    <cellStyle name="Обычный 2 2 2 2 2 5 2 2 3 3 7 8" xfId="59060"/>
    <cellStyle name="Обычный 2 2 2 2 2 5 2 2 3 3 8" xfId="2288"/>
    <cellStyle name="Обычный 2 2 2 2 2 5 2 2 3 3 8 2" xfId="2289"/>
    <cellStyle name="Обычный 2 2 2 2 2 5 2 2 3 3 8 3" xfId="22236"/>
    <cellStyle name="Обычный 2 2 2 2 2 5 2 2 3 3 8 4" xfId="29708"/>
    <cellStyle name="Обычный 2 2 2 2 2 5 2 2 3 3 8 5" xfId="37177"/>
    <cellStyle name="Обычный 2 2 2 2 2 5 2 2 3 3 8 6" xfId="44638"/>
    <cellStyle name="Обычный 2 2 2 2 2 5 2 2 3 3 8 7" xfId="52526"/>
    <cellStyle name="Обычный 2 2 2 2 2 5 2 2 3 3 8 8" xfId="59993"/>
    <cellStyle name="Обычный 2 2 2 2 2 5 2 2 3 3 9" xfId="2290"/>
    <cellStyle name="Обычный 2 2 2 2 2 5 2 2 3 4" xfId="2291"/>
    <cellStyle name="Обычный 2 2 2 2 2 5 2 2 3 4 2" xfId="2292"/>
    <cellStyle name="Обычный 2 2 2 2 2 5 2 2 3 4 3" xfId="2293"/>
    <cellStyle name="Обычный 2 2 2 2 2 5 2 2 3 4 4" xfId="16635"/>
    <cellStyle name="Обычный 2 2 2 2 2 5 2 2 3 4 5" xfId="24107"/>
    <cellStyle name="Обычный 2 2 2 2 2 5 2 2 3 4 6" xfId="31577"/>
    <cellStyle name="Обычный 2 2 2 2 2 5 2 2 3 4 7" xfId="39039"/>
    <cellStyle name="Обычный 2 2 2 2 2 5 2 2 3 4 8" xfId="46925"/>
    <cellStyle name="Обычный 2 2 2 2 2 5 2 2 3 4 9" xfId="54392"/>
    <cellStyle name="Обычный 2 2 2 2 2 5 2 2 3 5" xfId="2294"/>
    <cellStyle name="Обычный 2 2 2 2 2 5 2 2 3 5 2" xfId="2295"/>
    <cellStyle name="Обычный 2 2 2 2 2 5 2 2 3 5 3" xfId="17569"/>
    <cellStyle name="Обычный 2 2 2 2 2 5 2 2 3 5 4" xfId="25041"/>
    <cellStyle name="Обычный 2 2 2 2 2 5 2 2 3 5 5" xfId="32510"/>
    <cellStyle name="Обычный 2 2 2 2 2 5 2 2 3 5 6" xfId="39971"/>
    <cellStyle name="Обычный 2 2 2 2 2 5 2 2 3 5 7" xfId="47859"/>
    <cellStyle name="Обычный 2 2 2 2 2 5 2 2 3 5 8" xfId="55326"/>
    <cellStyle name="Обычный 2 2 2 2 2 5 2 2 3 6" xfId="2296"/>
    <cellStyle name="Обычный 2 2 2 2 2 5 2 2 3 6 2" xfId="2297"/>
    <cellStyle name="Обычный 2 2 2 2 2 5 2 2 3 6 3" xfId="18502"/>
    <cellStyle name="Обычный 2 2 2 2 2 5 2 2 3 6 4" xfId="25974"/>
    <cellStyle name="Обычный 2 2 2 2 2 5 2 2 3 6 5" xfId="33443"/>
    <cellStyle name="Обычный 2 2 2 2 2 5 2 2 3 6 6" xfId="40904"/>
    <cellStyle name="Обычный 2 2 2 2 2 5 2 2 3 6 7" xfId="48792"/>
    <cellStyle name="Обычный 2 2 2 2 2 5 2 2 3 6 8" xfId="56259"/>
    <cellStyle name="Обычный 2 2 2 2 2 5 2 2 3 7" xfId="2298"/>
    <cellStyle name="Обычный 2 2 2 2 2 5 2 2 3 7 2" xfId="2299"/>
    <cellStyle name="Обычный 2 2 2 2 2 5 2 2 3 7 3" xfId="19434"/>
    <cellStyle name="Обычный 2 2 2 2 2 5 2 2 3 7 4" xfId="26906"/>
    <cellStyle name="Обычный 2 2 2 2 2 5 2 2 3 7 5" xfId="34375"/>
    <cellStyle name="Обычный 2 2 2 2 2 5 2 2 3 7 6" xfId="41836"/>
    <cellStyle name="Обычный 2 2 2 2 2 5 2 2 3 7 7" xfId="49724"/>
    <cellStyle name="Обычный 2 2 2 2 2 5 2 2 3 7 8" xfId="57191"/>
    <cellStyle name="Обычный 2 2 2 2 2 5 2 2 3 8" xfId="2300"/>
    <cellStyle name="Обычный 2 2 2 2 2 5 2 2 3 8 2" xfId="2301"/>
    <cellStyle name="Обычный 2 2 2 2 2 5 2 2 3 8 3" xfId="20367"/>
    <cellStyle name="Обычный 2 2 2 2 2 5 2 2 3 8 4" xfId="27839"/>
    <cellStyle name="Обычный 2 2 2 2 2 5 2 2 3 8 5" xfId="35308"/>
    <cellStyle name="Обычный 2 2 2 2 2 5 2 2 3 8 6" xfId="42769"/>
    <cellStyle name="Обычный 2 2 2 2 2 5 2 2 3 8 7" xfId="50657"/>
    <cellStyle name="Обычный 2 2 2 2 2 5 2 2 3 8 8" xfId="58124"/>
    <cellStyle name="Обычный 2 2 2 2 2 5 2 2 3 9" xfId="2302"/>
    <cellStyle name="Обычный 2 2 2 2 2 5 2 2 3 9 2" xfId="2303"/>
    <cellStyle name="Обычный 2 2 2 2 2 5 2 2 3 9 3" xfId="21301"/>
    <cellStyle name="Обычный 2 2 2 2 2 5 2 2 3 9 4" xfId="28773"/>
    <cellStyle name="Обычный 2 2 2 2 2 5 2 2 3 9 5" xfId="36242"/>
    <cellStyle name="Обычный 2 2 2 2 2 5 2 2 3 9 6" xfId="43703"/>
    <cellStyle name="Обычный 2 2 2 2 2 5 2 2 3 9 7" xfId="51591"/>
    <cellStyle name="Обычный 2 2 2 2 2 5 2 2 3 9 8" xfId="59058"/>
    <cellStyle name="Обычный 2 2 2 2 2 5 2 2 4" xfId="2304"/>
    <cellStyle name="Обычный 2 2 2 2 2 5 2 2 4 10" xfId="2305"/>
    <cellStyle name="Обычный 2 2 2 2 2 5 2 2 4 10 2" xfId="2306"/>
    <cellStyle name="Обычный 2 2 2 2 2 5 2 2 4 10 3" xfId="21304"/>
    <cellStyle name="Обычный 2 2 2 2 2 5 2 2 4 10 4" xfId="28776"/>
    <cellStyle name="Обычный 2 2 2 2 2 5 2 2 4 10 5" xfId="36245"/>
    <cellStyle name="Обычный 2 2 2 2 2 5 2 2 4 10 6" xfId="43706"/>
    <cellStyle name="Обычный 2 2 2 2 2 5 2 2 4 10 7" xfId="51594"/>
    <cellStyle name="Обычный 2 2 2 2 2 5 2 2 4 10 8" xfId="59061"/>
    <cellStyle name="Обычный 2 2 2 2 2 5 2 2 4 11" xfId="2307"/>
    <cellStyle name="Обычный 2 2 2 2 2 5 2 2 4 11 2" xfId="2308"/>
    <cellStyle name="Обычный 2 2 2 2 2 5 2 2 4 11 3" xfId="22237"/>
    <cellStyle name="Обычный 2 2 2 2 2 5 2 2 4 11 4" xfId="29709"/>
    <cellStyle name="Обычный 2 2 2 2 2 5 2 2 4 11 5" xfId="37178"/>
    <cellStyle name="Обычный 2 2 2 2 2 5 2 2 4 11 6" xfId="44639"/>
    <cellStyle name="Обычный 2 2 2 2 2 5 2 2 4 11 7" xfId="52527"/>
    <cellStyle name="Обычный 2 2 2 2 2 5 2 2 4 11 8" xfId="59994"/>
    <cellStyle name="Обычный 2 2 2 2 2 5 2 2 4 12" xfId="2309"/>
    <cellStyle name="Обычный 2 2 2 2 2 5 2 2 4 13" xfId="2310"/>
    <cellStyle name="Обычный 2 2 2 2 2 5 2 2 4 14" xfId="15680"/>
    <cellStyle name="Обычный 2 2 2 2 2 5 2 2 4 15" xfId="23173"/>
    <cellStyle name="Обычный 2 2 2 2 2 5 2 2 4 16" xfId="30644"/>
    <cellStyle name="Обычный 2 2 2 2 2 5 2 2 4 17" xfId="38110"/>
    <cellStyle name="Обычный 2 2 2 2 2 5 2 2 4 18" xfId="45703"/>
    <cellStyle name="Обычный 2 2 2 2 2 5 2 2 4 19" xfId="45991"/>
    <cellStyle name="Обычный 2 2 2 2 2 5 2 2 4 2" xfId="2311"/>
    <cellStyle name="Обычный 2 2 2 2 2 5 2 2 4 2 10" xfId="2312"/>
    <cellStyle name="Обычный 2 2 2 2 2 5 2 2 4 2 10 2" xfId="2313"/>
    <cellStyle name="Обычный 2 2 2 2 2 5 2 2 4 2 10 3" xfId="22238"/>
    <cellStyle name="Обычный 2 2 2 2 2 5 2 2 4 2 10 4" xfId="29710"/>
    <cellStyle name="Обычный 2 2 2 2 2 5 2 2 4 2 10 5" xfId="37179"/>
    <cellStyle name="Обычный 2 2 2 2 2 5 2 2 4 2 10 6" xfId="44640"/>
    <cellStyle name="Обычный 2 2 2 2 2 5 2 2 4 2 10 7" xfId="52528"/>
    <cellStyle name="Обычный 2 2 2 2 2 5 2 2 4 2 10 8" xfId="59995"/>
    <cellStyle name="Обычный 2 2 2 2 2 5 2 2 4 2 11" xfId="2314"/>
    <cellStyle name="Обычный 2 2 2 2 2 5 2 2 4 2 12" xfId="2315"/>
    <cellStyle name="Обычный 2 2 2 2 2 5 2 2 4 2 13" xfId="15681"/>
    <cellStyle name="Обычный 2 2 2 2 2 5 2 2 4 2 14" xfId="23174"/>
    <cellStyle name="Обычный 2 2 2 2 2 5 2 2 4 2 15" xfId="30645"/>
    <cellStyle name="Обычный 2 2 2 2 2 5 2 2 4 2 16" xfId="38111"/>
    <cellStyle name="Обычный 2 2 2 2 2 5 2 2 4 2 17" xfId="45992"/>
    <cellStyle name="Обычный 2 2 2 2 2 5 2 2 4 2 18" xfId="53459"/>
    <cellStyle name="Обычный 2 2 2 2 2 5 2 2 4 2 2" xfId="2316"/>
    <cellStyle name="Обычный 2 2 2 2 2 5 2 2 4 2 2 10" xfId="2317"/>
    <cellStyle name="Обычный 2 2 2 2 2 5 2 2 4 2 2 11" xfId="15682"/>
    <cellStyle name="Обычный 2 2 2 2 2 5 2 2 4 2 2 12" xfId="23175"/>
    <cellStyle name="Обычный 2 2 2 2 2 5 2 2 4 2 2 13" xfId="30646"/>
    <cellStyle name="Обычный 2 2 2 2 2 5 2 2 4 2 2 14" xfId="38112"/>
    <cellStyle name="Обычный 2 2 2 2 2 5 2 2 4 2 2 15" xfId="45993"/>
    <cellStyle name="Обычный 2 2 2 2 2 5 2 2 4 2 2 16" xfId="53460"/>
    <cellStyle name="Обычный 2 2 2 2 2 5 2 2 4 2 2 2" xfId="2318"/>
    <cellStyle name="Обычный 2 2 2 2 2 5 2 2 4 2 2 2 2" xfId="2319"/>
    <cellStyle name="Обычный 2 2 2 2 2 5 2 2 4 2 2 2 3" xfId="16640"/>
    <cellStyle name="Обычный 2 2 2 2 2 5 2 2 4 2 2 2 4" xfId="24112"/>
    <cellStyle name="Обычный 2 2 2 2 2 5 2 2 4 2 2 2 5" xfId="31582"/>
    <cellStyle name="Обычный 2 2 2 2 2 5 2 2 4 2 2 2 6" xfId="39044"/>
    <cellStyle name="Обычный 2 2 2 2 2 5 2 2 4 2 2 2 7" xfId="46930"/>
    <cellStyle name="Обычный 2 2 2 2 2 5 2 2 4 2 2 2 8" xfId="54397"/>
    <cellStyle name="Обычный 2 2 2 2 2 5 2 2 4 2 2 3" xfId="2320"/>
    <cellStyle name="Обычный 2 2 2 2 2 5 2 2 4 2 2 3 2" xfId="2321"/>
    <cellStyle name="Обычный 2 2 2 2 2 5 2 2 4 2 2 3 3" xfId="17574"/>
    <cellStyle name="Обычный 2 2 2 2 2 5 2 2 4 2 2 3 4" xfId="25046"/>
    <cellStyle name="Обычный 2 2 2 2 2 5 2 2 4 2 2 3 5" xfId="32515"/>
    <cellStyle name="Обычный 2 2 2 2 2 5 2 2 4 2 2 3 6" xfId="39976"/>
    <cellStyle name="Обычный 2 2 2 2 2 5 2 2 4 2 2 3 7" xfId="47864"/>
    <cellStyle name="Обычный 2 2 2 2 2 5 2 2 4 2 2 3 8" xfId="55331"/>
    <cellStyle name="Обычный 2 2 2 2 2 5 2 2 4 2 2 4" xfId="2322"/>
    <cellStyle name="Обычный 2 2 2 2 2 5 2 2 4 2 2 4 2" xfId="2323"/>
    <cellStyle name="Обычный 2 2 2 2 2 5 2 2 4 2 2 4 3" xfId="18507"/>
    <cellStyle name="Обычный 2 2 2 2 2 5 2 2 4 2 2 4 4" xfId="25979"/>
    <cellStyle name="Обычный 2 2 2 2 2 5 2 2 4 2 2 4 5" xfId="33448"/>
    <cellStyle name="Обычный 2 2 2 2 2 5 2 2 4 2 2 4 6" xfId="40909"/>
    <cellStyle name="Обычный 2 2 2 2 2 5 2 2 4 2 2 4 7" xfId="48797"/>
    <cellStyle name="Обычный 2 2 2 2 2 5 2 2 4 2 2 4 8" xfId="56264"/>
    <cellStyle name="Обычный 2 2 2 2 2 5 2 2 4 2 2 5" xfId="2324"/>
    <cellStyle name="Обычный 2 2 2 2 2 5 2 2 4 2 2 5 2" xfId="2325"/>
    <cellStyle name="Обычный 2 2 2 2 2 5 2 2 4 2 2 5 3" xfId="19439"/>
    <cellStyle name="Обычный 2 2 2 2 2 5 2 2 4 2 2 5 4" xfId="26911"/>
    <cellStyle name="Обычный 2 2 2 2 2 5 2 2 4 2 2 5 5" xfId="34380"/>
    <cellStyle name="Обычный 2 2 2 2 2 5 2 2 4 2 2 5 6" xfId="41841"/>
    <cellStyle name="Обычный 2 2 2 2 2 5 2 2 4 2 2 5 7" xfId="49729"/>
    <cellStyle name="Обычный 2 2 2 2 2 5 2 2 4 2 2 5 8" xfId="57196"/>
    <cellStyle name="Обычный 2 2 2 2 2 5 2 2 4 2 2 6" xfId="2326"/>
    <cellStyle name="Обычный 2 2 2 2 2 5 2 2 4 2 2 6 2" xfId="2327"/>
    <cellStyle name="Обычный 2 2 2 2 2 5 2 2 4 2 2 6 3" xfId="20372"/>
    <cellStyle name="Обычный 2 2 2 2 2 5 2 2 4 2 2 6 4" xfId="27844"/>
    <cellStyle name="Обычный 2 2 2 2 2 5 2 2 4 2 2 6 5" xfId="35313"/>
    <cellStyle name="Обычный 2 2 2 2 2 5 2 2 4 2 2 6 6" xfId="42774"/>
    <cellStyle name="Обычный 2 2 2 2 2 5 2 2 4 2 2 6 7" xfId="50662"/>
    <cellStyle name="Обычный 2 2 2 2 2 5 2 2 4 2 2 6 8" xfId="58129"/>
    <cellStyle name="Обычный 2 2 2 2 2 5 2 2 4 2 2 7" xfId="2328"/>
    <cellStyle name="Обычный 2 2 2 2 2 5 2 2 4 2 2 7 2" xfId="2329"/>
    <cellStyle name="Обычный 2 2 2 2 2 5 2 2 4 2 2 7 3" xfId="21306"/>
    <cellStyle name="Обычный 2 2 2 2 2 5 2 2 4 2 2 7 4" xfId="28778"/>
    <cellStyle name="Обычный 2 2 2 2 2 5 2 2 4 2 2 7 5" xfId="36247"/>
    <cellStyle name="Обычный 2 2 2 2 2 5 2 2 4 2 2 7 6" xfId="43708"/>
    <cellStyle name="Обычный 2 2 2 2 2 5 2 2 4 2 2 7 7" xfId="51596"/>
    <cellStyle name="Обычный 2 2 2 2 2 5 2 2 4 2 2 7 8" xfId="59063"/>
    <cellStyle name="Обычный 2 2 2 2 2 5 2 2 4 2 2 8" xfId="2330"/>
    <cellStyle name="Обычный 2 2 2 2 2 5 2 2 4 2 2 8 2" xfId="2331"/>
    <cellStyle name="Обычный 2 2 2 2 2 5 2 2 4 2 2 8 3" xfId="22239"/>
    <cellStyle name="Обычный 2 2 2 2 2 5 2 2 4 2 2 8 4" xfId="29711"/>
    <cellStyle name="Обычный 2 2 2 2 2 5 2 2 4 2 2 8 5" xfId="37180"/>
    <cellStyle name="Обычный 2 2 2 2 2 5 2 2 4 2 2 8 6" xfId="44641"/>
    <cellStyle name="Обычный 2 2 2 2 2 5 2 2 4 2 2 8 7" xfId="52529"/>
    <cellStyle name="Обычный 2 2 2 2 2 5 2 2 4 2 2 8 8" xfId="59996"/>
    <cellStyle name="Обычный 2 2 2 2 2 5 2 2 4 2 2 9" xfId="2332"/>
    <cellStyle name="Обычный 2 2 2 2 2 5 2 2 4 2 3" xfId="2333"/>
    <cellStyle name="Обычный 2 2 2 2 2 5 2 2 4 2 3 10" xfId="15683"/>
    <cellStyle name="Обычный 2 2 2 2 2 5 2 2 4 2 3 11" xfId="23176"/>
    <cellStyle name="Обычный 2 2 2 2 2 5 2 2 4 2 3 12" xfId="30647"/>
    <cellStyle name="Обычный 2 2 2 2 2 5 2 2 4 2 3 13" xfId="38113"/>
    <cellStyle name="Обычный 2 2 2 2 2 5 2 2 4 2 3 14" xfId="45994"/>
    <cellStyle name="Обычный 2 2 2 2 2 5 2 2 4 2 3 15" xfId="53461"/>
    <cellStyle name="Обычный 2 2 2 2 2 5 2 2 4 2 3 2" xfId="2334"/>
    <cellStyle name="Обычный 2 2 2 2 2 5 2 2 4 2 3 2 2" xfId="2335"/>
    <cellStyle name="Обычный 2 2 2 2 2 5 2 2 4 2 3 2 3" xfId="16641"/>
    <cellStyle name="Обычный 2 2 2 2 2 5 2 2 4 2 3 2 4" xfId="24113"/>
    <cellStyle name="Обычный 2 2 2 2 2 5 2 2 4 2 3 2 5" xfId="31583"/>
    <cellStyle name="Обычный 2 2 2 2 2 5 2 2 4 2 3 2 6" xfId="39045"/>
    <cellStyle name="Обычный 2 2 2 2 2 5 2 2 4 2 3 2 7" xfId="46931"/>
    <cellStyle name="Обычный 2 2 2 2 2 5 2 2 4 2 3 2 8" xfId="54398"/>
    <cellStyle name="Обычный 2 2 2 2 2 5 2 2 4 2 3 3" xfId="2336"/>
    <cellStyle name="Обычный 2 2 2 2 2 5 2 2 4 2 3 3 2" xfId="2337"/>
    <cellStyle name="Обычный 2 2 2 2 2 5 2 2 4 2 3 3 3" xfId="17575"/>
    <cellStyle name="Обычный 2 2 2 2 2 5 2 2 4 2 3 3 4" xfId="25047"/>
    <cellStyle name="Обычный 2 2 2 2 2 5 2 2 4 2 3 3 5" xfId="32516"/>
    <cellStyle name="Обычный 2 2 2 2 2 5 2 2 4 2 3 3 6" xfId="39977"/>
    <cellStyle name="Обычный 2 2 2 2 2 5 2 2 4 2 3 3 7" xfId="47865"/>
    <cellStyle name="Обычный 2 2 2 2 2 5 2 2 4 2 3 3 8" xfId="55332"/>
    <cellStyle name="Обычный 2 2 2 2 2 5 2 2 4 2 3 4" xfId="2338"/>
    <cellStyle name="Обычный 2 2 2 2 2 5 2 2 4 2 3 4 2" xfId="2339"/>
    <cellStyle name="Обычный 2 2 2 2 2 5 2 2 4 2 3 4 3" xfId="18508"/>
    <cellStyle name="Обычный 2 2 2 2 2 5 2 2 4 2 3 4 4" xfId="25980"/>
    <cellStyle name="Обычный 2 2 2 2 2 5 2 2 4 2 3 4 5" xfId="33449"/>
    <cellStyle name="Обычный 2 2 2 2 2 5 2 2 4 2 3 4 6" xfId="40910"/>
    <cellStyle name="Обычный 2 2 2 2 2 5 2 2 4 2 3 4 7" xfId="48798"/>
    <cellStyle name="Обычный 2 2 2 2 2 5 2 2 4 2 3 4 8" xfId="56265"/>
    <cellStyle name="Обычный 2 2 2 2 2 5 2 2 4 2 3 5" xfId="2340"/>
    <cellStyle name="Обычный 2 2 2 2 2 5 2 2 4 2 3 5 2" xfId="2341"/>
    <cellStyle name="Обычный 2 2 2 2 2 5 2 2 4 2 3 5 3" xfId="19440"/>
    <cellStyle name="Обычный 2 2 2 2 2 5 2 2 4 2 3 5 4" xfId="26912"/>
    <cellStyle name="Обычный 2 2 2 2 2 5 2 2 4 2 3 5 5" xfId="34381"/>
    <cellStyle name="Обычный 2 2 2 2 2 5 2 2 4 2 3 5 6" xfId="41842"/>
    <cellStyle name="Обычный 2 2 2 2 2 5 2 2 4 2 3 5 7" xfId="49730"/>
    <cellStyle name="Обычный 2 2 2 2 2 5 2 2 4 2 3 5 8" xfId="57197"/>
    <cellStyle name="Обычный 2 2 2 2 2 5 2 2 4 2 3 6" xfId="2342"/>
    <cellStyle name="Обычный 2 2 2 2 2 5 2 2 4 2 3 6 2" xfId="2343"/>
    <cellStyle name="Обычный 2 2 2 2 2 5 2 2 4 2 3 6 3" xfId="20373"/>
    <cellStyle name="Обычный 2 2 2 2 2 5 2 2 4 2 3 6 4" xfId="27845"/>
    <cellStyle name="Обычный 2 2 2 2 2 5 2 2 4 2 3 6 5" xfId="35314"/>
    <cellStyle name="Обычный 2 2 2 2 2 5 2 2 4 2 3 6 6" xfId="42775"/>
    <cellStyle name="Обычный 2 2 2 2 2 5 2 2 4 2 3 6 7" xfId="50663"/>
    <cellStyle name="Обычный 2 2 2 2 2 5 2 2 4 2 3 6 8" xfId="58130"/>
    <cellStyle name="Обычный 2 2 2 2 2 5 2 2 4 2 3 7" xfId="2344"/>
    <cellStyle name="Обычный 2 2 2 2 2 5 2 2 4 2 3 7 2" xfId="2345"/>
    <cellStyle name="Обычный 2 2 2 2 2 5 2 2 4 2 3 7 3" xfId="21307"/>
    <cellStyle name="Обычный 2 2 2 2 2 5 2 2 4 2 3 7 4" xfId="28779"/>
    <cellStyle name="Обычный 2 2 2 2 2 5 2 2 4 2 3 7 5" xfId="36248"/>
    <cellStyle name="Обычный 2 2 2 2 2 5 2 2 4 2 3 7 6" xfId="43709"/>
    <cellStyle name="Обычный 2 2 2 2 2 5 2 2 4 2 3 7 7" xfId="51597"/>
    <cellStyle name="Обычный 2 2 2 2 2 5 2 2 4 2 3 7 8" xfId="59064"/>
    <cellStyle name="Обычный 2 2 2 2 2 5 2 2 4 2 3 8" xfId="2346"/>
    <cellStyle name="Обычный 2 2 2 2 2 5 2 2 4 2 3 8 2" xfId="2347"/>
    <cellStyle name="Обычный 2 2 2 2 2 5 2 2 4 2 3 8 3" xfId="22240"/>
    <cellStyle name="Обычный 2 2 2 2 2 5 2 2 4 2 3 8 4" xfId="29712"/>
    <cellStyle name="Обычный 2 2 2 2 2 5 2 2 4 2 3 8 5" xfId="37181"/>
    <cellStyle name="Обычный 2 2 2 2 2 5 2 2 4 2 3 8 6" xfId="44642"/>
    <cellStyle name="Обычный 2 2 2 2 2 5 2 2 4 2 3 8 7" xfId="52530"/>
    <cellStyle name="Обычный 2 2 2 2 2 5 2 2 4 2 3 8 8" xfId="59997"/>
    <cellStyle name="Обычный 2 2 2 2 2 5 2 2 4 2 3 9" xfId="2348"/>
    <cellStyle name="Обычный 2 2 2 2 2 5 2 2 4 2 4" xfId="2349"/>
    <cellStyle name="Обычный 2 2 2 2 2 5 2 2 4 2 4 2" xfId="2350"/>
    <cellStyle name="Обычный 2 2 2 2 2 5 2 2 4 2 4 3" xfId="16639"/>
    <cellStyle name="Обычный 2 2 2 2 2 5 2 2 4 2 4 4" xfId="24111"/>
    <cellStyle name="Обычный 2 2 2 2 2 5 2 2 4 2 4 5" xfId="31581"/>
    <cellStyle name="Обычный 2 2 2 2 2 5 2 2 4 2 4 6" xfId="39043"/>
    <cellStyle name="Обычный 2 2 2 2 2 5 2 2 4 2 4 7" xfId="46929"/>
    <cellStyle name="Обычный 2 2 2 2 2 5 2 2 4 2 4 8" xfId="54396"/>
    <cellStyle name="Обычный 2 2 2 2 2 5 2 2 4 2 5" xfId="2351"/>
    <cellStyle name="Обычный 2 2 2 2 2 5 2 2 4 2 5 2" xfId="2352"/>
    <cellStyle name="Обычный 2 2 2 2 2 5 2 2 4 2 5 3" xfId="17573"/>
    <cellStyle name="Обычный 2 2 2 2 2 5 2 2 4 2 5 4" xfId="25045"/>
    <cellStyle name="Обычный 2 2 2 2 2 5 2 2 4 2 5 5" xfId="32514"/>
    <cellStyle name="Обычный 2 2 2 2 2 5 2 2 4 2 5 6" xfId="39975"/>
    <cellStyle name="Обычный 2 2 2 2 2 5 2 2 4 2 5 7" xfId="47863"/>
    <cellStyle name="Обычный 2 2 2 2 2 5 2 2 4 2 5 8" xfId="55330"/>
    <cellStyle name="Обычный 2 2 2 2 2 5 2 2 4 2 6" xfId="2353"/>
    <cellStyle name="Обычный 2 2 2 2 2 5 2 2 4 2 6 2" xfId="2354"/>
    <cellStyle name="Обычный 2 2 2 2 2 5 2 2 4 2 6 3" xfId="18506"/>
    <cellStyle name="Обычный 2 2 2 2 2 5 2 2 4 2 6 4" xfId="25978"/>
    <cellStyle name="Обычный 2 2 2 2 2 5 2 2 4 2 6 5" xfId="33447"/>
    <cellStyle name="Обычный 2 2 2 2 2 5 2 2 4 2 6 6" xfId="40908"/>
    <cellStyle name="Обычный 2 2 2 2 2 5 2 2 4 2 6 7" xfId="48796"/>
    <cellStyle name="Обычный 2 2 2 2 2 5 2 2 4 2 6 8" xfId="56263"/>
    <cellStyle name="Обычный 2 2 2 2 2 5 2 2 4 2 7" xfId="2355"/>
    <cellStyle name="Обычный 2 2 2 2 2 5 2 2 4 2 7 2" xfId="2356"/>
    <cellStyle name="Обычный 2 2 2 2 2 5 2 2 4 2 7 3" xfId="19438"/>
    <cellStyle name="Обычный 2 2 2 2 2 5 2 2 4 2 7 4" xfId="26910"/>
    <cellStyle name="Обычный 2 2 2 2 2 5 2 2 4 2 7 5" xfId="34379"/>
    <cellStyle name="Обычный 2 2 2 2 2 5 2 2 4 2 7 6" xfId="41840"/>
    <cellStyle name="Обычный 2 2 2 2 2 5 2 2 4 2 7 7" xfId="49728"/>
    <cellStyle name="Обычный 2 2 2 2 2 5 2 2 4 2 7 8" xfId="57195"/>
    <cellStyle name="Обычный 2 2 2 2 2 5 2 2 4 2 8" xfId="2357"/>
    <cellStyle name="Обычный 2 2 2 2 2 5 2 2 4 2 8 2" xfId="2358"/>
    <cellStyle name="Обычный 2 2 2 2 2 5 2 2 4 2 8 3" xfId="20371"/>
    <cellStyle name="Обычный 2 2 2 2 2 5 2 2 4 2 8 4" xfId="27843"/>
    <cellStyle name="Обычный 2 2 2 2 2 5 2 2 4 2 8 5" xfId="35312"/>
    <cellStyle name="Обычный 2 2 2 2 2 5 2 2 4 2 8 6" xfId="42773"/>
    <cellStyle name="Обычный 2 2 2 2 2 5 2 2 4 2 8 7" xfId="50661"/>
    <cellStyle name="Обычный 2 2 2 2 2 5 2 2 4 2 8 8" xfId="58128"/>
    <cellStyle name="Обычный 2 2 2 2 2 5 2 2 4 2 9" xfId="2359"/>
    <cellStyle name="Обычный 2 2 2 2 2 5 2 2 4 2 9 2" xfId="2360"/>
    <cellStyle name="Обычный 2 2 2 2 2 5 2 2 4 2 9 3" xfId="21305"/>
    <cellStyle name="Обычный 2 2 2 2 2 5 2 2 4 2 9 4" xfId="28777"/>
    <cellStyle name="Обычный 2 2 2 2 2 5 2 2 4 2 9 5" xfId="36246"/>
    <cellStyle name="Обычный 2 2 2 2 2 5 2 2 4 2 9 6" xfId="43707"/>
    <cellStyle name="Обычный 2 2 2 2 2 5 2 2 4 2 9 7" xfId="51595"/>
    <cellStyle name="Обычный 2 2 2 2 2 5 2 2 4 2 9 8" xfId="59062"/>
    <cellStyle name="Обычный 2 2 2 2 2 5 2 2 4 20" xfId="53458"/>
    <cellStyle name="Обычный 2 2 2 2 2 5 2 2 4 3" xfId="2361"/>
    <cellStyle name="Обычный 2 2 2 2 2 5 2 2 4 3 10" xfId="2362"/>
    <cellStyle name="Обычный 2 2 2 2 2 5 2 2 4 3 11" xfId="15684"/>
    <cellStyle name="Обычный 2 2 2 2 2 5 2 2 4 3 12" xfId="23177"/>
    <cellStyle name="Обычный 2 2 2 2 2 5 2 2 4 3 13" xfId="30648"/>
    <cellStyle name="Обычный 2 2 2 2 2 5 2 2 4 3 14" xfId="38114"/>
    <cellStyle name="Обычный 2 2 2 2 2 5 2 2 4 3 15" xfId="45995"/>
    <cellStyle name="Обычный 2 2 2 2 2 5 2 2 4 3 16" xfId="53462"/>
    <cellStyle name="Обычный 2 2 2 2 2 5 2 2 4 3 2" xfId="2363"/>
    <cellStyle name="Обычный 2 2 2 2 2 5 2 2 4 3 2 2" xfId="2364"/>
    <cellStyle name="Обычный 2 2 2 2 2 5 2 2 4 3 2 3" xfId="16642"/>
    <cellStyle name="Обычный 2 2 2 2 2 5 2 2 4 3 2 4" xfId="24114"/>
    <cellStyle name="Обычный 2 2 2 2 2 5 2 2 4 3 2 5" xfId="31584"/>
    <cellStyle name="Обычный 2 2 2 2 2 5 2 2 4 3 2 6" xfId="39046"/>
    <cellStyle name="Обычный 2 2 2 2 2 5 2 2 4 3 2 7" xfId="46932"/>
    <cellStyle name="Обычный 2 2 2 2 2 5 2 2 4 3 2 8" xfId="54399"/>
    <cellStyle name="Обычный 2 2 2 2 2 5 2 2 4 3 3" xfId="2365"/>
    <cellStyle name="Обычный 2 2 2 2 2 5 2 2 4 3 3 2" xfId="2366"/>
    <cellStyle name="Обычный 2 2 2 2 2 5 2 2 4 3 3 3" xfId="17576"/>
    <cellStyle name="Обычный 2 2 2 2 2 5 2 2 4 3 3 4" xfId="25048"/>
    <cellStyle name="Обычный 2 2 2 2 2 5 2 2 4 3 3 5" xfId="32517"/>
    <cellStyle name="Обычный 2 2 2 2 2 5 2 2 4 3 3 6" xfId="39978"/>
    <cellStyle name="Обычный 2 2 2 2 2 5 2 2 4 3 3 7" xfId="47866"/>
    <cellStyle name="Обычный 2 2 2 2 2 5 2 2 4 3 3 8" xfId="55333"/>
    <cellStyle name="Обычный 2 2 2 2 2 5 2 2 4 3 4" xfId="2367"/>
    <cellStyle name="Обычный 2 2 2 2 2 5 2 2 4 3 4 2" xfId="2368"/>
    <cellStyle name="Обычный 2 2 2 2 2 5 2 2 4 3 4 3" xfId="18509"/>
    <cellStyle name="Обычный 2 2 2 2 2 5 2 2 4 3 4 4" xfId="25981"/>
    <cellStyle name="Обычный 2 2 2 2 2 5 2 2 4 3 4 5" xfId="33450"/>
    <cellStyle name="Обычный 2 2 2 2 2 5 2 2 4 3 4 6" xfId="40911"/>
    <cellStyle name="Обычный 2 2 2 2 2 5 2 2 4 3 4 7" xfId="48799"/>
    <cellStyle name="Обычный 2 2 2 2 2 5 2 2 4 3 4 8" xfId="56266"/>
    <cellStyle name="Обычный 2 2 2 2 2 5 2 2 4 3 5" xfId="2369"/>
    <cellStyle name="Обычный 2 2 2 2 2 5 2 2 4 3 5 2" xfId="2370"/>
    <cellStyle name="Обычный 2 2 2 2 2 5 2 2 4 3 5 3" xfId="19441"/>
    <cellStyle name="Обычный 2 2 2 2 2 5 2 2 4 3 5 4" xfId="26913"/>
    <cellStyle name="Обычный 2 2 2 2 2 5 2 2 4 3 5 5" xfId="34382"/>
    <cellStyle name="Обычный 2 2 2 2 2 5 2 2 4 3 5 6" xfId="41843"/>
    <cellStyle name="Обычный 2 2 2 2 2 5 2 2 4 3 5 7" xfId="49731"/>
    <cellStyle name="Обычный 2 2 2 2 2 5 2 2 4 3 5 8" xfId="57198"/>
    <cellStyle name="Обычный 2 2 2 2 2 5 2 2 4 3 6" xfId="2371"/>
    <cellStyle name="Обычный 2 2 2 2 2 5 2 2 4 3 6 2" xfId="2372"/>
    <cellStyle name="Обычный 2 2 2 2 2 5 2 2 4 3 6 3" xfId="20374"/>
    <cellStyle name="Обычный 2 2 2 2 2 5 2 2 4 3 6 4" xfId="27846"/>
    <cellStyle name="Обычный 2 2 2 2 2 5 2 2 4 3 6 5" xfId="35315"/>
    <cellStyle name="Обычный 2 2 2 2 2 5 2 2 4 3 6 6" xfId="42776"/>
    <cellStyle name="Обычный 2 2 2 2 2 5 2 2 4 3 6 7" xfId="50664"/>
    <cellStyle name="Обычный 2 2 2 2 2 5 2 2 4 3 6 8" xfId="58131"/>
    <cellStyle name="Обычный 2 2 2 2 2 5 2 2 4 3 7" xfId="2373"/>
    <cellStyle name="Обычный 2 2 2 2 2 5 2 2 4 3 7 2" xfId="2374"/>
    <cellStyle name="Обычный 2 2 2 2 2 5 2 2 4 3 7 3" xfId="21308"/>
    <cellStyle name="Обычный 2 2 2 2 2 5 2 2 4 3 7 4" xfId="28780"/>
    <cellStyle name="Обычный 2 2 2 2 2 5 2 2 4 3 7 5" xfId="36249"/>
    <cellStyle name="Обычный 2 2 2 2 2 5 2 2 4 3 7 6" xfId="43710"/>
    <cellStyle name="Обычный 2 2 2 2 2 5 2 2 4 3 7 7" xfId="51598"/>
    <cellStyle name="Обычный 2 2 2 2 2 5 2 2 4 3 7 8" xfId="59065"/>
    <cellStyle name="Обычный 2 2 2 2 2 5 2 2 4 3 8" xfId="2375"/>
    <cellStyle name="Обычный 2 2 2 2 2 5 2 2 4 3 8 2" xfId="2376"/>
    <cellStyle name="Обычный 2 2 2 2 2 5 2 2 4 3 8 3" xfId="22241"/>
    <cellStyle name="Обычный 2 2 2 2 2 5 2 2 4 3 8 4" xfId="29713"/>
    <cellStyle name="Обычный 2 2 2 2 2 5 2 2 4 3 8 5" xfId="37182"/>
    <cellStyle name="Обычный 2 2 2 2 2 5 2 2 4 3 8 6" xfId="44643"/>
    <cellStyle name="Обычный 2 2 2 2 2 5 2 2 4 3 8 7" xfId="52531"/>
    <cellStyle name="Обычный 2 2 2 2 2 5 2 2 4 3 8 8" xfId="59998"/>
    <cellStyle name="Обычный 2 2 2 2 2 5 2 2 4 3 9" xfId="2377"/>
    <cellStyle name="Обычный 2 2 2 2 2 5 2 2 4 4" xfId="2378"/>
    <cellStyle name="Обычный 2 2 2 2 2 5 2 2 4 4 10" xfId="15685"/>
    <cellStyle name="Обычный 2 2 2 2 2 5 2 2 4 4 11" xfId="23178"/>
    <cellStyle name="Обычный 2 2 2 2 2 5 2 2 4 4 12" xfId="30649"/>
    <cellStyle name="Обычный 2 2 2 2 2 5 2 2 4 4 13" xfId="38115"/>
    <cellStyle name="Обычный 2 2 2 2 2 5 2 2 4 4 14" xfId="45996"/>
    <cellStyle name="Обычный 2 2 2 2 2 5 2 2 4 4 15" xfId="53463"/>
    <cellStyle name="Обычный 2 2 2 2 2 5 2 2 4 4 2" xfId="2379"/>
    <cellStyle name="Обычный 2 2 2 2 2 5 2 2 4 4 2 2" xfId="2380"/>
    <cellStyle name="Обычный 2 2 2 2 2 5 2 2 4 4 2 3" xfId="16643"/>
    <cellStyle name="Обычный 2 2 2 2 2 5 2 2 4 4 2 4" xfId="24115"/>
    <cellStyle name="Обычный 2 2 2 2 2 5 2 2 4 4 2 5" xfId="31585"/>
    <cellStyle name="Обычный 2 2 2 2 2 5 2 2 4 4 2 6" xfId="39047"/>
    <cellStyle name="Обычный 2 2 2 2 2 5 2 2 4 4 2 7" xfId="46933"/>
    <cellStyle name="Обычный 2 2 2 2 2 5 2 2 4 4 2 8" xfId="54400"/>
    <cellStyle name="Обычный 2 2 2 2 2 5 2 2 4 4 3" xfId="2381"/>
    <cellStyle name="Обычный 2 2 2 2 2 5 2 2 4 4 3 2" xfId="2382"/>
    <cellStyle name="Обычный 2 2 2 2 2 5 2 2 4 4 3 3" xfId="17577"/>
    <cellStyle name="Обычный 2 2 2 2 2 5 2 2 4 4 3 4" xfId="25049"/>
    <cellStyle name="Обычный 2 2 2 2 2 5 2 2 4 4 3 5" xfId="32518"/>
    <cellStyle name="Обычный 2 2 2 2 2 5 2 2 4 4 3 6" xfId="39979"/>
    <cellStyle name="Обычный 2 2 2 2 2 5 2 2 4 4 3 7" xfId="47867"/>
    <cellStyle name="Обычный 2 2 2 2 2 5 2 2 4 4 3 8" xfId="55334"/>
    <cellStyle name="Обычный 2 2 2 2 2 5 2 2 4 4 4" xfId="2383"/>
    <cellStyle name="Обычный 2 2 2 2 2 5 2 2 4 4 4 2" xfId="2384"/>
    <cellStyle name="Обычный 2 2 2 2 2 5 2 2 4 4 4 3" xfId="18510"/>
    <cellStyle name="Обычный 2 2 2 2 2 5 2 2 4 4 4 4" xfId="25982"/>
    <cellStyle name="Обычный 2 2 2 2 2 5 2 2 4 4 4 5" xfId="33451"/>
    <cellStyle name="Обычный 2 2 2 2 2 5 2 2 4 4 4 6" xfId="40912"/>
    <cellStyle name="Обычный 2 2 2 2 2 5 2 2 4 4 4 7" xfId="48800"/>
    <cellStyle name="Обычный 2 2 2 2 2 5 2 2 4 4 4 8" xfId="56267"/>
    <cellStyle name="Обычный 2 2 2 2 2 5 2 2 4 4 5" xfId="2385"/>
    <cellStyle name="Обычный 2 2 2 2 2 5 2 2 4 4 5 2" xfId="2386"/>
    <cellStyle name="Обычный 2 2 2 2 2 5 2 2 4 4 5 3" xfId="19442"/>
    <cellStyle name="Обычный 2 2 2 2 2 5 2 2 4 4 5 4" xfId="26914"/>
    <cellStyle name="Обычный 2 2 2 2 2 5 2 2 4 4 5 5" xfId="34383"/>
    <cellStyle name="Обычный 2 2 2 2 2 5 2 2 4 4 5 6" xfId="41844"/>
    <cellStyle name="Обычный 2 2 2 2 2 5 2 2 4 4 5 7" xfId="49732"/>
    <cellStyle name="Обычный 2 2 2 2 2 5 2 2 4 4 5 8" xfId="57199"/>
    <cellStyle name="Обычный 2 2 2 2 2 5 2 2 4 4 6" xfId="2387"/>
    <cellStyle name="Обычный 2 2 2 2 2 5 2 2 4 4 6 2" xfId="2388"/>
    <cellStyle name="Обычный 2 2 2 2 2 5 2 2 4 4 6 3" xfId="20375"/>
    <cellStyle name="Обычный 2 2 2 2 2 5 2 2 4 4 6 4" xfId="27847"/>
    <cellStyle name="Обычный 2 2 2 2 2 5 2 2 4 4 6 5" xfId="35316"/>
    <cellStyle name="Обычный 2 2 2 2 2 5 2 2 4 4 6 6" xfId="42777"/>
    <cellStyle name="Обычный 2 2 2 2 2 5 2 2 4 4 6 7" xfId="50665"/>
    <cellStyle name="Обычный 2 2 2 2 2 5 2 2 4 4 6 8" xfId="58132"/>
    <cellStyle name="Обычный 2 2 2 2 2 5 2 2 4 4 7" xfId="2389"/>
    <cellStyle name="Обычный 2 2 2 2 2 5 2 2 4 4 7 2" xfId="2390"/>
    <cellStyle name="Обычный 2 2 2 2 2 5 2 2 4 4 7 3" xfId="21309"/>
    <cellStyle name="Обычный 2 2 2 2 2 5 2 2 4 4 7 4" xfId="28781"/>
    <cellStyle name="Обычный 2 2 2 2 2 5 2 2 4 4 7 5" xfId="36250"/>
    <cellStyle name="Обычный 2 2 2 2 2 5 2 2 4 4 7 6" xfId="43711"/>
    <cellStyle name="Обычный 2 2 2 2 2 5 2 2 4 4 7 7" xfId="51599"/>
    <cellStyle name="Обычный 2 2 2 2 2 5 2 2 4 4 7 8" xfId="59066"/>
    <cellStyle name="Обычный 2 2 2 2 2 5 2 2 4 4 8" xfId="2391"/>
    <cellStyle name="Обычный 2 2 2 2 2 5 2 2 4 4 8 2" xfId="2392"/>
    <cellStyle name="Обычный 2 2 2 2 2 5 2 2 4 4 8 3" xfId="22242"/>
    <cellStyle name="Обычный 2 2 2 2 2 5 2 2 4 4 8 4" xfId="29714"/>
    <cellStyle name="Обычный 2 2 2 2 2 5 2 2 4 4 8 5" xfId="37183"/>
    <cellStyle name="Обычный 2 2 2 2 2 5 2 2 4 4 8 6" xfId="44644"/>
    <cellStyle name="Обычный 2 2 2 2 2 5 2 2 4 4 8 7" xfId="52532"/>
    <cellStyle name="Обычный 2 2 2 2 2 5 2 2 4 4 8 8" xfId="59999"/>
    <cellStyle name="Обычный 2 2 2 2 2 5 2 2 4 4 9" xfId="2393"/>
    <cellStyle name="Обычный 2 2 2 2 2 5 2 2 4 5" xfId="2394"/>
    <cellStyle name="Обычный 2 2 2 2 2 5 2 2 4 5 2" xfId="2395"/>
    <cellStyle name="Обычный 2 2 2 2 2 5 2 2 4 5 3" xfId="16638"/>
    <cellStyle name="Обычный 2 2 2 2 2 5 2 2 4 5 4" xfId="24110"/>
    <cellStyle name="Обычный 2 2 2 2 2 5 2 2 4 5 5" xfId="31580"/>
    <cellStyle name="Обычный 2 2 2 2 2 5 2 2 4 5 6" xfId="39042"/>
    <cellStyle name="Обычный 2 2 2 2 2 5 2 2 4 5 7" xfId="46928"/>
    <cellStyle name="Обычный 2 2 2 2 2 5 2 2 4 5 8" xfId="54395"/>
    <cellStyle name="Обычный 2 2 2 2 2 5 2 2 4 6" xfId="2396"/>
    <cellStyle name="Обычный 2 2 2 2 2 5 2 2 4 6 2" xfId="2397"/>
    <cellStyle name="Обычный 2 2 2 2 2 5 2 2 4 6 3" xfId="17572"/>
    <cellStyle name="Обычный 2 2 2 2 2 5 2 2 4 6 4" xfId="25044"/>
    <cellStyle name="Обычный 2 2 2 2 2 5 2 2 4 6 5" xfId="32513"/>
    <cellStyle name="Обычный 2 2 2 2 2 5 2 2 4 6 6" xfId="39974"/>
    <cellStyle name="Обычный 2 2 2 2 2 5 2 2 4 6 7" xfId="47862"/>
    <cellStyle name="Обычный 2 2 2 2 2 5 2 2 4 6 8" xfId="55329"/>
    <cellStyle name="Обычный 2 2 2 2 2 5 2 2 4 7" xfId="2398"/>
    <cellStyle name="Обычный 2 2 2 2 2 5 2 2 4 7 2" xfId="2399"/>
    <cellStyle name="Обычный 2 2 2 2 2 5 2 2 4 7 3" xfId="18505"/>
    <cellStyle name="Обычный 2 2 2 2 2 5 2 2 4 7 4" xfId="25977"/>
    <cellStyle name="Обычный 2 2 2 2 2 5 2 2 4 7 5" xfId="33446"/>
    <cellStyle name="Обычный 2 2 2 2 2 5 2 2 4 7 6" xfId="40907"/>
    <cellStyle name="Обычный 2 2 2 2 2 5 2 2 4 7 7" xfId="48795"/>
    <cellStyle name="Обычный 2 2 2 2 2 5 2 2 4 7 8" xfId="56262"/>
    <cellStyle name="Обычный 2 2 2 2 2 5 2 2 4 8" xfId="2400"/>
    <cellStyle name="Обычный 2 2 2 2 2 5 2 2 4 8 2" xfId="2401"/>
    <cellStyle name="Обычный 2 2 2 2 2 5 2 2 4 8 3" xfId="19437"/>
    <cellStyle name="Обычный 2 2 2 2 2 5 2 2 4 8 4" xfId="26909"/>
    <cellStyle name="Обычный 2 2 2 2 2 5 2 2 4 8 5" xfId="34378"/>
    <cellStyle name="Обычный 2 2 2 2 2 5 2 2 4 8 6" xfId="41839"/>
    <cellStyle name="Обычный 2 2 2 2 2 5 2 2 4 8 7" xfId="49727"/>
    <cellStyle name="Обычный 2 2 2 2 2 5 2 2 4 8 8" xfId="57194"/>
    <cellStyle name="Обычный 2 2 2 2 2 5 2 2 4 9" xfId="2402"/>
    <cellStyle name="Обычный 2 2 2 2 2 5 2 2 4 9 2" xfId="2403"/>
    <cellStyle name="Обычный 2 2 2 2 2 5 2 2 4 9 3" xfId="20370"/>
    <cellStyle name="Обычный 2 2 2 2 2 5 2 2 4 9 4" xfId="27842"/>
    <cellStyle name="Обычный 2 2 2 2 2 5 2 2 4 9 5" xfId="35311"/>
    <cellStyle name="Обычный 2 2 2 2 2 5 2 2 4 9 6" xfId="42772"/>
    <cellStyle name="Обычный 2 2 2 2 2 5 2 2 4 9 7" xfId="50660"/>
    <cellStyle name="Обычный 2 2 2 2 2 5 2 2 4 9 8" xfId="58127"/>
    <cellStyle name="Обычный 2 2 2 2 2 5 2 2 5" xfId="2404"/>
    <cellStyle name="Обычный 2 2 2 2 2 5 2 2 5 10" xfId="2405"/>
    <cellStyle name="Обычный 2 2 2 2 2 5 2 2 5 11" xfId="15686"/>
    <cellStyle name="Обычный 2 2 2 2 2 5 2 2 5 12" xfId="23179"/>
    <cellStyle name="Обычный 2 2 2 2 2 5 2 2 5 13" xfId="30650"/>
    <cellStyle name="Обычный 2 2 2 2 2 5 2 2 5 14" xfId="38116"/>
    <cellStyle name="Обычный 2 2 2 2 2 5 2 2 5 15" xfId="45997"/>
    <cellStyle name="Обычный 2 2 2 2 2 5 2 2 5 16" xfId="53464"/>
    <cellStyle name="Обычный 2 2 2 2 2 5 2 2 5 2" xfId="2406"/>
    <cellStyle name="Обычный 2 2 2 2 2 5 2 2 5 2 2" xfId="2407"/>
    <cellStyle name="Обычный 2 2 2 2 2 5 2 2 5 2 3" xfId="2408"/>
    <cellStyle name="Обычный 2 2 2 2 2 5 2 2 5 2 4" xfId="16644"/>
    <cellStyle name="Обычный 2 2 2 2 2 5 2 2 5 2 5" xfId="24116"/>
    <cellStyle name="Обычный 2 2 2 2 2 5 2 2 5 2 6" xfId="31586"/>
    <cellStyle name="Обычный 2 2 2 2 2 5 2 2 5 2 7" xfId="39048"/>
    <cellStyle name="Обычный 2 2 2 2 2 5 2 2 5 2 8" xfId="46934"/>
    <cellStyle name="Обычный 2 2 2 2 2 5 2 2 5 2 9" xfId="54401"/>
    <cellStyle name="Обычный 2 2 2 2 2 5 2 2 5 3" xfId="2409"/>
    <cellStyle name="Обычный 2 2 2 2 2 5 2 2 5 3 2" xfId="2410"/>
    <cellStyle name="Обычный 2 2 2 2 2 5 2 2 5 3 3" xfId="17578"/>
    <cellStyle name="Обычный 2 2 2 2 2 5 2 2 5 3 4" xfId="25050"/>
    <cellStyle name="Обычный 2 2 2 2 2 5 2 2 5 3 5" xfId="32519"/>
    <cellStyle name="Обычный 2 2 2 2 2 5 2 2 5 3 6" xfId="39980"/>
    <cellStyle name="Обычный 2 2 2 2 2 5 2 2 5 3 7" xfId="47868"/>
    <cellStyle name="Обычный 2 2 2 2 2 5 2 2 5 3 8" xfId="55335"/>
    <cellStyle name="Обычный 2 2 2 2 2 5 2 2 5 4" xfId="2411"/>
    <cellStyle name="Обычный 2 2 2 2 2 5 2 2 5 4 2" xfId="2412"/>
    <cellStyle name="Обычный 2 2 2 2 2 5 2 2 5 4 3" xfId="18511"/>
    <cellStyle name="Обычный 2 2 2 2 2 5 2 2 5 4 4" xfId="25983"/>
    <cellStyle name="Обычный 2 2 2 2 2 5 2 2 5 4 5" xfId="33452"/>
    <cellStyle name="Обычный 2 2 2 2 2 5 2 2 5 4 6" xfId="40913"/>
    <cellStyle name="Обычный 2 2 2 2 2 5 2 2 5 4 7" xfId="48801"/>
    <cellStyle name="Обычный 2 2 2 2 2 5 2 2 5 4 8" xfId="56268"/>
    <cellStyle name="Обычный 2 2 2 2 2 5 2 2 5 5" xfId="2413"/>
    <cellStyle name="Обычный 2 2 2 2 2 5 2 2 5 5 2" xfId="2414"/>
    <cellStyle name="Обычный 2 2 2 2 2 5 2 2 5 5 3" xfId="19443"/>
    <cellStyle name="Обычный 2 2 2 2 2 5 2 2 5 5 4" xfId="26915"/>
    <cellStyle name="Обычный 2 2 2 2 2 5 2 2 5 5 5" xfId="34384"/>
    <cellStyle name="Обычный 2 2 2 2 2 5 2 2 5 5 6" xfId="41845"/>
    <cellStyle name="Обычный 2 2 2 2 2 5 2 2 5 5 7" xfId="49733"/>
    <cellStyle name="Обычный 2 2 2 2 2 5 2 2 5 5 8" xfId="57200"/>
    <cellStyle name="Обычный 2 2 2 2 2 5 2 2 5 6" xfId="2415"/>
    <cellStyle name="Обычный 2 2 2 2 2 5 2 2 5 6 2" xfId="2416"/>
    <cellStyle name="Обычный 2 2 2 2 2 5 2 2 5 6 3" xfId="20376"/>
    <cellStyle name="Обычный 2 2 2 2 2 5 2 2 5 6 4" xfId="27848"/>
    <cellStyle name="Обычный 2 2 2 2 2 5 2 2 5 6 5" xfId="35317"/>
    <cellStyle name="Обычный 2 2 2 2 2 5 2 2 5 6 6" xfId="42778"/>
    <cellStyle name="Обычный 2 2 2 2 2 5 2 2 5 6 7" xfId="50666"/>
    <cellStyle name="Обычный 2 2 2 2 2 5 2 2 5 6 8" xfId="58133"/>
    <cellStyle name="Обычный 2 2 2 2 2 5 2 2 5 7" xfId="2417"/>
    <cellStyle name="Обычный 2 2 2 2 2 5 2 2 5 7 2" xfId="2418"/>
    <cellStyle name="Обычный 2 2 2 2 2 5 2 2 5 7 3" xfId="21310"/>
    <cellStyle name="Обычный 2 2 2 2 2 5 2 2 5 7 4" xfId="28782"/>
    <cellStyle name="Обычный 2 2 2 2 2 5 2 2 5 7 5" xfId="36251"/>
    <cellStyle name="Обычный 2 2 2 2 2 5 2 2 5 7 6" xfId="43712"/>
    <cellStyle name="Обычный 2 2 2 2 2 5 2 2 5 7 7" xfId="51600"/>
    <cellStyle name="Обычный 2 2 2 2 2 5 2 2 5 7 8" xfId="59067"/>
    <cellStyle name="Обычный 2 2 2 2 2 5 2 2 5 8" xfId="2419"/>
    <cellStyle name="Обычный 2 2 2 2 2 5 2 2 5 8 2" xfId="2420"/>
    <cellStyle name="Обычный 2 2 2 2 2 5 2 2 5 8 3" xfId="22243"/>
    <cellStyle name="Обычный 2 2 2 2 2 5 2 2 5 8 4" xfId="29715"/>
    <cellStyle name="Обычный 2 2 2 2 2 5 2 2 5 8 5" xfId="37184"/>
    <cellStyle name="Обычный 2 2 2 2 2 5 2 2 5 8 6" xfId="44645"/>
    <cellStyle name="Обычный 2 2 2 2 2 5 2 2 5 8 7" xfId="52533"/>
    <cellStyle name="Обычный 2 2 2 2 2 5 2 2 5 8 8" xfId="60000"/>
    <cellStyle name="Обычный 2 2 2 2 2 5 2 2 5 9" xfId="2421"/>
    <cellStyle name="Обычный 2 2 2 2 2 5 2 2 6" xfId="2422"/>
    <cellStyle name="Обычный 2 2 2 2 2 5 2 2 6 10" xfId="2423"/>
    <cellStyle name="Обычный 2 2 2 2 2 5 2 2 6 11" xfId="15687"/>
    <cellStyle name="Обычный 2 2 2 2 2 5 2 2 6 12" xfId="23180"/>
    <cellStyle name="Обычный 2 2 2 2 2 5 2 2 6 13" xfId="30651"/>
    <cellStyle name="Обычный 2 2 2 2 2 5 2 2 6 14" xfId="38117"/>
    <cellStyle name="Обычный 2 2 2 2 2 5 2 2 6 15" xfId="45998"/>
    <cellStyle name="Обычный 2 2 2 2 2 5 2 2 6 16" xfId="53465"/>
    <cellStyle name="Обычный 2 2 2 2 2 5 2 2 6 2" xfId="2424"/>
    <cellStyle name="Обычный 2 2 2 2 2 5 2 2 6 2 2" xfId="2425"/>
    <cellStyle name="Обычный 2 2 2 2 2 5 2 2 6 2 3" xfId="16645"/>
    <cellStyle name="Обычный 2 2 2 2 2 5 2 2 6 2 4" xfId="24117"/>
    <cellStyle name="Обычный 2 2 2 2 2 5 2 2 6 2 5" xfId="31587"/>
    <cellStyle name="Обычный 2 2 2 2 2 5 2 2 6 2 6" xfId="39049"/>
    <cellStyle name="Обычный 2 2 2 2 2 5 2 2 6 2 7" xfId="46935"/>
    <cellStyle name="Обычный 2 2 2 2 2 5 2 2 6 2 8" xfId="54402"/>
    <cellStyle name="Обычный 2 2 2 2 2 5 2 2 6 3" xfId="2426"/>
    <cellStyle name="Обычный 2 2 2 2 2 5 2 2 6 3 2" xfId="2427"/>
    <cellStyle name="Обычный 2 2 2 2 2 5 2 2 6 3 3" xfId="17579"/>
    <cellStyle name="Обычный 2 2 2 2 2 5 2 2 6 3 4" xfId="25051"/>
    <cellStyle name="Обычный 2 2 2 2 2 5 2 2 6 3 5" xfId="32520"/>
    <cellStyle name="Обычный 2 2 2 2 2 5 2 2 6 3 6" xfId="39981"/>
    <cellStyle name="Обычный 2 2 2 2 2 5 2 2 6 3 7" xfId="47869"/>
    <cellStyle name="Обычный 2 2 2 2 2 5 2 2 6 3 8" xfId="55336"/>
    <cellStyle name="Обычный 2 2 2 2 2 5 2 2 6 4" xfId="2428"/>
    <cellStyle name="Обычный 2 2 2 2 2 5 2 2 6 4 2" xfId="2429"/>
    <cellStyle name="Обычный 2 2 2 2 2 5 2 2 6 4 3" xfId="18512"/>
    <cellStyle name="Обычный 2 2 2 2 2 5 2 2 6 4 4" xfId="25984"/>
    <cellStyle name="Обычный 2 2 2 2 2 5 2 2 6 4 5" xfId="33453"/>
    <cellStyle name="Обычный 2 2 2 2 2 5 2 2 6 4 6" xfId="40914"/>
    <cellStyle name="Обычный 2 2 2 2 2 5 2 2 6 4 7" xfId="48802"/>
    <cellStyle name="Обычный 2 2 2 2 2 5 2 2 6 4 8" xfId="56269"/>
    <cellStyle name="Обычный 2 2 2 2 2 5 2 2 6 5" xfId="2430"/>
    <cellStyle name="Обычный 2 2 2 2 2 5 2 2 6 5 2" xfId="2431"/>
    <cellStyle name="Обычный 2 2 2 2 2 5 2 2 6 5 3" xfId="19444"/>
    <cellStyle name="Обычный 2 2 2 2 2 5 2 2 6 5 4" xfId="26916"/>
    <cellStyle name="Обычный 2 2 2 2 2 5 2 2 6 5 5" xfId="34385"/>
    <cellStyle name="Обычный 2 2 2 2 2 5 2 2 6 5 6" xfId="41846"/>
    <cellStyle name="Обычный 2 2 2 2 2 5 2 2 6 5 7" xfId="49734"/>
    <cellStyle name="Обычный 2 2 2 2 2 5 2 2 6 5 8" xfId="57201"/>
    <cellStyle name="Обычный 2 2 2 2 2 5 2 2 6 6" xfId="2432"/>
    <cellStyle name="Обычный 2 2 2 2 2 5 2 2 6 6 2" xfId="2433"/>
    <cellStyle name="Обычный 2 2 2 2 2 5 2 2 6 6 3" xfId="20377"/>
    <cellStyle name="Обычный 2 2 2 2 2 5 2 2 6 6 4" xfId="27849"/>
    <cellStyle name="Обычный 2 2 2 2 2 5 2 2 6 6 5" xfId="35318"/>
    <cellStyle name="Обычный 2 2 2 2 2 5 2 2 6 6 6" xfId="42779"/>
    <cellStyle name="Обычный 2 2 2 2 2 5 2 2 6 6 7" xfId="50667"/>
    <cellStyle name="Обычный 2 2 2 2 2 5 2 2 6 6 8" xfId="58134"/>
    <cellStyle name="Обычный 2 2 2 2 2 5 2 2 6 7" xfId="2434"/>
    <cellStyle name="Обычный 2 2 2 2 2 5 2 2 6 7 2" xfId="2435"/>
    <cellStyle name="Обычный 2 2 2 2 2 5 2 2 6 7 3" xfId="21311"/>
    <cellStyle name="Обычный 2 2 2 2 2 5 2 2 6 7 4" xfId="28783"/>
    <cellStyle name="Обычный 2 2 2 2 2 5 2 2 6 7 5" xfId="36252"/>
    <cellStyle name="Обычный 2 2 2 2 2 5 2 2 6 7 6" xfId="43713"/>
    <cellStyle name="Обычный 2 2 2 2 2 5 2 2 6 7 7" xfId="51601"/>
    <cellStyle name="Обычный 2 2 2 2 2 5 2 2 6 7 8" xfId="59068"/>
    <cellStyle name="Обычный 2 2 2 2 2 5 2 2 6 8" xfId="2436"/>
    <cellStyle name="Обычный 2 2 2 2 2 5 2 2 6 8 2" xfId="2437"/>
    <cellStyle name="Обычный 2 2 2 2 2 5 2 2 6 8 3" xfId="22244"/>
    <cellStyle name="Обычный 2 2 2 2 2 5 2 2 6 8 4" xfId="29716"/>
    <cellStyle name="Обычный 2 2 2 2 2 5 2 2 6 8 5" xfId="37185"/>
    <cellStyle name="Обычный 2 2 2 2 2 5 2 2 6 8 6" xfId="44646"/>
    <cellStyle name="Обычный 2 2 2 2 2 5 2 2 6 8 7" xfId="52534"/>
    <cellStyle name="Обычный 2 2 2 2 2 5 2 2 6 8 8" xfId="60001"/>
    <cellStyle name="Обычный 2 2 2 2 2 5 2 2 6 9" xfId="2438"/>
    <cellStyle name="Обычный 2 2 2 2 2 5 2 2 7" xfId="2439"/>
    <cellStyle name="Обычный 2 2 2 2 2 5 2 2 7 2" xfId="2440"/>
    <cellStyle name="Обычный 2 2 2 2 2 5 2 2 7 3" xfId="2441"/>
    <cellStyle name="Обычный 2 2 2 2 2 5 2 2 7 4" xfId="16613"/>
    <cellStyle name="Обычный 2 2 2 2 2 5 2 2 7 5" xfId="24085"/>
    <cellStyle name="Обычный 2 2 2 2 2 5 2 2 7 6" xfId="31555"/>
    <cellStyle name="Обычный 2 2 2 2 2 5 2 2 7 7" xfId="39017"/>
    <cellStyle name="Обычный 2 2 2 2 2 5 2 2 7 8" xfId="46903"/>
    <cellStyle name="Обычный 2 2 2 2 2 5 2 2 7 9" xfId="54370"/>
    <cellStyle name="Обычный 2 2 2 2 2 5 2 2 8" xfId="2442"/>
    <cellStyle name="Обычный 2 2 2 2 2 5 2 2 8 2" xfId="2443"/>
    <cellStyle name="Обычный 2 2 2 2 2 5 2 2 8 3" xfId="17547"/>
    <cellStyle name="Обычный 2 2 2 2 2 5 2 2 8 4" xfId="25019"/>
    <cellStyle name="Обычный 2 2 2 2 2 5 2 2 8 5" xfId="32488"/>
    <cellStyle name="Обычный 2 2 2 2 2 5 2 2 8 6" xfId="39949"/>
    <cellStyle name="Обычный 2 2 2 2 2 5 2 2 8 7" xfId="47837"/>
    <cellStyle name="Обычный 2 2 2 2 2 5 2 2 8 8" xfId="55304"/>
    <cellStyle name="Обычный 2 2 2 2 2 5 2 2 9" xfId="2444"/>
    <cellStyle name="Обычный 2 2 2 2 2 5 2 2 9 2" xfId="2445"/>
    <cellStyle name="Обычный 2 2 2 2 2 5 2 2 9 3" xfId="18480"/>
    <cellStyle name="Обычный 2 2 2 2 2 5 2 2 9 4" xfId="25952"/>
    <cellStyle name="Обычный 2 2 2 2 2 5 2 2 9 5" xfId="33421"/>
    <cellStyle name="Обычный 2 2 2 2 2 5 2 2 9 6" xfId="40882"/>
    <cellStyle name="Обычный 2 2 2 2 2 5 2 2 9 7" xfId="48770"/>
    <cellStyle name="Обычный 2 2 2 2 2 5 2 2 9 8" xfId="56237"/>
    <cellStyle name="Обычный 2 2 2 2 2 5 2 20" xfId="45965"/>
    <cellStyle name="Обычный 2 2 2 2 2 5 2 21" xfId="53432"/>
    <cellStyle name="Обычный 2 2 2 2 2 5 2 3" xfId="2446"/>
    <cellStyle name="Обычный 2 2 2 2 2 5 2 3 10" xfId="2447"/>
    <cellStyle name="Обычный 2 2 2 2 2 5 2 3 10 2" xfId="2448"/>
    <cellStyle name="Обычный 2 2 2 2 2 5 2 3 10 3" xfId="18513"/>
    <cellStyle name="Обычный 2 2 2 2 2 5 2 3 10 4" xfId="25985"/>
    <cellStyle name="Обычный 2 2 2 2 2 5 2 3 10 5" xfId="33454"/>
    <cellStyle name="Обычный 2 2 2 2 2 5 2 3 10 6" xfId="40915"/>
    <cellStyle name="Обычный 2 2 2 2 2 5 2 3 10 7" xfId="48803"/>
    <cellStyle name="Обычный 2 2 2 2 2 5 2 3 10 8" xfId="56270"/>
    <cellStyle name="Обычный 2 2 2 2 2 5 2 3 11" xfId="2449"/>
    <cellStyle name="Обычный 2 2 2 2 2 5 2 3 11 2" xfId="2450"/>
    <cellStyle name="Обычный 2 2 2 2 2 5 2 3 11 3" xfId="19445"/>
    <cellStyle name="Обычный 2 2 2 2 2 5 2 3 11 4" xfId="26917"/>
    <cellStyle name="Обычный 2 2 2 2 2 5 2 3 11 5" xfId="34386"/>
    <cellStyle name="Обычный 2 2 2 2 2 5 2 3 11 6" xfId="41847"/>
    <cellStyle name="Обычный 2 2 2 2 2 5 2 3 11 7" xfId="49735"/>
    <cellStyle name="Обычный 2 2 2 2 2 5 2 3 11 8" xfId="57202"/>
    <cellStyle name="Обычный 2 2 2 2 2 5 2 3 12" xfId="2451"/>
    <cellStyle name="Обычный 2 2 2 2 2 5 2 3 12 2" xfId="2452"/>
    <cellStyle name="Обычный 2 2 2 2 2 5 2 3 12 3" xfId="20378"/>
    <cellStyle name="Обычный 2 2 2 2 2 5 2 3 12 4" xfId="27850"/>
    <cellStyle name="Обычный 2 2 2 2 2 5 2 3 12 5" xfId="35319"/>
    <cellStyle name="Обычный 2 2 2 2 2 5 2 3 12 6" xfId="42780"/>
    <cellStyle name="Обычный 2 2 2 2 2 5 2 3 12 7" xfId="50668"/>
    <cellStyle name="Обычный 2 2 2 2 2 5 2 3 12 8" xfId="58135"/>
    <cellStyle name="Обычный 2 2 2 2 2 5 2 3 13" xfId="2453"/>
    <cellStyle name="Обычный 2 2 2 2 2 5 2 3 13 2" xfId="2454"/>
    <cellStyle name="Обычный 2 2 2 2 2 5 2 3 13 3" xfId="21312"/>
    <cellStyle name="Обычный 2 2 2 2 2 5 2 3 13 4" xfId="28784"/>
    <cellStyle name="Обычный 2 2 2 2 2 5 2 3 13 5" xfId="36253"/>
    <cellStyle name="Обычный 2 2 2 2 2 5 2 3 13 6" xfId="43714"/>
    <cellStyle name="Обычный 2 2 2 2 2 5 2 3 13 7" xfId="51602"/>
    <cellStyle name="Обычный 2 2 2 2 2 5 2 3 13 8" xfId="59069"/>
    <cellStyle name="Обычный 2 2 2 2 2 5 2 3 14" xfId="2455"/>
    <cellStyle name="Обычный 2 2 2 2 2 5 2 3 14 2" xfId="2456"/>
    <cellStyle name="Обычный 2 2 2 2 2 5 2 3 14 3" xfId="22245"/>
    <cellStyle name="Обычный 2 2 2 2 2 5 2 3 14 4" xfId="29717"/>
    <cellStyle name="Обычный 2 2 2 2 2 5 2 3 14 5" xfId="37186"/>
    <cellStyle name="Обычный 2 2 2 2 2 5 2 3 14 6" xfId="44647"/>
    <cellStyle name="Обычный 2 2 2 2 2 5 2 3 14 7" xfId="52535"/>
    <cellStyle name="Обычный 2 2 2 2 2 5 2 3 14 8" xfId="60002"/>
    <cellStyle name="Обычный 2 2 2 2 2 5 2 3 15" xfId="2457"/>
    <cellStyle name="Обычный 2 2 2 2 2 5 2 3 16" xfId="2458"/>
    <cellStyle name="Обычный 2 2 2 2 2 5 2 3 17" xfId="15688"/>
    <cellStyle name="Обычный 2 2 2 2 2 5 2 3 18" xfId="23181"/>
    <cellStyle name="Обычный 2 2 2 2 2 5 2 3 19" xfId="30652"/>
    <cellStyle name="Обычный 2 2 2 2 2 5 2 3 2" xfId="2459"/>
    <cellStyle name="Обычный 2 2 2 2 2 5 2 3 2 10" xfId="2460"/>
    <cellStyle name="Обычный 2 2 2 2 2 5 2 3 2 10 2" xfId="2461"/>
    <cellStyle name="Обычный 2 2 2 2 2 5 2 3 2 10 3" xfId="20379"/>
    <cellStyle name="Обычный 2 2 2 2 2 5 2 3 2 10 4" xfId="27851"/>
    <cellStyle name="Обычный 2 2 2 2 2 5 2 3 2 10 5" xfId="35320"/>
    <cellStyle name="Обычный 2 2 2 2 2 5 2 3 2 10 6" xfId="42781"/>
    <cellStyle name="Обычный 2 2 2 2 2 5 2 3 2 10 7" xfId="50669"/>
    <cellStyle name="Обычный 2 2 2 2 2 5 2 3 2 10 8" xfId="58136"/>
    <cellStyle name="Обычный 2 2 2 2 2 5 2 3 2 11" xfId="2462"/>
    <cellStyle name="Обычный 2 2 2 2 2 5 2 3 2 11 2" xfId="2463"/>
    <cellStyle name="Обычный 2 2 2 2 2 5 2 3 2 11 3" xfId="21313"/>
    <cellStyle name="Обычный 2 2 2 2 2 5 2 3 2 11 4" xfId="28785"/>
    <cellStyle name="Обычный 2 2 2 2 2 5 2 3 2 11 5" xfId="36254"/>
    <cellStyle name="Обычный 2 2 2 2 2 5 2 3 2 11 6" xfId="43715"/>
    <cellStyle name="Обычный 2 2 2 2 2 5 2 3 2 11 7" xfId="51603"/>
    <cellStyle name="Обычный 2 2 2 2 2 5 2 3 2 11 8" xfId="59070"/>
    <cellStyle name="Обычный 2 2 2 2 2 5 2 3 2 12" xfId="2464"/>
    <cellStyle name="Обычный 2 2 2 2 2 5 2 3 2 12 2" xfId="2465"/>
    <cellStyle name="Обычный 2 2 2 2 2 5 2 3 2 12 3" xfId="22246"/>
    <cellStyle name="Обычный 2 2 2 2 2 5 2 3 2 12 4" xfId="29718"/>
    <cellStyle name="Обычный 2 2 2 2 2 5 2 3 2 12 5" xfId="37187"/>
    <cellStyle name="Обычный 2 2 2 2 2 5 2 3 2 12 6" xfId="44648"/>
    <cellStyle name="Обычный 2 2 2 2 2 5 2 3 2 12 7" xfId="52536"/>
    <cellStyle name="Обычный 2 2 2 2 2 5 2 3 2 12 8" xfId="60003"/>
    <cellStyle name="Обычный 2 2 2 2 2 5 2 3 2 13" xfId="2466"/>
    <cellStyle name="Обычный 2 2 2 2 2 5 2 3 2 14" xfId="2467"/>
    <cellStyle name="Обычный 2 2 2 2 2 5 2 3 2 15" xfId="15689"/>
    <cellStyle name="Обычный 2 2 2 2 2 5 2 3 2 16" xfId="23182"/>
    <cellStyle name="Обычный 2 2 2 2 2 5 2 3 2 17" xfId="30653"/>
    <cellStyle name="Обычный 2 2 2 2 2 5 2 3 2 18" xfId="38119"/>
    <cellStyle name="Обычный 2 2 2 2 2 5 2 3 2 19" xfId="45750"/>
    <cellStyle name="Обычный 2 2 2 2 2 5 2 3 2 2" xfId="2468"/>
    <cellStyle name="Обычный 2 2 2 2 2 5 2 3 2 2 10" xfId="2469"/>
    <cellStyle name="Обычный 2 2 2 2 2 5 2 3 2 2 10 2" xfId="2470"/>
    <cellStyle name="Обычный 2 2 2 2 2 5 2 3 2 2 10 3" xfId="21314"/>
    <cellStyle name="Обычный 2 2 2 2 2 5 2 3 2 2 10 4" xfId="28786"/>
    <cellStyle name="Обычный 2 2 2 2 2 5 2 3 2 2 10 5" xfId="36255"/>
    <cellStyle name="Обычный 2 2 2 2 2 5 2 3 2 2 10 6" xfId="43716"/>
    <cellStyle name="Обычный 2 2 2 2 2 5 2 3 2 2 10 7" xfId="51604"/>
    <cellStyle name="Обычный 2 2 2 2 2 5 2 3 2 2 10 8" xfId="59071"/>
    <cellStyle name="Обычный 2 2 2 2 2 5 2 3 2 2 11" xfId="2471"/>
    <cellStyle name="Обычный 2 2 2 2 2 5 2 3 2 2 11 2" xfId="2472"/>
    <cellStyle name="Обычный 2 2 2 2 2 5 2 3 2 2 11 3" xfId="22247"/>
    <cellStyle name="Обычный 2 2 2 2 2 5 2 3 2 2 11 4" xfId="29719"/>
    <cellStyle name="Обычный 2 2 2 2 2 5 2 3 2 2 11 5" xfId="37188"/>
    <cellStyle name="Обычный 2 2 2 2 2 5 2 3 2 2 11 6" xfId="44649"/>
    <cellStyle name="Обычный 2 2 2 2 2 5 2 3 2 2 11 7" xfId="52537"/>
    <cellStyle name="Обычный 2 2 2 2 2 5 2 3 2 2 11 8" xfId="60004"/>
    <cellStyle name="Обычный 2 2 2 2 2 5 2 3 2 2 12" xfId="2473"/>
    <cellStyle name="Обычный 2 2 2 2 2 5 2 3 2 2 13" xfId="2474"/>
    <cellStyle name="Обычный 2 2 2 2 2 5 2 3 2 2 14" xfId="15690"/>
    <cellStyle name="Обычный 2 2 2 2 2 5 2 3 2 2 15" xfId="23183"/>
    <cellStyle name="Обычный 2 2 2 2 2 5 2 3 2 2 16" xfId="30654"/>
    <cellStyle name="Обычный 2 2 2 2 2 5 2 3 2 2 17" xfId="38120"/>
    <cellStyle name="Обычный 2 2 2 2 2 5 2 3 2 2 18" xfId="45753"/>
    <cellStyle name="Обычный 2 2 2 2 2 5 2 3 2 2 19" xfId="46001"/>
    <cellStyle name="Обычный 2 2 2 2 2 5 2 3 2 2 2" xfId="2475"/>
    <cellStyle name="Обычный 2 2 2 2 2 5 2 3 2 2 2 10" xfId="2476"/>
    <cellStyle name="Обычный 2 2 2 2 2 5 2 3 2 2 2 10 2" xfId="2477"/>
    <cellStyle name="Обычный 2 2 2 2 2 5 2 3 2 2 2 10 3" xfId="22248"/>
    <cellStyle name="Обычный 2 2 2 2 2 5 2 3 2 2 2 10 4" xfId="29720"/>
    <cellStyle name="Обычный 2 2 2 2 2 5 2 3 2 2 2 10 5" xfId="37189"/>
    <cellStyle name="Обычный 2 2 2 2 2 5 2 3 2 2 2 10 6" xfId="44650"/>
    <cellStyle name="Обычный 2 2 2 2 2 5 2 3 2 2 2 10 7" xfId="52538"/>
    <cellStyle name="Обычный 2 2 2 2 2 5 2 3 2 2 2 10 8" xfId="60005"/>
    <cellStyle name="Обычный 2 2 2 2 2 5 2 3 2 2 2 11" xfId="2478"/>
    <cellStyle name="Обычный 2 2 2 2 2 5 2 3 2 2 2 12" xfId="2479"/>
    <cellStyle name="Обычный 2 2 2 2 2 5 2 3 2 2 2 13" xfId="15691"/>
    <cellStyle name="Обычный 2 2 2 2 2 5 2 3 2 2 2 14" xfId="23184"/>
    <cellStyle name="Обычный 2 2 2 2 2 5 2 3 2 2 2 15" xfId="30655"/>
    <cellStyle name="Обычный 2 2 2 2 2 5 2 3 2 2 2 16" xfId="38121"/>
    <cellStyle name="Обычный 2 2 2 2 2 5 2 3 2 2 2 17" xfId="45768"/>
    <cellStyle name="Обычный 2 2 2 2 2 5 2 3 2 2 2 18" xfId="46002"/>
    <cellStyle name="Обычный 2 2 2 2 2 5 2 3 2 2 2 19" xfId="53469"/>
    <cellStyle name="Обычный 2 2 2 2 2 5 2 3 2 2 2 2" xfId="2480"/>
    <cellStyle name="Обычный 2 2 2 2 2 5 2 3 2 2 2 2 10" xfId="2481"/>
    <cellStyle name="Обычный 2 2 2 2 2 5 2 3 2 2 2 2 11" xfId="15692"/>
    <cellStyle name="Обычный 2 2 2 2 2 5 2 3 2 2 2 2 12" xfId="23185"/>
    <cellStyle name="Обычный 2 2 2 2 2 5 2 3 2 2 2 2 13" xfId="30656"/>
    <cellStyle name="Обычный 2 2 2 2 2 5 2 3 2 2 2 2 14" xfId="38122"/>
    <cellStyle name="Обычный 2 2 2 2 2 5 2 3 2 2 2 2 15" xfId="46003"/>
    <cellStyle name="Обычный 2 2 2 2 2 5 2 3 2 2 2 2 16" xfId="53470"/>
    <cellStyle name="Обычный 2 2 2 2 2 5 2 3 2 2 2 2 2" xfId="2482"/>
    <cellStyle name="Обычный 2 2 2 2 2 5 2 3 2 2 2 2 2 2" xfId="2483"/>
    <cellStyle name="Обычный 2 2 2 2 2 5 2 3 2 2 2 2 2 3" xfId="16650"/>
    <cellStyle name="Обычный 2 2 2 2 2 5 2 3 2 2 2 2 2 4" xfId="24122"/>
    <cellStyle name="Обычный 2 2 2 2 2 5 2 3 2 2 2 2 2 5" xfId="31592"/>
    <cellStyle name="Обычный 2 2 2 2 2 5 2 3 2 2 2 2 2 6" xfId="39054"/>
    <cellStyle name="Обычный 2 2 2 2 2 5 2 3 2 2 2 2 2 7" xfId="46940"/>
    <cellStyle name="Обычный 2 2 2 2 2 5 2 3 2 2 2 2 2 8" xfId="54407"/>
    <cellStyle name="Обычный 2 2 2 2 2 5 2 3 2 2 2 2 3" xfId="2484"/>
    <cellStyle name="Обычный 2 2 2 2 2 5 2 3 2 2 2 2 3 2" xfId="2485"/>
    <cellStyle name="Обычный 2 2 2 2 2 5 2 3 2 2 2 2 3 3" xfId="17584"/>
    <cellStyle name="Обычный 2 2 2 2 2 5 2 3 2 2 2 2 3 4" xfId="25056"/>
    <cellStyle name="Обычный 2 2 2 2 2 5 2 3 2 2 2 2 3 5" xfId="32525"/>
    <cellStyle name="Обычный 2 2 2 2 2 5 2 3 2 2 2 2 3 6" xfId="39986"/>
    <cellStyle name="Обычный 2 2 2 2 2 5 2 3 2 2 2 2 3 7" xfId="47874"/>
    <cellStyle name="Обычный 2 2 2 2 2 5 2 3 2 2 2 2 3 8" xfId="55341"/>
    <cellStyle name="Обычный 2 2 2 2 2 5 2 3 2 2 2 2 4" xfId="2486"/>
    <cellStyle name="Обычный 2 2 2 2 2 5 2 3 2 2 2 2 4 2" xfId="2487"/>
    <cellStyle name="Обычный 2 2 2 2 2 5 2 3 2 2 2 2 4 3" xfId="18517"/>
    <cellStyle name="Обычный 2 2 2 2 2 5 2 3 2 2 2 2 4 4" xfId="25989"/>
    <cellStyle name="Обычный 2 2 2 2 2 5 2 3 2 2 2 2 4 5" xfId="33458"/>
    <cellStyle name="Обычный 2 2 2 2 2 5 2 3 2 2 2 2 4 6" xfId="40919"/>
    <cellStyle name="Обычный 2 2 2 2 2 5 2 3 2 2 2 2 4 7" xfId="48807"/>
    <cellStyle name="Обычный 2 2 2 2 2 5 2 3 2 2 2 2 4 8" xfId="56274"/>
    <cellStyle name="Обычный 2 2 2 2 2 5 2 3 2 2 2 2 5" xfId="2488"/>
    <cellStyle name="Обычный 2 2 2 2 2 5 2 3 2 2 2 2 5 2" xfId="2489"/>
    <cellStyle name="Обычный 2 2 2 2 2 5 2 3 2 2 2 2 5 3" xfId="19449"/>
    <cellStyle name="Обычный 2 2 2 2 2 5 2 3 2 2 2 2 5 4" xfId="26921"/>
    <cellStyle name="Обычный 2 2 2 2 2 5 2 3 2 2 2 2 5 5" xfId="34390"/>
    <cellStyle name="Обычный 2 2 2 2 2 5 2 3 2 2 2 2 5 6" xfId="41851"/>
    <cellStyle name="Обычный 2 2 2 2 2 5 2 3 2 2 2 2 5 7" xfId="49739"/>
    <cellStyle name="Обычный 2 2 2 2 2 5 2 3 2 2 2 2 5 8" xfId="57206"/>
    <cellStyle name="Обычный 2 2 2 2 2 5 2 3 2 2 2 2 6" xfId="2490"/>
    <cellStyle name="Обычный 2 2 2 2 2 5 2 3 2 2 2 2 6 2" xfId="2491"/>
    <cellStyle name="Обычный 2 2 2 2 2 5 2 3 2 2 2 2 6 3" xfId="20382"/>
    <cellStyle name="Обычный 2 2 2 2 2 5 2 3 2 2 2 2 6 4" xfId="27854"/>
    <cellStyle name="Обычный 2 2 2 2 2 5 2 3 2 2 2 2 6 5" xfId="35323"/>
    <cellStyle name="Обычный 2 2 2 2 2 5 2 3 2 2 2 2 6 6" xfId="42784"/>
    <cellStyle name="Обычный 2 2 2 2 2 5 2 3 2 2 2 2 6 7" xfId="50672"/>
    <cellStyle name="Обычный 2 2 2 2 2 5 2 3 2 2 2 2 6 8" xfId="58139"/>
    <cellStyle name="Обычный 2 2 2 2 2 5 2 3 2 2 2 2 7" xfId="2492"/>
    <cellStyle name="Обычный 2 2 2 2 2 5 2 3 2 2 2 2 7 2" xfId="2493"/>
    <cellStyle name="Обычный 2 2 2 2 2 5 2 3 2 2 2 2 7 3" xfId="21316"/>
    <cellStyle name="Обычный 2 2 2 2 2 5 2 3 2 2 2 2 7 4" xfId="28788"/>
    <cellStyle name="Обычный 2 2 2 2 2 5 2 3 2 2 2 2 7 5" xfId="36257"/>
    <cellStyle name="Обычный 2 2 2 2 2 5 2 3 2 2 2 2 7 6" xfId="43718"/>
    <cellStyle name="Обычный 2 2 2 2 2 5 2 3 2 2 2 2 7 7" xfId="51606"/>
    <cellStyle name="Обычный 2 2 2 2 2 5 2 3 2 2 2 2 7 8" xfId="59073"/>
    <cellStyle name="Обычный 2 2 2 2 2 5 2 3 2 2 2 2 8" xfId="2494"/>
    <cellStyle name="Обычный 2 2 2 2 2 5 2 3 2 2 2 2 8 2" xfId="2495"/>
    <cellStyle name="Обычный 2 2 2 2 2 5 2 3 2 2 2 2 8 3" xfId="22249"/>
    <cellStyle name="Обычный 2 2 2 2 2 5 2 3 2 2 2 2 8 4" xfId="29721"/>
    <cellStyle name="Обычный 2 2 2 2 2 5 2 3 2 2 2 2 8 5" xfId="37190"/>
    <cellStyle name="Обычный 2 2 2 2 2 5 2 3 2 2 2 2 8 6" xfId="44651"/>
    <cellStyle name="Обычный 2 2 2 2 2 5 2 3 2 2 2 2 8 7" xfId="52539"/>
    <cellStyle name="Обычный 2 2 2 2 2 5 2 3 2 2 2 2 8 8" xfId="60006"/>
    <cellStyle name="Обычный 2 2 2 2 2 5 2 3 2 2 2 2 9" xfId="2496"/>
    <cellStyle name="Обычный 2 2 2 2 2 5 2 3 2 2 2 3" xfId="2497"/>
    <cellStyle name="Обычный 2 2 2 2 2 5 2 3 2 2 2 3 10" xfId="15693"/>
    <cellStyle name="Обычный 2 2 2 2 2 5 2 3 2 2 2 3 11" xfId="23186"/>
    <cellStyle name="Обычный 2 2 2 2 2 5 2 3 2 2 2 3 12" xfId="30657"/>
    <cellStyle name="Обычный 2 2 2 2 2 5 2 3 2 2 2 3 13" xfId="38123"/>
    <cellStyle name="Обычный 2 2 2 2 2 5 2 3 2 2 2 3 14" xfId="46004"/>
    <cellStyle name="Обычный 2 2 2 2 2 5 2 3 2 2 2 3 15" xfId="53471"/>
    <cellStyle name="Обычный 2 2 2 2 2 5 2 3 2 2 2 3 2" xfId="2498"/>
    <cellStyle name="Обычный 2 2 2 2 2 5 2 3 2 2 2 3 2 2" xfId="2499"/>
    <cellStyle name="Обычный 2 2 2 2 2 5 2 3 2 2 2 3 2 3" xfId="16651"/>
    <cellStyle name="Обычный 2 2 2 2 2 5 2 3 2 2 2 3 2 4" xfId="24123"/>
    <cellStyle name="Обычный 2 2 2 2 2 5 2 3 2 2 2 3 2 5" xfId="31593"/>
    <cellStyle name="Обычный 2 2 2 2 2 5 2 3 2 2 2 3 2 6" xfId="39055"/>
    <cellStyle name="Обычный 2 2 2 2 2 5 2 3 2 2 2 3 2 7" xfId="46941"/>
    <cellStyle name="Обычный 2 2 2 2 2 5 2 3 2 2 2 3 2 8" xfId="54408"/>
    <cellStyle name="Обычный 2 2 2 2 2 5 2 3 2 2 2 3 3" xfId="2500"/>
    <cellStyle name="Обычный 2 2 2 2 2 5 2 3 2 2 2 3 3 2" xfId="2501"/>
    <cellStyle name="Обычный 2 2 2 2 2 5 2 3 2 2 2 3 3 3" xfId="17585"/>
    <cellStyle name="Обычный 2 2 2 2 2 5 2 3 2 2 2 3 3 4" xfId="25057"/>
    <cellStyle name="Обычный 2 2 2 2 2 5 2 3 2 2 2 3 3 5" xfId="32526"/>
    <cellStyle name="Обычный 2 2 2 2 2 5 2 3 2 2 2 3 3 6" xfId="39987"/>
    <cellStyle name="Обычный 2 2 2 2 2 5 2 3 2 2 2 3 3 7" xfId="47875"/>
    <cellStyle name="Обычный 2 2 2 2 2 5 2 3 2 2 2 3 3 8" xfId="55342"/>
    <cellStyle name="Обычный 2 2 2 2 2 5 2 3 2 2 2 3 4" xfId="2502"/>
    <cellStyle name="Обычный 2 2 2 2 2 5 2 3 2 2 2 3 4 2" xfId="2503"/>
    <cellStyle name="Обычный 2 2 2 2 2 5 2 3 2 2 2 3 4 3" xfId="18518"/>
    <cellStyle name="Обычный 2 2 2 2 2 5 2 3 2 2 2 3 4 4" xfId="25990"/>
    <cellStyle name="Обычный 2 2 2 2 2 5 2 3 2 2 2 3 4 5" xfId="33459"/>
    <cellStyle name="Обычный 2 2 2 2 2 5 2 3 2 2 2 3 4 6" xfId="40920"/>
    <cellStyle name="Обычный 2 2 2 2 2 5 2 3 2 2 2 3 4 7" xfId="48808"/>
    <cellStyle name="Обычный 2 2 2 2 2 5 2 3 2 2 2 3 4 8" xfId="56275"/>
    <cellStyle name="Обычный 2 2 2 2 2 5 2 3 2 2 2 3 5" xfId="2504"/>
    <cellStyle name="Обычный 2 2 2 2 2 5 2 3 2 2 2 3 5 2" xfId="2505"/>
    <cellStyle name="Обычный 2 2 2 2 2 5 2 3 2 2 2 3 5 3" xfId="19450"/>
    <cellStyle name="Обычный 2 2 2 2 2 5 2 3 2 2 2 3 5 4" xfId="26922"/>
    <cellStyle name="Обычный 2 2 2 2 2 5 2 3 2 2 2 3 5 5" xfId="34391"/>
    <cellStyle name="Обычный 2 2 2 2 2 5 2 3 2 2 2 3 5 6" xfId="41852"/>
    <cellStyle name="Обычный 2 2 2 2 2 5 2 3 2 2 2 3 5 7" xfId="49740"/>
    <cellStyle name="Обычный 2 2 2 2 2 5 2 3 2 2 2 3 5 8" xfId="57207"/>
    <cellStyle name="Обычный 2 2 2 2 2 5 2 3 2 2 2 3 6" xfId="2506"/>
    <cellStyle name="Обычный 2 2 2 2 2 5 2 3 2 2 2 3 6 2" xfId="2507"/>
    <cellStyle name="Обычный 2 2 2 2 2 5 2 3 2 2 2 3 6 3" xfId="20383"/>
    <cellStyle name="Обычный 2 2 2 2 2 5 2 3 2 2 2 3 6 4" xfId="27855"/>
    <cellStyle name="Обычный 2 2 2 2 2 5 2 3 2 2 2 3 6 5" xfId="35324"/>
    <cellStyle name="Обычный 2 2 2 2 2 5 2 3 2 2 2 3 6 6" xfId="42785"/>
    <cellStyle name="Обычный 2 2 2 2 2 5 2 3 2 2 2 3 6 7" xfId="50673"/>
    <cellStyle name="Обычный 2 2 2 2 2 5 2 3 2 2 2 3 6 8" xfId="58140"/>
    <cellStyle name="Обычный 2 2 2 2 2 5 2 3 2 2 2 3 7" xfId="2508"/>
    <cellStyle name="Обычный 2 2 2 2 2 5 2 3 2 2 2 3 7 2" xfId="2509"/>
    <cellStyle name="Обычный 2 2 2 2 2 5 2 3 2 2 2 3 7 3" xfId="21317"/>
    <cellStyle name="Обычный 2 2 2 2 2 5 2 3 2 2 2 3 7 4" xfId="28789"/>
    <cellStyle name="Обычный 2 2 2 2 2 5 2 3 2 2 2 3 7 5" xfId="36258"/>
    <cellStyle name="Обычный 2 2 2 2 2 5 2 3 2 2 2 3 7 6" xfId="43719"/>
    <cellStyle name="Обычный 2 2 2 2 2 5 2 3 2 2 2 3 7 7" xfId="51607"/>
    <cellStyle name="Обычный 2 2 2 2 2 5 2 3 2 2 2 3 7 8" xfId="59074"/>
    <cellStyle name="Обычный 2 2 2 2 2 5 2 3 2 2 2 3 8" xfId="2510"/>
    <cellStyle name="Обычный 2 2 2 2 2 5 2 3 2 2 2 3 8 2" xfId="2511"/>
    <cellStyle name="Обычный 2 2 2 2 2 5 2 3 2 2 2 3 8 3" xfId="22250"/>
    <cellStyle name="Обычный 2 2 2 2 2 5 2 3 2 2 2 3 8 4" xfId="29722"/>
    <cellStyle name="Обычный 2 2 2 2 2 5 2 3 2 2 2 3 8 5" xfId="37191"/>
    <cellStyle name="Обычный 2 2 2 2 2 5 2 3 2 2 2 3 8 6" xfId="44652"/>
    <cellStyle name="Обычный 2 2 2 2 2 5 2 3 2 2 2 3 8 7" xfId="52540"/>
    <cellStyle name="Обычный 2 2 2 2 2 5 2 3 2 2 2 3 8 8" xfId="60007"/>
    <cellStyle name="Обычный 2 2 2 2 2 5 2 3 2 2 2 3 9" xfId="2512"/>
    <cellStyle name="Обычный 2 2 2 2 2 5 2 3 2 2 2 4" xfId="2513"/>
    <cellStyle name="Обычный 2 2 2 2 2 5 2 3 2 2 2 4 2" xfId="2514"/>
    <cellStyle name="Обычный 2 2 2 2 2 5 2 3 2 2 2 4 3" xfId="16649"/>
    <cellStyle name="Обычный 2 2 2 2 2 5 2 3 2 2 2 4 4" xfId="24121"/>
    <cellStyle name="Обычный 2 2 2 2 2 5 2 3 2 2 2 4 5" xfId="31591"/>
    <cellStyle name="Обычный 2 2 2 2 2 5 2 3 2 2 2 4 6" xfId="39053"/>
    <cellStyle name="Обычный 2 2 2 2 2 5 2 3 2 2 2 4 7" xfId="46939"/>
    <cellStyle name="Обычный 2 2 2 2 2 5 2 3 2 2 2 4 8" xfId="54406"/>
    <cellStyle name="Обычный 2 2 2 2 2 5 2 3 2 2 2 5" xfId="2515"/>
    <cellStyle name="Обычный 2 2 2 2 2 5 2 3 2 2 2 5 2" xfId="2516"/>
    <cellStyle name="Обычный 2 2 2 2 2 5 2 3 2 2 2 5 3" xfId="17583"/>
    <cellStyle name="Обычный 2 2 2 2 2 5 2 3 2 2 2 5 4" xfId="25055"/>
    <cellStyle name="Обычный 2 2 2 2 2 5 2 3 2 2 2 5 5" xfId="32524"/>
    <cellStyle name="Обычный 2 2 2 2 2 5 2 3 2 2 2 5 6" xfId="39985"/>
    <cellStyle name="Обычный 2 2 2 2 2 5 2 3 2 2 2 5 7" xfId="47873"/>
    <cellStyle name="Обычный 2 2 2 2 2 5 2 3 2 2 2 5 8" xfId="55340"/>
    <cellStyle name="Обычный 2 2 2 2 2 5 2 3 2 2 2 6" xfId="2517"/>
    <cellStyle name="Обычный 2 2 2 2 2 5 2 3 2 2 2 6 2" xfId="2518"/>
    <cellStyle name="Обычный 2 2 2 2 2 5 2 3 2 2 2 6 3" xfId="18516"/>
    <cellStyle name="Обычный 2 2 2 2 2 5 2 3 2 2 2 6 4" xfId="25988"/>
    <cellStyle name="Обычный 2 2 2 2 2 5 2 3 2 2 2 6 5" xfId="33457"/>
    <cellStyle name="Обычный 2 2 2 2 2 5 2 3 2 2 2 6 6" xfId="40918"/>
    <cellStyle name="Обычный 2 2 2 2 2 5 2 3 2 2 2 6 7" xfId="48806"/>
    <cellStyle name="Обычный 2 2 2 2 2 5 2 3 2 2 2 6 8" xfId="56273"/>
    <cellStyle name="Обычный 2 2 2 2 2 5 2 3 2 2 2 7" xfId="2519"/>
    <cellStyle name="Обычный 2 2 2 2 2 5 2 3 2 2 2 7 2" xfId="2520"/>
    <cellStyle name="Обычный 2 2 2 2 2 5 2 3 2 2 2 7 3" xfId="19448"/>
    <cellStyle name="Обычный 2 2 2 2 2 5 2 3 2 2 2 7 4" xfId="26920"/>
    <cellStyle name="Обычный 2 2 2 2 2 5 2 3 2 2 2 7 5" xfId="34389"/>
    <cellStyle name="Обычный 2 2 2 2 2 5 2 3 2 2 2 7 6" xfId="41850"/>
    <cellStyle name="Обычный 2 2 2 2 2 5 2 3 2 2 2 7 7" xfId="49738"/>
    <cellStyle name="Обычный 2 2 2 2 2 5 2 3 2 2 2 7 8" xfId="57205"/>
    <cellStyle name="Обычный 2 2 2 2 2 5 2 3 2 2 2 8" xfId="2521"/>
    <cellStyle name="Обычный 2 2 2 2 2 5 2 3 2 2 2 8 2" xfId="2522"/>
    <cellStyle name="Обычный 2 2 2 2 2 5 2 3 2 2 2 8 3" xfId="20381"/>
    <cellStyle name="Обычный 2 2 2 2 2 5 2 3 2 2 2 8 4" xfId="27853"/>
    <cellStyle name="Обычный 2 2 2 2 2 5 2 3 2 2 2 8 5" xfId="35322"/>
    <cellStyle name="Обычный 2 2 2 2 2 5 2 3 2 2 2 8 6" xfId="42783"/>
    <cellStyle name="Обычный 2 2 2 2 2 5 2 3 2 2 2 8 7" xfId="50671"/>
    <cellStyle name="Обычный 2 2 2 2 2 5 2 3 2 2 2 8 8" xfId="58138"/>
    <cellStyle name="Обычный 2 2 2 2 2 5 2 3 2 2 2 9" xfId="2523"/>
    <cellStyle name="Обычный 2 2 2 2 2 5 2 3 2 2 2 9 2" xfId="2524"/>
    <cellStyle name="Обычный 2 2 2 2 2 5 2 3 2 2 2 9 3" xfId="21315"/>
    <cellStyle name="Обычный 2 2 2 2 2 5 2 3 2 2 2 9 4" xfId="28787"/>
    <cellStyle name="Обычный 2 2 2 2 2 5 2 3 2 2 2 9 5" xfId="36256"/>
    <cellStyle name="Обычный 2 2 2 2 2 5 2 3 2 2 2 9 6" xfId="43717"/>
    <cellStyle name="Обычный 2 2 2 2 2 5 2 3 2 2 2 9 7" xfId="51605"/>
    <cellStyle name="Обычный 2 2 2 2 2 5 2 3 2 2 2 9 8" xfId="59072"/>
    <cellStyle name="Обычный 2 2 2 2 2 5 2 3 2 2 20" xfId="53468"/>
    <cellStyle name="Обычный 2 2 2 2 2 5 2 3 2 2 3" xfId="2525"/>
    <cellStyle name="Обычный 2 2 2 2 2 5 2 3 2 2 3 10" xfId="2526"/>
    <cellStyle name="Обычный 2 2 2 2 2 5 2 3 2 2 3 11" xfId="15694"/>
    <cellStyle name="Обычный 2 2 2 2 2 5 2 3 2 2 3 12" xfId="23187"/>
    <cellStyle name="Обычный 2 2 2 2 2 5 2 3 2 2 3 13" xfId="30658"/>
    <cellStyle name="Обычный 2 2 2 2 2 5 2 3 2 2 3 14" xfId="38124"/>
    <cellStyle name="Обычный 2 2 2 2 2 5 2 3 2 2 3 15" xfId="46005"/>
    <cellStyle name="Обычный 2 2 2 2 2 5 2 3 2 2 3 16" xfId="53472"/>
    <cellStyle name="Обычный 2 2 2 2 2 5 2 3 2 2 3 2" xfId="2527"/>
    <cellStyle name="Обычный 2 2 2 2 2 5 2 3 2 2 3 2 2" xfId="2528"/>
    <cellStyle name="Обычный 2 2 2 2 2 5 2 3 2 2 3 2 3" xfId="2529"/>
    <cellStyle name="Обычный 2 2 2 2 2 5 2 3 2 2 3 2 4" xfId="16652"/>
    <cellStyle name="Обычный 2 2 2 2 2 5 2 3 2 2 3 2 5" xfId="24124"/>
    <cellStyle name="Обычный 2 2 2 2 2 5 2 3 2 2 3 2 6" xfId="31594"/>
    <cellStyle name="Обычный 2 2 2 2 2 5 2 3 2 2 3 2 7" xfId="39056"/>
    <cellStyle name="Обычный 2 2 2 2 2 5 2 3 2 2 3 2 8" xfId="46942"/>
    <cellStyle name="Обычный 2 2 2 2 2 5 2 3 2 2 3 2 9" xfId="54409"/>
    <cellStyle name="Обычный 2 2 2 2 2 5 2 3 2 2 3 3" xfId="2530"/>
    <cellStyle name="Обычный 2 2 2 2 2 5 2 3 2 2 3 3 2" xfId="2531"/>
    <cellStyle name="Обычный 2 2 2 2 2 5 2 3 2 2 3 3 3" xfId="17586"/>
    <cellStyle name="Обычный 2 2 2 2 2 5 2 3 2 2 3 3 4" xfId="25058"/>
    <cellStyle name="Обычный 2 2 2 2 2 5 2 3 2 2 3 3 5" xfId="32527"/>
    <cellStyle name="Обычный 2 2 2 2 2 5 2 3 2 2 3 3 6" xfId="39988"/>
    <cellStyle name="Обычный 2 2 2 2 2 5 2 3 2 2 3 3 7" xfId="47876"/>
    <cellStyle name="Обычный 2 2 2 2 2 5 2 3 2 2 3 3 8" xfId="55343"/>
    <cellStyle name="Обычный 2 2 2 2 2 5 2 3 2 2 3 4" xfId="2532"/>
    <cellStyle name="Обычный 2 2 2 2 2 5 2 3 2 2 3 4 2" xfId="2533"/>
    <cellStyle name="Обычный 2 2 2 2 2 5 2 3 2 2 3 4 3" xfId="18519"/>
    <cellStyle name="Обычный 2 2 2 2 2 5 2 3 2 2 3 4 4" xfId="25991"/>
    <cellStyle name="Обычный 2 2 2 2 2 5 2 3 2 2 3 4 5" xfId="33460"/>
    <cellStyle name="Обычный 2 2 2 2 2 5 2 3 2 2 3 4 6" xfId="40921"/>
    <cellStyle name="Обычный 2 2 2 2 2 5 2 3 2 2 3 4 7" xfId="48809"/>
    <cellStyle name="Обычный 2 2 2 2 2 5 2 3 2 2 3 4 8" xfId="56276"/>
    <cellStyle name="Обычный 2 2 2 2 2 5 2 3 2 2 3 5" xfId="2534"/>
    <cellStyle name="Обычный 2 2 2 2 2 5 2 3 2 2 3 5 2" xfId="2535"/>
    <cellStyle name="Обычный 2 2 2 2 2 5 2 3 2 2 3 5 3" xfId="19451"/>
    <cellStyle name="Обычный 2 2 2 2 2 5 2 3 2 2 3 5 4" xfId="26923"/>
    <cellStyle name="Обычный 2 2 2 2 2 5 2 3 2 2 3 5 5" xfId="34392"/>
    <cellStyle name="Обычный 2 2 2 2 2 5 2 3 2 2 3 5 6" xfId="41853"/>
    <cellStyle name="Обычный 2 2 2 2 2 5 2 3 2 2 3 5 7" xfId="49741"/>
    <cellStyle name="Обычный 2 2 2 2 2 5 2 3 2 2 3 5 8" xfId="57208"/>
    <cellStyle name="Обычный 2 2 2 2 2 5 2 3 2 2 3 6" xfId="2536"/>
    <cellStyle name="Обычный 2 2 2 2 2 5 2 3 2 2 3 6 2" xfId="2537"/>
    <cellStyle name="Обычный 2 2 2 2 2 5 2 3 2 2 3 6 3" xfId="20384"/>
    <cellStyle name="Обычный 2 2 2 2 2 5 2 3 2 2 3 6 4" xfId="27856"/>
    <cellStyle name="Обычный 2 2 2 2 2 5 2 3 2 2 3 6 5" xfId="35325"/>
    <cellStyle name="Обычный 2 2 2 2 2 5 2 3 2 2 3 6 6" xfId="42786"/>
    <cellStyle name="Обычный 2 2 2 2 2 5 2 3 2 2 3 6 7" xfId="50674"/>
    <cellStyle name="Обычный 2 2 2 2 2 5 2 3 2 2 3 6 8" xfId="58141"/>
    <cellStyle name="Обычный 2 2 2 2 2 5 2 3 2 2 3 7" xfId="2538"/>
    <cellStyle name="Обычный 2 2 2 2 2 5 2 3 2 2 3 7 2" xfId="2539"/>
    <cellStyle name="Обычный 2 2 2 2 2 5 2 3 2 2 3 7 3" xfId="21318"/>
    <cellStyle name="Обычный 2 2 2 2 2 5 2 3 2 2 3 7 4" xfId="28790"/>
    <cellStyle name="Обычный 2 2 2 2 2 5 2 3 2 2 3 7 5" xfId="36259"/>
    <cellStyle name="Обычный 2 2 2 2 2 5 2 3 2 2 3 7 6" xfId="43720"/>
    <cellStyle name="Обычный 2 2 2 2 2 5 2 3 2 2 3 7 7" xfId="51608"/>
    <cellStyle name="Обычный 2 2 2 2 2 5 2 3 2 2 3 7 8" xfId="59075"/>
    <cellStyle name="Обычный 2 2 2 2 2 5 2 3 2 2 3 8" xfId="2540"/>
    <cellStyle name="Обычный 2 2 2 2 2 5 2 3 2 2 3 8 2" xfId="2541"/>
    <cellStyle name="Обычный 2 2 2 2 2 5 2 3 2 2 3 8 3" xfId="22251"/>
    <cellStyle name="Обычный 2 2 2 2 2 5 2 3 2 2 3 8 4" xfId="29723"/>
    <cellStyle name="Обычный 2 2 2 2 2 5 2 3 2 2 3 8 5" xfId="37192"/>
    <cellStyle name="Обычный 2 2 2 2 2 5 2 3 2 2 3 8 6" xfId="44653"/>
    <cellStyle name="Обычный 2 2 2 2 2 5 2 3 2 2 3 8 7" xfId="52541"/>
    <cellStyle name="Обычный 2 2 2 2 2 5 2 3 2 2 3 8 8" xfId="60008"/>
    <cellStyle name="Обычный 2 2 2 2 2 5 2 3 2 2 3 9" xfId="2542"/>
    <cellStyle name="Обычный 2 2 2 2 2 5 2 3 2 2 4" xfId="2543"/>
    <cellStyle name="Обычный 2 2 2 2 2 5 2 3 2 2 4 10" xfId="2544"/>
    <cellStyle name="Обычный 2 2 2 2 2 5 2 3 2 2 4 11" xfId="15695"/>
    <cellStyle name="Обычный 2 2 2 2 2 5 2 3 2 2 4 12" xfId="23188"/>
    <cellStyle name="Обычный 2 2 2 2 2 5 2 3 2 2 4 13" xfId="30659"/>
    <cellStyle name="Обычный 2 2 2 2 2 5 2 3 2 2 4 14" xfId="38125"/>
    <cellStyle name="Обычный 2 2 2 2 2 5 2 3 2 2 4 15" xfId="46006"/>
    <cellStyle name="Обычный 2 2 2 2 2 5 2 3 2 2 4 16" xfId="53473"/>
    <cellStyle name="Обычный 2 2 2 2 2 5 2 3 2 2 4 2" xfId="2545"/>
    <cellStyle name="Обычный 2 2 2 2 2 5 2 3 2 2 4 2 2" xfId="2546"/>
    <cellStyle name="Обычный 2 2 2 2 2 5 2 3 2 2 4 2 3" xfId="16653"/>
    <cellStyle name="Обычный 2 2 2 2 2 5 2 3 2 2 4 2 4" xfId="24125"/>
    <cellStyle name="Обычный 2 2 2 2 2 5 2 3 2 2 4 2 5" xfId="31595"/>
    <cellStyle name="Обычный 2 2 2 2 2 5 2 3 2 2 4 2 6" xfId="39057"/>
    <cellStyle name="Обычный 2 2 2 2 2 5 2 3 2 2 4 2 7" xfId="46943"/>
    <cellStyle name="Обычный 2 2 2 2 2 5 2 3 2 2 4 2 8" xfId="54410"/>
    <cellStyle name="Обычный 2 2 2 2 2 5 2 3 2 2 4 3" xfId="2547"/>
    <cellStyle name="Обычный 2 2 2 2 2 5 2 3 2 2 4 3 2" xfId="2548"/>
    <cellStyle name="Обычный 2 2 2 2 2 5 2 3 2 2 4 3 3" xfId="17587"/>
    <cellStyle name="Обычный 2 2 2 2 2 5 2 3 2 2 4 3 4" xfId="25059"/>
    <cellStyle name="Обычный 2 2 2 2 2 5 2 3 2 2 4 3 5" xfId="32528"/>
    <cellStyle name="Обычный 2 2 2 2 2 5 2 3 2 2 4 3 6" xfId="39989"/>
    <cellStyle name="Обычный 2 2 2 2 2 5 2 3 2 2 4 3 7" xfId="47877"/>
    <cellStyle name="Обычный 2 2 2 2 2 5 2 3 2 2 4 3 8" xfId="55344"/>
    <cellStyle name="Обычный 2 2 2 2 2 5 2 3 2 2 4 4" xfId="2549"/>
    <cellStyle name="Обычный 2 2 2 2 2 5 2 3 2 2 4 4 2" xfId="2550"/>
    <cellStyle name="Обычный 2 2 2 2 2 5 2 3 2 2 4 4 3" xfId="18520"/>
    <cellStyle name="Обычный 2 2 2 2 2 5 2 3 2 2 4 4 4" xfId="25992"/>
    <cellStyle name="Обычный 2 2 2 2 2 5 2 3 2 2 4 4 5" xfId="33461"/>
    <cellStyle name="Обычный 2 2 2 2 2 5 2 3 2 2 4 4 6" xfId="40922"/>
    <cellStyle name="Обычный 2 2 2 2 2 5 2 3 2 2 4 4 7" xfId="48810"/>
    <cellStyle name="Обычный 2 2 2 2 2 5 2 3 2 2 4 4 8" xfId="56277"/>
    <cellStyle name="Обычный 2 2 2 2 2 5 2 3 2 2 4 5" xfId="2551"/>
    <cellStyle name="Обычный 2 2 2 2 2 5 2 3 2 2 4 5 2" xfId="2552"/>
    <cellStyle name="Обычный 2 2 2 2 2 5 2 3 2 2 4 5 3" xfId="19452"/>
    <cellStyle name="Обычный 2 2 2 2 2 5 2 3 2 2 4 5 4" xfId="26924"/>
    <cellStyle name="Обычный 2 2 2 2 2 5 2 3 2 2 4 5 5" xfId="34393"/>
    <cellStyle name="Обычный 2 2 2 2 2 5 2 3 2 2 4 5 6" xfId="41854"/>
    <cellStyle name="Обычный 2 2 2 2 2 5 2 3 2 2 4 5 7" xfId="49742"/>
    <cellStyle name="Обычный 2 2 2 2 2 5 2 3 2 2 4 5 8" xfId="57209"/>
    <cellStyle name="Обычный 2 2 2 2 2 5 2 3 2 2 4 6" xfId="2553"/>
    <cellStyle name="Обычный 2 2 2 2 2 5 2 3 2 2 4 6 2" xfId="2554"/>
    <cellStyle name="Обычный 2 2 2 2 2 5 2 3 2 2 4 6 3" xfId="20385"/>
    <cellStyle name="Обычный 2 2 2 2 2 5 2 3 2 2 4 6 4" xfId="27857"/>
    <cellStyle name="Обычный 2 2 2 2 2 5 2 3 2 2 4 6 5" xfId="35326"/>
    <cellStyle name="Обычный 2 2 2 2 2 5 2 3 2 2 4 6 6" xfId="42787"/>
    <cellStyle name="Обычный 2 2 2 2 2 5 2 3 2 2 4 6 7" xfId="50675"/>
    <cellStyle name="Обычный 2 2 2 2 2 5 2 3 2 2 4 6 8" xfId="58142"/>
    <cellStyle name="Обычный 2 2 2 2 2 5 2 3 2 2 4 7" xfId="2555"/>
    <cellStyle name="Обычный 2 2 2 2 2 5 2 3 2 2 4 7 2" xfId="2556"/>
    <cellStyle name="Обычный 2 2 2 2 2 5 2 3 2 2 4 7 3" xfId="21319"/>
    <cellStyle name="Обычный 2 2 2 2 2 5 2 3 2 2 4 7 4" xfId="28791"/>
    <cellStyle name="Обычный 2 2 2 2 2 5 2 3 2 2 4 7 5" xfId="36260"/>
    <cellStyle name="Обычный 2 2 2 2 2 5 2 3 2 2 4 7 6" xfId="43721"/>
    <cellStyle name="Обычный 2 2 2 2 2 5 2 3 2 2 4 7 7" xfId="51609"/>
    <cellStyle name="Обычный 2 2 2 2 2 5 2 3 2 2 4 7 8" xfId="59076"/>
    <cellStyle name="Обычный 2 2 2 2 2 5 2 3 2 2 4 8" xfId="2557"/>
    <cellStyle name="Обычный 2 2 2 2 2 5 2 3 2 2 4 8 2" xfId="2558"/>
    <cellStyle name="Обычный 2 2 2 2 2 5 2 3 2 2 4 8 3" xfId="22252"/>
    <cellStyle name="Обычный 2 2 2 2 2 5 2 3 2 2 4 8 4" xfId="29724"/>
    <cellStyle name="Обычный 2 2 2 2 2 5 2 3 2 2 4 8 5" xfId="37193"/>
    <cellStyle name="Обычный 2 2 2 2 2 5 2 3 2 2 4 8 6" xfId="44654"/>
    <cellStyle name="Обычный 2 2 2 2 2 5 2 3 2 2 4 8 7" xfId="52542"/>
    <cellStyle name="Обычный 2 2 2 2 2 5 2 3 2 2 4 8 8" xfId="60009"/>
    <cellStyle name="Обычный 2 2 2 2 2 5 2 3 2 2 4 9" xfId="2559"/>
    <cellStyle name="Обычный 2 2 2 2 2 5 2 3 2 2 5" xfId="2560"/>
    <cellStyle name="Обычный 2 2 2 2 2 5 2 3 2 2 5 2" xfId="2561"/>
    <cellStyle name="Обычный 2 2 2 2 2 5 2 3 2 2 5 3" xfId="2562"/>
    <cellStyle name="Обычный 2 2 2 2 2 5 2 3 2 2 5 4" xfId="16648"/>
    <cellStyle name="Обычный 2 2 2 2 2 5 2 3 2 2 5 5" xfId="24120"/>
    <cellStyle name="Обычный 2 2 2 2 2 5 2 3 2 2 5 6" xfId="31590"/>
    <cellStyle name="Обычный 2 2 2 2 2 5 2 3 2 2 5 7" xfId="39052"/>
    <cellStyle name="Обычный 2 2 2 2 2 5 2 3 2 2 5 8" xfId="46938"/>
    <cellStyle name="Обычный 2 2 2 2 2 5 2 3 2 2 5 9" xfId="54405"/>
    <cellStyle name="Обычный 2 2 2 2 2 5 2 3 2 2 6" xfId="2563"/>
    <cellStyle name="Обычный 2 2 2 2 2 5 2 3 2 2 6 2" xfId="2564"/>
    <cellStyle name="Обычный 2 2 2 2 2 5 2 3 2 2 6 3" xfId="17582"/>
    <cellStyle name="Обычный 2 2 2 2 2 5 2 3 2 2 6 4" xfId="25054"/>
    <cellStyle name="Обычный 2 2 2 2 2 5 2 3 2 2 6 5" xfId="32523"/>
    <cellStyle name="Обычный 2 2 2 2 2 5 2 3 2 2 6 6" xfId="39984"/>
    <cellStyle name="Обычный 2 2 2 2 2 5 2 3 2 2 6 7" xfId="47872"/>
    <cellStyle name="Обычный 2 2 2 2 2 5 2 3 2 2 6 8" xfId="55339"/>
    <cellStyle name="Обычный 2 2 2 2 2 5 2 3 2 2 7" xfId="2565"/>
    <cellStyle name="Обычный 2 2 2 2 2 5 2 3 2 2 7 2" xfId="2566"/>
    <cellStyle name="Обычный 2 2 2 2 2 5 2 3 2 2 7 3" xfId="18515"/>
    <cellStyle name="Обычный 2 2 2 2 2 5 2 3 2 2 7 4" xfId="25987"/>
    <cellStyle name="Обычный 2 2 2 2 2 5 2 3 2 2 7 5" xfId="33456"/>
    <cellStyle name="Обычный 2 2 2 2 2 5 2 3 2 2 7 6" xfId="40917"/>
    <cellStyle name="Обычный 2 2 2 2 2 5 2 3 2 2 7 7" xfId="48805"/>
    <cellStyle name="Обычный 2 2 2 2 2 5 2 3 2 2 7 8" xfId="56272"/>
    <cellStyle name="Обычный 2 2 2 2 2 5 2 3 2 2 8" xfId="2567"/>
    <cellStyle name="Обычный 2 2 2 2 2 5 2 3 2 2 8 2" xfId="2568"/>
    <cellStyle name="Обычный 2 2 2 2 2 5 2 3 2 2 8 3" xfId="19447"/>
    <cellStyle name="Обычный 2 2 2 2 2 5 2 3 2 2 8 4" xfId="26919"/>
    <cellStyle name="Обычный 2 2 2 2 2 5 2 3 2 2 8 5" xfId="34388"/>
    <cellStyle name="Обычный 2 2 2 2 2 5 2 3 2 2 8 6" xfId="41849"/>
    <cellStyle name="Обычный 2 2 2 2 2 5 2 3 2 2 8 7" xfId="49737"/>
    <cellStyle name="Обычный 2 2 2 2 2 5 2 3 2 2 8 8" xfId="57204"/>
    <cellStyle name="Обычный 2 2 2 2 2 5 2 3 2 2 9" xfId="2569"/>
    <cellStyle name="Обычный 2 2 2 2 2 5 2 3 2 2 9 2" xfId="2570"/>
    <cellStyle name="Обычный 2 2 2 2 2 5 2 3 2 2 9 3" xfId="20380"/>
    <cellStyle name="Обычный 2 2 2 2 2 5 2 3 2 2 9 4" xfId="27852"/>
    <cellStyle name="Обычный 2 2 2 2 2 5 2 3 2 2 9 5" xfId="35321"/>
    <cellStyle name="Обычный 2 2 2 2 2 5 2 3 2 2 9 6" xfId="42782"/>
    <cellStyle name="Обычный 2 2 2 2 2 5 2 3 2 2 9 7" xfId="50670"/>
    <cellStyle name="Обычный 2 2 2 2 2 5 2 3 2 2 9 8" xfId="58137"/>
    <cellStyle name="Обычный 2 2 2 2 2 5 2 3 2 20" xfId="46000"/>
    <cellStyle name="Обычный 2 2 2 2 2 5 2 3 2 21" xfId="53467"/>
    <cellStyle name="Обычный 2 2 2 2 2 5 2 3 2 3" xfId="2571"/>
    <cellStyle name="Обычный 2 2 2 2 2 5 2 3 2 3 10" xfId="2572"/>
    <cellStyle name="Обычный 2 2 2 2 2 5 2 3 2 3 10 2" xfId="2573"/>
    <cellStyle name="Обычный 2 2 2 2 2 5 2 3 2 3 10 3" xfId="20386"/>
    <cellStyle name="Обычный 2 2 2 2 2 5 2 3 2 3 10 4" xfId="27858"/>
    <cellStyle name="Обычный 2 2 2 2 2 5 2 3 2 3 10 5" xfId="35327"/>
    <cellStyle name="Обычный 2 2 2 2 2 5 2 3 2 3 10 6" xfId="42788"/>
    <cellStyle name="Обычный 2 2 2 2 2 5 2 3 2 3 10 7" xfId="50676"/>
    <cellStyle name="Обычный 2 2 2 2 2 5 2 3 2 3 10 8" xfId="58143"/>
    <cellStyle name="Обычный 2 2 2 2 2 5 2 3 2 3 11" xfId="2574"/>
    <cellStyle name="Обычный 2 2 2 2 2 5 2 3 2 3 11 2" xfId="2575"/>
    <cellStyle name="Обычный 2 2 2 2 2 5 2 3 2 3 11 3" xfId="21320"/>
    <cellStyle name="Обычный 2 2 2 2 2 5 2 3 2 3 11 4" xfId="28792"/>
    <cellStyle name="Обычный 2 2 2 2 2 5 2 3 2 3 11 5" xfId="36261"/>
    <cellStyle name="Обычный 2 2 2 2 2 5 2 3 2 3 11 6" xfId="43722"/>
    <cellStyle name="Обычный 2 2 2 2 2 5 2 3 2 3 11 7" xfId="51610"/>
    <cellStyle name="Обычный 2 2 2 2 2 5 2 3 2 3 11 8" xfId="59077"/>
    <cellStyle name="Обычный 2 2 2 2 2 5 2 3 2 3 12" xfId="2576"/>
    <cellStyle name="Обычный 2 2 2 2 2 5 2 3 2 3 12 2" xfId="2577"/>
    <cellStyle name="Обычный 2 2 2 2 2 5 2 3 2 3 12 3" xfId="22253"/>
    <cellStyle name="Обычный 2 2 2 2 2 5 2 3 2 3 12 4" xfId="29725"/>
    <cellStyle name="Обычный 2 2 2 2 2 5 2 3 2 3 12 5" xfId="37194"/>
    <cellStyle name="Обычный 2 2 2 2 2 5 2 3 2 3 12 6" xfId="44655"/>
    <cellStyle name="Обычный 2 2 2 2 2 5 2 3 2 3 12 7" xfId="52543"/>
    <cellStyle name="Обычный 2 2 2 2 2 5 2 3 2 3 12 8" xfId="60010"/>
    <cellStyle name="Обычный 2 2 2 2 2 5 2 3 2 3 13" xfId="2578"/>
    <cellStyle name="Обычный 2 2 2 2 2 5 2 3 2 3 14" xfId="2579"/>
    <cellStyle name="Обычный 2 2 2 2 2 5 2 3 2 3 15" xfId="15696"/>
    <cellStyle name="Обычный 2 2 2 2 2 5 2 3 2 3 16" xfId="23189"/>
    <cellStyle name="Обычный 2 2 2 2 2 5 2 3 2 3 17" xfId="30660"/>
    <cellStyle name="Обычный 2 2 2 2 2 5 2 3 2 3 18" xfId="38126"/>
    <cellStyle name="Обычный 2 2 2 2 2 5 2 3 2 3 19" xfId="45761"/>
    <cellStyle name="Обычный 2 2 2 2 2 5 2 3 2 3 2" xfId="2580"/>
    <cellStyle name="Обычный 2 2 2 2 2 5 2 3 2 3 2 10" xfId="2581"/>
    <cellStyle name="Обычный 2 2 2 2 2 5 2 3 2 3 2 10 2" xfId="2582"/>
    <cellStyle name="Обычный 2 2 2 2 2 5 2 3 2 3 2 10 3" xfId="22254"/>
    <cellStyle name="Обычный 2 2 2 2 2 5 2 3 2 3 2 10 4" xfId="29726"/>
    <cellStyle name="Обычный 2 2 2 2 2 5 2 3 2 3 2 10 5" xfId="37195"/>
    <cellStyle name="Обычный 2 2 2 2 2 5 2 3 2 3 2 10 6" xfId="44656"/>
    <cellStyle name="Обычный 2 2 2 2 2 5 2 3 2 3 2 10 7" xfId="52544"/>
    <cellStyle name="Обычный 2 2 2 2 2 5 2 3 2 3 2 10 8" xfId="60011"/>
    <cellStyle name="Обычный 2 2 2 2 2 5 2 3 2 3 2 11" xfId="2583"/>
    <cellStyle name="Обычный 2 2 2 2 2 5 2 3 2 3 2 12" xfId="2584"/>
    <cellStyle name="Обычный 2 2 2 2 2 5 2 3 2 3 2 13" xfId="15697"/>
    <cellStyle name="Обычный 2 2 2 2 2 5 2 3 2 3 2 14" xfId="23190"/>
    <cellStyle name="Обычный 2 2 2 2 2 5 2 3 2 3 2 15" xfId="30661"/>
    <cellStyle name="Обычный 2 2 2 2 2 5 2 3 2 3 2 16" xfId="38127"/>
    <cellStyle name="Обычный 2 2 2 2 2 5 2 3 2 3 2 17" xfId="45771"/>
    <cellStyle name="Обычный 2 2 2 2 2 5 2 3 2 3 2 18" xfId="46008"/>
    <cellStyle name="Обычный 2 2 2 2 2 5 2 3 2 3 2 19" xfId="53475"/>
    <cellStyle name="Обычный 2 2 2 2 2 5 2 3 2 3 2 2" xfId="2585"/>
    <cellStyle name="Обычный 2 2 2 2 2 5 2 3 2 3 2 2 10" xfId="2586"/>
    <cellStyle name="Обычный 2 2 2 2 2 5 2 3 2 3 2 2 11" xfId="15698"/>
    <cellStyle name="Обычный 2 2 2 2 2 5 2 3 2 3 2 2 12" xfId="23191"/>
    <cellStyle name="Обычный 2 2 2 2 2 5 2 3 2 3 2 2 13" xfId="30662"/>
    <cellStyle name="Обычный 2 2 2 2 2 5 2 3 2 3 2 2 14" xfId="38128"/>
    <cellStyle name="Обычный 2 2 2 2 2 5 2 3 2 3 2 2 15" xfId="46009"/>
    <cellStyle name="Обычный 2 2 2 2 2 5 2 3 2 3 2 2 16" xfId="53476"/>
    <cellStyle name="Обычный 2 2 2 2 2 5 2 3 2 3 2 2 2" xfId="2587"/>
    <cellStyle name="Обычный 2 2 2 2 2 5 2 3 2 3 2 2 2 2" xfId="2588"/>
    <cellStyle name="Обычный 2 2 2 2 2 5 2 3 2 3 2 2 2 3" xfId="16656"/>
    <cellStyle name="Обычный 2 2 2 2 2 5 2 3 2 3 2 2 2 4" xfId="24128"/>
    <cellStyle name="Обычный 2 2 2 2 2 5 2 3 2 3 2 2 2 5" xfId="31598"/>
    <cellStyle name="Обычный 2 2 2 2 2 5 2 3 2 3 2 2 2 6" xfId="39060"/>
    <cellStyle name="Обычный 2 2 2 2 2 5 2 3 2 3 2 2 2 7" xfId="46946"/>
    <cellStyle name="Обычный 2 2 2 2 2 5 2 3 2 3 2 2 2 8" xfId="54413"/>
    <cellStyle name="Обычный 2 2 2 2 2 5 2 3 2 3 2 2 3" xfId="2589"/>
    <cellStyle name="Обычный 2 2 2 2 2 5 2 3 2 3 2 2 3 2" xfId="2590"/>
    <cellStyle name="Обычный 2 2 2 2 2 5 2 3 2 3 2 2 3 3" xfId="17590"/>
    <cellStyle name="Обычный 2 2 2 2 2 5 2 3 2 3 2 2 3 4" xfId="25062"/>
    <cellStyle name="Обычный 2 2 2 2 2 5 2 3 2 3 2 2 3 5" xfId="32531"/>
    <cellStyle name="Обычный 2 2 2 2 2 5 2 3 2 3 2 2 3 6" xfId="39992"/>
    <cellStyle name="Обычный 2 2 2 2 2 5 2 3 2 3 2 2 3 7" xfId="47880"/>
    <cellStyle name="Обычный 2 2 2 2 2 5 2 3 2 3 2 2 3 8" xfId="55347"/>
    <cellStyle name="Обычный 2 2 2 2 2 5 2 3 2 3 2 2 4" xfId="2591"/>
    <cellStyle name="Обычный 2 2 2 2 2 5 2 3 2 3 2 2 4 2" xfId="2592"/>
    <cellStyle name="Обычный 2 2 2 2 2 5 2 3 2 3 2 2 4 3" xfId="18523"/>
    <cellStyle name="Обычный 2 2 2 2 2 5 2 3 2 3 2 2 4 4" xfId="25995"/>
    <cellStyle name="Обычный 2 2 2 2 2 5 2 3 2 3 2 2 4 5" xfId="33464"/>
    <cellStyle name="Обычный 2 2 2 2 2 5 2 3 2 3 2 2 4 6" xfId="40925"/>
    <cellStyle name="Обычный 2 2 2 2 2 5 2 3 2 3 2 2 4 7" xfId="48813"/>
    <cellStyle name="Обычный 2 2 2 2 2 5 2 3 2 3 2 2 4 8" xfId="56280"/>
    <cellStyle name="Обычный 2 2 2 2 2 5 2 3 2 3 2 2 5" xfId="2593"/>
    <cellStyle name="Обычный 2 2 2 2 2 5 2 3 2 3 2 2 5 2" xfId="2594"/>
    <cellStyle name="Обычный 2 2 2 2 2 5 2 3 2 3 2 2 5 3" xfId="19455"/>
    <cellStyle name="Обычный 2 2 2 2 2 5 2 3 2 3 2 2 5 4" xfId="26927"/>
    <cellStyle name="Обычный 2 2 2 2 2 5 2 3 2 3 2 2 5 5" xfId="34396"/>
    <cellStyle name="Обычный 2 2 2 2 2 5 2 3 2 3 2 2 5 6" xfId="41857"/>
    <cellStyle name="Обычный 2 2 2 2 2 5 2 3 2 3 2 2 5 7" xfId="49745"/>
    <cellStyle name="Обычный 2 2 2 2 2 5 2 3 2 3 2 2 5 8" xfId="57212"/>
    <cellStyle name="Обычный 2 2 2 2 2 5 2 3 2 3 2 2 6" xfId="2595"/>
    <cellStyle name="Обычный 2 2 2 2 2 5 2 3 2 3 2 2 6 2" xfId="2596"/>
    <cellStyle name="Обычный 2 2 2 2 2 5 2 3 2 3 2 2 6 3" xfId="20388"/>
    <cellStyle name="Обычный 2 2 2 2 2 5 2 3 2 3 2 2 6 4" xfId="27860"/>
    <cellStyle name="Обычный 2 2 2 2 2 5 2 3 2 3 2 2 6 5" xfId="35329"/>
    <cellStyle name="Обычный 2 2 2 2 2 5 2 3 2 3 2 2 6 6" xfId="42790"/>
    <cellStyle name="Обычный 2 2 2 2 2 5 2 3 2 3 2 2 6 7" xfId="50678"/>
    <cellStyle name="Обычный 2 2 2 2 2 5 2 3 2 3 2 2 6 8" xfId="58145"/>
    <cellStyle name="Обычный 2 2 2 2 2 5 2 3 2 3 2 2 7" xfId="2597"/>
    <cellStyle name="Обычный 2 2 2 2 2 5 2 3 2 3 2 2 7 2" xfId="2598"/>
    <cellStyle name="Обычный 2 2 2 2 2 5 2 3 2 3 2 2 7 3" xfId="21322"/>
    <cellStyle name="Обычный 2 2 2 2 2 5 2 3 2 3 2 2 7 4" xfId="28794"/>
    <cellStyle name="Обычный 2 2 2 2 2 5 2 3 2 3 2 2 7 5" xfId="36263"/>
    <cellStyle name="Обычный 2 2 2 2 2 5 2 3 2 3 2 2 7 6" xfId="43724"/>
    <cellStyle name="Обычный 2 2 2 2 2 5 2 3 2 3 2 2 7 7" xfId="51612"/>
    <cellStyle name="Обычный 2 2 2 2 2 5 2 3 2 3 2 2 7 8" xfId="59079"/>
    <cellStyle name="Обычный 2 2 2 2 2 5 2 3 2 3 2 2 8" xfId="2599"/>
    <cellStyle name="Обычный 2 2 2 2 2 5 2 3 2 3 2 2 8 2" xfId="2600"/>
    <cellStyle name="Обычный 2 2 2 2 2 5 2 3 2 3 2 2 8 3" xfId="22255"/>
    <cellStyle name="Обычный 2 2 2 2 2 5 2 3 2 3 2 2 8 4" xfId="29727"/>
    <cellStyle name="Обычный 2 2 2 2 2 5 2 3 2 3 2 2 8 5" xfId="37196"/>
    <cellStyle name="Обычный 2 2 2 2 2 5 2 3 2 3 2 2 8 6" xfId="44657"/>
    <cellStyle name="Обычный 2 2 2 2 2 5 2 3 2 3 2 2 8 7" xfId="52545"/>
    <cellStyle name="Обычный 2 2 2 2 2 5 2 3 2 3 2 2 8 8" xfId="60012"/>
    <cellStyle name="Обычный 2 2 2 2 2 5 2 3 2 3 2 2 9" xfId="2601"/>
    <cellStyle name="Обычный 2 2 2 2 2 5 2 3 2 3 2 3" xfId="2602"/>
    <cellStyle name="Обычный 2 2 2 2 2 5 2 3 2 3 2 3 10" xfId="15699"/>
    <cellStyle name="Обычный 2 2 2 2 2 5 2 3 2 3 2 3 11" xfId="23192"/>
    <cellStyle name="Обычный 2 2 2 2 2 5 2 3 2 3 2 3 12" xfId="30663"/>
    <cellStyle name="Обычный 2 2 2 2 2 5 2 3 2 3 2 3 13" xfId="38129"/>
    <cellStyle name="Обычный 2 2 2 2 2 5 2 3 2 3 2 3 14" xfId="46010"/>
    <cellStyle name="Обычный 2 2 2 2 2 5 2 3 2 3 2 3 15" xfId="53477"/>
    <cellStyle name="Обычный 2 2 2 2 2 5 2 3 2 3 2 3 2" xfId="2603"/>
    <cellStyle name="Обычный 2 2 2 2 2 5 2 3 2 3 2 3 2 2" xfId="2604"/>
    <cellStyle name="Обычный 2 2 2 2 2 5 2 3 2 3 2 3 2 3" xfId="16657"/>
    <cellStyle name="Обычный 2 2 2 2 2 5 2 3 2 3 2 3 2 4" xfId="24129"/>
    <cellStyle name="Обычный 2 2 2 2 2 5 2 3 2 3 2 3 2 5" xfId="31599"/>
    <cellStyle name="Обычный 2 2 2 2 2 5 2 3 2 3 2 3 2 6" xfId="39061"/>
    <cellStyle name="Обычный 2 2 2 2 2 5 2 3 2 3 2 3 2 7" xfId="46947"/>
    <cellStyle name="Обычный 2 2 2 2 2 5 2 3 2 3 2 3 2 8" xfId="54414"/>
    <cellStyle name="Обычный 2 2 2 2 2 5 2 3 2 3 2 3 3" xfId="2605"/>
    <cellStyle name="Обычный 2 2 2 2 2 5 2 3 2 3 2 3 3 2" xfId="2606"/>
    <cellStyle name="Обычный 2 2 2 2 2 5 2 3 2 3 2 3 3 3" xfId="17591"/>
    <cellStyle name="Обычный 2 2 2 2 2 5 2 3 2 3 2 3 3 4" xfId="25063"/>
    <cellStyle name="Обычный 2 2 2 2 2 5 2 3 2 3 2 3 3 5" xfId="32532"/>
    <cellStyle name="Обычный 2 2 2 2 2 5 2 3 2 3 2 3 3 6" xfId="39993"/>
    <cellStyle name="Обычный 2 2 2 2 2 5 2 3 2 3 2 3 3 7" xfId="47881"/>
    <cellStyle name="Обычный 2 2 2 2 2 5 2 3 2 3 2 3 3 8" xfId="55348"/>
    <cellStyle name="Обычный 2 2 2 2 2 5 2 3 2 3 2 3 4" xfId="2607"/>
    <cellStyle name="Обычный 2 2 2 2 2 5 2 3 2 3 2 3 4 2" xfId="2608"/>
    <cellStyle name="Обычный 2 2 2 2 2 5 2 3 2 3 2 3 4 3" xfId="18524"/>
    <cellStyle name="Обычный 2 2 2 2 2 5 2 3 2 3 2 3 4 4" xfId="25996"/>
    <cellStyle name="Обычный 2 2 2 2 2 5 2 3 2 3 2 3 4 5" xfId="33465"/>
    <cellStyle name="Обычный 2 2 2 2 2 5 2 3 2 3 2 3 4 6" xfId="40926"/>
    <cellStyle name="Обычный 2 2 2 2 2 5 2 3 2 3 2 3 4 7" xfId="48814"/>
    <cellStyle name="Обычный 2 2 2 2 2 5 2 3 2 3 2 3 4 8" xfId="56281"/>
    <cellStyle name="Обычный 2 2 2 2 2 5 2 3 2 3 2 3 5" xfId="2609"/>
    <cellStyle name="Обычный 2 2 2 2 2 5 2 3 2 3 2 3 5 2" xfId="2610"/>
    <cellStyle name="Обычный 2 2 2 2 2 5 2 3 2 3 2 3 5 3" xfId="19456"/>
    <cellStyle name="Обычный 2 2 2 2 2 5 2 3 2 3 2 3 5 4" xfId="26928"/>
    <cellStyle name="Обычный 2 2 2 2 2 5 2 3 2 3 2 3 5 5" xfId="34397"/>
    <cellStyle name="Обычный 2 2 2 2 2 5 2 3 2 3 2 3 5 6" xfId="41858"/>
    <cellStyle name="Обычный 2 2 2 2 2 5 2 3 2 3 2 3 5 7" xfId="49746"/>
    <cellStyle name="Обычный 2 2 2 2 2 5 2 3 2 3 2 3 5 8" xfId="57213"/>
    <cellStyle name="Обычный 2 2 2 2 2 5 2 3 2 3 2 3 6" xfId="2611"/>
    <cellStyle name="Обычный 2 2 2 2 2 5 2 3 2 3 2 3 6 2" xfId="2612"/>
    <cellStyle name="Обычный 2 2 2 2 2 5 2 3 2 3 2 3 6 3" xfId="20389"/>
    <cellStyle name="Обычный 2 2 2 2 2 5 2 3 2 3 2 3 6 4" xfId="27861"/>
    <cellStyle name="Обычный 2 2 2 2 2 5 2 3 2 3 2 3 6 5" xfId="35330"/>
    <cellStyle name="Обычный 2 2 2 2 2 5 2 3 2 3 2 3 6 6" xfId="42791"/>
    <cellStyle name="Обычный 2 2 2 2 2 5 2 3 2 3 2 3 6 7" xfId="50679"/>
    <cellStyle name="Обычный 2 2 2 2 2 5 2 3 2 3 2 3 6 8" xfId="58146"/>
    <cellStyle name="Обычный 2 2 2 2 2 5 2 3 2 3 2 3 7" xfId="2613"/>
    <cellStyle name="Обычный 2 2 2 2 2 5 2 3 2 3 2 3 7 2" xfId="2614"/>
    <cellStyle name="Обычный 2 2 2 2 2 5 2 3 2 3 2 3 7 3" xfId="21323"/>
    <cellStyle name="Обычный 2 2 2 2 2 5 2 3 2 3 2 3 7 4" xfId="28795"/>
    <cellStyle name="Обычный 2 2 2 2 2 5 2 3 2 3 2 3 7 5" xfId="36264"/>
    <cellStyle name="Обычный 2 2 2 2 2 5 2 3 2 3 2 3 7 6" xfId="43725"/>
    <cellStyle name="Обычный 2 2 2 2 2 5 2 3 2 3 2 3 7 7" xfId="51613"/>
    <cellStyle name="Обычный 2 2 2 2 2 5 2 3 2 3 2 3 7 8" xfId="59080"/>
    <cellStyle name="Обычный 2 2 2 2 2 5 2 3 2 3 2 3 8" xfId="2615"/>
    <cellStyle name="Обычный 2 2 2 2 2 5 2 3 2 3 2 3 8 2" xfId="2616"/>
    <cellStyle name="Обычный 2 2 2 2 2 5 2 3 2 3 2 3 8 3" xfId="22256"/>
    <cellStyle name="Обычный 2 2 2 2 2 5 2 3 2 3 2 3 8 4" xfId="29728"/>
    <cellStyle name="Обычный 2 2 2 2 2 5 2 3 2 3 2 3 8 5" xfId="37197"/>
    <cellStyle name="Обычный 2 2 2 2 2 5 2 3 2 3 2 3 8 6" xfId="44658"/>
    <cellStyle name="Обычный 2 2 2 2 2 5 2 3 2 3 2 3 8 7" xfId="52546"/>
    <cellStyle name="Обычный 2 2 2 2 2 5 2 3 2 3 2 3 8 8" xfId="60013"/>
    <cellStyle name="Обычный 2 2 2 2 2 5 2 3 2 3 2 3 9" xfId="2617"/>
    <cellStyle name="Обычный 2 2 2 2 2 5 2 3 2 3 2 4" xfId="2618"/>
    <cellStyle name="Обычный 2 2 2 2 2 5 2 3 2 3 2 4 2" xfId="2619"/>
    <cellStyle name="Обычный 2 2 2 2 2 5 2 3 2 3 2 4 3" xfId="16655"/>
    <cellStyle name="Обычный 2 2 2 2 2 5 2 3 2 3 2 4 4" xfId="24127"/>
    <cellStyle name="Обычный 2 2 2 2 2 5 2 3 2 3 2 4 5" xfId="31597"/>
    <cellStyle name="Обычный 2 2 2 2 2 5 2 3 2 3 2 4 6" xfId="39059"/>
    <cellStyle name="Обычный 2 2 2 2 2 5 2 3 2 3 2 4 7" xfId="46945"/>
    <cellStyle name="Обычный 2 2 2 2 2 5 2 3 2 3 2 4 8" xfId="54412"/>
    <cellStyle name="Обычный 2 2 2 2 2 5 2 3 2 3 2 5" xfId="2620"/>
    <cellStyle name="Обычный 2 2 2 2 2 5 2 3 2 3 2 5 2" xfId="2621"/>
    <cellStyle name="Обычный 2 2 2 2 2 5 2 3 2 3 2 5 3" xfId="17589"/>
    <cellStyle name="Обычный 2 2 2 2 2 5 2 3 2 3 2 5 4" xfId="25061"/>
    <cellStyle name="Обычный 2 2 2 2 2 5 2 3 2 3 2 5 5" xfId="32530"/>
    <cellStyle name="Обычный 2 2 2 2 2 5 2 3 2 3 2 5 6" xfId="39991"/>
    <cellStyle name="Обычный 2 2 2 2 2 5 2 3 2 3 2 5 7" xfId="47879"/>
    <cellStyle name="Обычный 2 2 2 2 2 5 2 3 2 3 2 5 8" xfId="55346"/>
    <cellStyle name="Обычный 2 2 2 2 2 5 2 3 2 3 2 6" xfId="2622"/>
    <cellStyle name="Обычный 2 2 2 2 2 5 2 3 2 3 2 6 2" xfId="2623"/>
    <cellStyle name="Обычный 2 2 2 2 2 5 2 3 2 3 2 6 3" xfId="18522"/>
    <cellStyle name="Обычный 2 2 2 2 2 5 2 3 2 3 2 6 4" xfId="25994"/>
    <cellStyle name="Обычный 2 2 2 2 2 5 2 3 2 3 2 6 5" xfId="33463"/>
    <cellStyle name="Обычный 2 2 2 2 2 5 2 3 2 3 2 6 6" xfId="40924"/>
    <cellStyle name="Обычный 2 2 2 2 2 5 2 3 2 3 2 6 7" xfId="48812"/>
    <cellStyle name="Обычный 2 2 2 2 2 5 2 3 2 3 2 6 8" xfId="56279"/>
    <cellStyle name="Обычный 2 2 2 2 2 5 2 3 2 3 2 7" xfId="2624"/>
    <cellStyle name="Обычный 2 2 2 2 2 5 2 3 2 3 2 7 2" xfId="2625"/>
    <cellStyle name="Обычный 2 2 2 2 2 5 2 3 2 3 2 7 3" xfId="19454"/>
    <cellStyle name="Обычный 2 2 2 2 2 5 2 3 2 3 2 7 4" xfId="26926"/>
    <cellStyle name="Обычный 2 2 2 2 2 5 2 3 2 3 2 7 5" xfId="34395"/>
    <cellStyle name="Обычный 2 2 2 2 2 5 2 3 2 3 2 7 6" xfId="41856"/>
    <cellStyle name="Обычный 2 2 2 2 2 5 2 3 2 3 2 7 7" xfId="49744"/>
    <cellStyle name="Обычный 2 2 2 2 2 5 2 3 2 3 2 7 8" xfId="57211"/>
    <cellStyle name="Обычный 2 2 2 2 2 5 2 3 2 3 2 8" xfId="2626"/>
    <cellStyle name="Обычный 2 2 2 2 2 5 2 3 2 3 2 8 2" xfId="2627"/>
    <cellStyle name="Обычный 2 2 2 2 2 5 2 3 2 3 2 8 3" xfId="20387"/>
    <cellStyle name="Обычный 2 2 2 2 2 5 2 3 2 3 2 8 4" xfId="27859"/>
    <cellStyle name="Обычный 2 2 2 2 2 5 2 3 2 3 2 8 5" xfId="35328"/>
    <cellStyle name="Обычный 2 2 2 2 2 5 2 3 2 3 2 8 6" xfId="42789"/>
    <cellStyle name="Обычный 2 2 2 2 2 5 2 3 2 3 2 8 7" xfId="50677"/>
    <cellStyle name="Обычный 2 2 2 2 2 5 2 3 2 3 2 8 8" xfId="58144"/>
    <cellStyle name="Обычный 2 2 2 2 2 5 2 3 2 3 2 9" xfId="2628"/>
    <cellStyle name="Обычный 2 2 2 2 2 5 2 3 2 3 2 9 2" xfId="2629"/>
    <cellStyle name="Обычный 2 2 2 2 2 5 2 3 2 3 2 9 3" xfId="21321"/>
    <cellStyle name="Обычный 2 2 2 2 2 5 2 3 2 3 2 9 4" xfId="28793"/>
    <cellStyle name="Обычный 2 2 2 2 2 5 2 3 2 3 2 9 5" xfId="36262"/>
    <cellStyle name="Обычный 2 2 2 2 2 5 2 3 2 3 2 9 6" xfId="43723"/>
    <cellStyle name="Обычный 2 2 2 2 2 5 2 3 2 3 2 9 7" xfId="51611"/>
    <cellStyle name="Обычный 2 2 2 2 2 5 2 3 2 3 2 9 8" xfId="59078"/>
    <cellStyle name="Обычный 2 2 2 2 2 5 2 3 2 3 20" xfId="46007"/>
    <cellStyle name="Обычный 2 2 2 2 2 5 2 3 2 3 21" xfId="53474"/>
    <cellStyle name="Обычный 2 2 2 2 2 5 2 3 2 3 3" xfId="2630"/>
    <cellStyle name="Обычный 2 2 2 2 2 5 2 3 2 3 3 10" xfId="2631"/>
    <cellStyle name="Обычный 2 2 2 2 2 5 2 3 2 3 3 10 2" xfId="2632"/>
    <cellStyle name="Обычный 2 2 2 2 2 5 2 3 2 3 3 10 3" xfId="22257"/>
    <cellStyle name="Обычный 2 2 2 2 2 5 2 3 2 3 3 10 4" xfId="29729"/>
    <cellStyle name="Обычный 2 2 2 2 2 5 2 3 2 3 3 10 5" xfId="37198"/>
    <cellStyle name="Обычный 2 2 2 2 2 5 2 3 2 3 3 10 6" xfId="44659"/>
    <cellStyle name="Обычный 2 2 2 2 2 5 2 3 2 3 3 10 7" xfId="52547"/>
    <cellStyle name="Обычный 2 2 2 2 2 5 2 3 2 3 3 10 8" xfId="60014"/>
    <cellStyle name="Обычный 2 2 2 2 2 5 2 3 2 3 3 11" xfId="2633"/>
    <cellStyle name="Обычный 2 2 2 2 2 5 2 3 2 3 3 12" xfId="2634"/>
    <cellStyle name="Обычный 2 2 2 2 2 5 2 3 2 3 3 13" xfId="15700"/>
    <cellStyle name="Обычный 2 2 2 2 2 5 2 3 2 3 3 14" xfId="23193"/>
    <cellStyle name="Обычный 2 2 2 2 2 5 2 3 2 3 3 15" xfId="30664"/>
    <cellStyle name="Обычный 2 2 2 2 2 5 2 3 2 3 3 16" xfId="38130"/>
    <cellStyle name="Обычный 2 2 2 2 2 5 2 3 2 3 3 17" xfId="46011"/>
    <cellStyle name="Обычный 2 2 2 2 2 5 2 3 2 3 3 18" xfId="53478"/>
    <cellStyle name="Обычный 2 2 2 2 2 5 2 3 2 3 3 2" xfId="2635"/>
    <cellStyle name="Обычный 2 2 2 2 2 5 2 3 2 3 3 2 10" xfId="2636"/>
    <cellStyle name="Обычный 2 2 2 2 2 5 2 3 2 3 3 2 11" xfId="15701"/>
    <cellStyle name="Обычный 2 2 2 2 2 5 2 3 2 3 3 2 12" xfId="23194"/>
    <cellStyle name="Обычный 2 2 2 2 2 5 2 3 2 3 3 2 13" xfId="30665"/>
    <cellStyle name="Обычный 2 2 2 2 2 5 2 3 2 3 3 2 14" xfId="38131"/>
    <cellStyle name="Обычный 2 2 2 2 2 5 2 3 2 3 3 2 15" xfId="46012"/>
    <cellStyle name="Обычный 2 2 2 2 2 5 2 3 2 3 3 2 16" xfId="53479"/>
    <cellStyle name="Обычный 2 2 2 2 2 5 2 3 2 3 3 2 2" xfId="2637"/>
    <cellStyle name="Обычный 2 2 2 2 2 5 2 3 2 3 3 2 2 2" xfId="2638"/>
    <cellStyle name="Обычный 2 2 2 2 2 5 2 3 2 3 3 2 2 3" xfId="16659"/>
    <cellStyle name="Обычный 2 2 2 2 2 5 2 3 2 3 3 2 2 4" xfId="24131"/>
    <cellStyle name="Обычный 2 2 2 2 2 5 2 3 2 3 3 2 2 5" xfId="31601"/>
    <cellStyle name="Обычный 2 2 2 2 2 5 2 3 2 3 3 2 2 6" xfId="39063"/>
    <cellStyle name="Обычный 2 2 2 2 2 5 2 3 2 3 3 2 2 7" xfId="46949"/>
    <cellStyle name="Обычный 2 2 2 2 2 5 2 3 2 3 3 2 2 8" xfId="54416"/>
    <cellStyle name="Обычный 2 2 2 2 2 5 2 3 2 3 3 2 3" xfId="2639"/>
    <cellStyle name="Обычный 2 2 2 2 2 5 2 3 2 3 3 2 3 2" xfId="2640"/>
    <cellStyle name="Обычный 2 2 2 2 2 5 2 3 2 3 3 2 3 3" xfId="17593"/>
    <cellStyle name="Обычный 2 2 2 2 2 5 2 3 2 3 3 2 3 4" xfId="25065"/>
    <cellStyle name="Обычный 2 2 2 2 2 5 2 3 2 3 3 2 3 5" xfId="32534"/>
    <cellStyle name="Обычный 2 2 2 2 2 5 2 3 2 3 3 2 3 6" xfId="39995"/>
    <cellStyle name="Обычный 2 2 2 2 2 5 2 3 2 3 3 2 3 7" xfId="47883"/>
    <cellStyle name="Обычный 2 2 2 2 2 5 2 3 2 3 3 2 3 8" xfId="55350"/>
    <cellStyle name="Обычный 2 2 2 2 2 5 2 3 2 3 3 2 4" xfId="2641"/>
    <cellStyle name="Обычный 2 2 2 2 2 5 2 3 2 3 3 2 4 2" xfId="2642"/>
    <cellStyle name="Обычный 2 2 2 2 2 5 2 3 2 3 3 2 4 3" xfId="18526"/>
    <cellStyle name="Обычный 2 2 2 2 2 5 2 3 2 3 3 2 4 4" xfId="25998"/>
    <cellStyle name="Обычный 2 2 2 2 2 5 2 3 2 3 3 2 4 5" xfId="33467"/>
    <cellStyle name="Обычный 2 2 2 2 2 5 2 3 2 3 3 2 4 6" xfId="40928"/>
    <cellStyle name="Обычный 2 2 2 2 2 5 2 3 2 3 3 2 4 7" xfId="48816"/>
    <cellStyle name="Обычный 2 2 2 2 2 5 2 3 2 3 3 2 4 8" xfId="56283"/>
    <cellStyle name="Обычный 2 2 2 2 2 5 2 3 2 3 3 2 5" xfId="2643"/>
    <cellStyle name="Обычный 2 2 2 2 2 5 2 3 2 3 3 2 5 2" xfId="2644"/>
    <cellStyle name="Обычный 2 2 2 2 2 5 2 3 2 3 3 2 5 3" xfId="19458"/>
    <cellStyle name="Обычный 2 2 2 2 2 5 2 3 2 3 3 2 5 4" xfId="26930"/>
    <cellStyle name="Обычный 2 2 2 2 2 5 2 3 2 3 3 2 5 5" xfId="34399"/>
    <cellStyle name="Обычный 2 2 2 2 2 5 2 3 2 3 3 2 5 6" xfId="41860"/>
    <cellStyle name="Обычный 2 2 2 2 2 5 2 3 2 3 3 2 5 7" xfId="49748"/>
    <cellStyle name="Обычный 2 2 2 2 2 5 2 3 2 3 3 2 5 8" xfId="57215"/>
    <cellStyle name="Обычный 2 2 2 2 2 5 2 3 2 3 3 2 6" xfId="2645"/>
    <cellStyle name="Обычный 2 2 2 2 2 5 2 3 2 3 3 2 6 2" xfId="2646"/>
    <cellStyle name="Обычный 2 2 2 2 2 5 2 3 2 3 3 2 6 3" xfId="20391"/>
    <cellStyle name="Обычный 2 2 2 2 2 5 2 3 2 3 3 2 6 4" xfId="27863"/>
    <cellStyle name="Обычный 2 2 2 2 2 5 2 3 2 3 3 2 6 5" xfId="35332"/>
    <cellStyle name="Обычный 2 2 2 2 2 5 2 3 2 3 3 2 6 6" xfId="42793"/>
    <cellStyle name="Обычный 2 2 2 2 2 5 2 3 2 3 3 2 6 7" xfId="50681"/>
    <cellStyle name="Обычный 2 2 2 2 2 5 2 3 2 3 3 2 6 8" xfId="58148"/>
    <cellStyle name="Обычный 2 2 2 2 2 5 2 3 2 3 3 2 7" xfId="2647"/>
    <cellStyle name="Обычный 2 2 2 2 2 5 2 3 2 3 3 2 7 2" xfId="2648"/>
    <cellStyle name="Обычный 2 2 2 2 2 5 2 3 2 3 3 2 7 3" xfId="21325"/>
    <cellStyle name="Обычный 2 2 2 2 2 5 2 3 2 3 3 2 7 4" xfId="28797"/>
    <cellStyle name="Обычный 2 2 2 2 2 5 2 3 2 3 3 2 7 5" xfId="36266"/>
    <cellStyle name="Обычный 2 2 2 2 2 5 2 3 2 3 3 2 7 6" xfId="43727"/>
    <cellStyle name="Обычный 2 2 2 2 2 5 2 3 2 3 3 2 7 7" xfId="51615"/>
    <cellStyle name="Обычный 2 2 2 2 2 5 2 3 2 3 3 2 7 8" xfId="59082"/>
    <cellStyle name="Обычный 2 2 2 2 2 5 2 3 2 3 3 2 8" xfId="2649"/>
    <cellStyle name="Обычный 2 2 2 2 2 5 2 3 2 3 3 2 8 2" xfId="2650"/>
    <cellStyle name="Обычный 2 2 2 2 2 5 2 3 2 3 3 2 8 3" xfId="22258"/>
    <cellStyle name="Обычный 2 2 2 2 2 5 2 3 2 3 3 2 8 4" xfId="29730"/>
    <cellStyle name="Обычный 2 2 2 2 2 5 2 3 2 3 3 2 8 5" xfId="37199"/>
    <cellStyle name="Обычный 2 2 2 2 2 5 2 3 2 3 3 2 8 6" xfId="44660"/>
    <cellStyle name="Обычный 2 2 2 2 2 5 2 3 2 3 3 2 8 7" xfId="52548"/>
    <cellStyle name="Обычный 2 2 2 2 2 5 2 3 2 3 3 2 8 8" xfId="60015"/>
    <cellStyle name="Обычный 2 2 2 2 2 5 2 3 2 3 3 2 9" xfId="2651"/>
    <cellStyle name="Обычный 2 2 2 2 2 5 2 3 2 3 3 3" xfId="2652"/>
    <cellStyle name="Обычный 2 2 2 2 2 5 2 3 2 3 3 3 10" xfId="15702"/>
    <cellStyle name="Обычный 2 2 2 2 2 5 2 3 2 3 3 3 11" xfId="23195"/>
    <cellStyle name="Обычный 2 2 2 2 2 5 2 3 2 3 3 3 12" xfId="30666"/>
    <cellStyle name="Обычный 2 2 2 2 2 5 2 3 2 3 3 3 13" xfId="38132"/>
    <cellStyle name="Обычный 2 2 2 2 2 5 2 3 2 3 3 3 14" xfId="46013"/>
    <cellStyle name="Обычный 2 2 2 2 2 5 2 3 2 3 3 3 15" xfId="53480"/>
    <cellStyle name="Обычный 2 2 2 2 2 5 2 3 2 3 3 3 2" xfId="2653"/>
    <cellStyle name="Обычный 2 2 2 2 2 5 2 3 2 3 3 3 2 2" xfId="2654"/>
    <cellStyle name="Обычный 2 2 2 2 2 5 2 3 2 3 3 3 2 3" xfId="16660"/>
    <cellStyle name="Обычный 2 2 2 2 2 5 2 3 2 3 3 3 2 4" xfId="24132"/>
    <cellStyle name="Обычный 2 2 2 2 2 5 2 3 2 3 3 3 2 5" xfId="31602"/>
    <cellStyle name="Обычный 2 2 2 2 2 5 2 3 2 3 3 3 2 6" xfId="39064"/>
    <cellStyle name="Обычный 2 2 2 2 2 5 2 3 2 3 3 3 2 7" xfId="46950"/>
    <cellStyle name="Обычный 2 2 2 2 2 5 2 3 2 3 3 3 2 8" xfId="54417"/>
    <cellStyle name="Обычный 2 2 2 2 2 5 2 3 2 3 3 3 3" xfId="2655"/>
    <cellStyle name="Обычный 2 2 2 2 2 5 2 3 2 3 3 3 3 2" xfId="2656"/>
    <cellStyle name="Обычный 2 2 2 2 2 5 2 3 2 3 3 3 3 3" xfId="17594"/>
    <cellStyle name="Обычный 2 2 2 2 2 5 2 3 2 3 3 3 3 4" xfId="25066"/>
    <cellStyle name="Обычный 2 2 2 2 2 5 2 3 2 3 3 3 3 5" xfId="32535"/>
    <cellStyle name="Обычный 2 2 2 2 2 5 2 3 2 3 3 3 3 6" xfId="39996"/>
    <cellStyle name="Обычный 2 2 2 2 2 5 2 3 2 3 3 3 3 7" xfId="47884"/>
    <cellStyle name="Обычный 2 2 2 2 2 5 2 3 2 3 3 3 3 8" xfId="55351"/>
    <cellStyle name="Обычный 2 2 2 2 2 5 2 3 2 3 3 3 4" xfId="2657"/>
    <cellStyle name="Обычный 2 2 2 2 2 5 2 3 2 3 3 3 4 2" xfId="2658"/>
    <cellStyle name="Обычный 2 2 2 2 2 5 2 3 2 3 3 3 4 3" xfId="18527"/>
    <cellStyle name="Обычный 2 2 2 2 2 5 2 3 2 3 3 3 4 4" xfId="25999"/>
    <cellStyle name="Обычный 2 2 2 2 2 5 2 3 2 3 3 3 4 5" xfId="33468"/>
    <cellStyle name="Обычный 2 2 2 2 2 5 2 3 2 3 3 3 4 6" xfId="40929"/>
    <cellStyle name="Обычный 2 2 2 2 2 5 2 3 2 3 3 3 4 7" xfId="48817"/>
    <cellStyle name="Обычный 2 2 2 2 2 5 2 3 2 3 3 3 4 8" xfId="56284"/>
    <cellStyle name="Обычный 2 2 2 2 2 5 2 3 2 3 3 3 5" xfId="2659"/>
    <cellStyle name="Обычный 2 2 2 2 2 5 2 3 2 3 3 3 5 2" xfId="2660"/>
    <cellStyle name="Обычный 2 2 2 2 2 5 2 3 2 3 3 3 5 3" xfId="19459"/>
    <cellStyle name="Обычный 2 2 2 2 2 5 2 3 2 3 3 3 5 4" xfId="26931"/>
    <cellStyle name="Обычный 2 2 2 2 2 5 2 3 2 3 3 3 5 5" xfId="34400"/>
    <cellStyle name="Обычный 2 2 2 2 2 5 2 3 2 3 3 3 5 6" xfId="41861"/>
    <cellStyle name="Обычный 2 2 2 2 2 5 2 3 2 3 3 3 5 7" xfId="49749"/>
    <cellStyle name="Обычный 2 2 2 2 2 5 2 3 2 3 3 3 5 8" xfId="57216"/>
    <cellStyle name="Обычный 2 2 2 2 2 5 2 3 2 3 3 3 6" xfId="2661"/>
    <cellStyle name="Обычный 2 2 2 2 2 5 2 3 2 3 3 3 6 2" xfId="2662"/>
    <cellStyle name="Обычный 2 2 2 2 2 5 2 3 2 3 3 3 6 3" xfId="20392"/>
    <cellStyle name="Обычный 2 2 2 2 2 5 2 3 2 3 3 3 6 4" xfId="27864"/>
    <cellStyle name="Обычный 2 2 2 2 2 5 2 3 2 3 3 3 6 5" xfId="35333"/>
    <cellStyle name="Обычный 2 2 2 2 2 5 2 3 2 3 3 3 6 6" xfId="42794"/>
    <cellStyle name="Обычный 2 2 2 2 2 5 2 3 2 3 3 3 6 7" xfId="50682"/>
    <cellStyle name="Обычный 2 2 2 2 2 5 2 3 2 3 3 3 6 8" xfId="58149"/>
    <cellStyle name="Обычный 2 2 2 2 2 5 2 3 2 3 3 3 7" xfId="2663"/>
    <cellStyle name="Обычный 2 2 2 2 2 5 2 3 2 3 3 3 7 2" xfId="2664"/>
    <cellStyle name="Обычный 2 2 2 2 2 5 2 3 2 3 3 3 7 3" xfId="21326"/>
    <cellStyle name="Обычный 2 2 2 2 2 5 2 3 2 3 3 3 7 4" xfId="28798"/>
    <cellStyle name="Обычный 2 2 2 2 2 5 2 3 2 3 3 3 7 5" xfId="36267"/>
    <cellStyle name="Обычный 2 2 2 2 2 5 2 3 2 3 3 3 7 6" xfId="43728"/>
    <cellStyle name="Обычный 2 2 2 2 2 5 2 3 2 3 3 3 7 7" xfId="51616"/>
    <cellStyle name="Обычный 2 2 2 2 2 5 2 3 2 3 3 3 7 8" xfId="59083"/>
    <cellStyle name="Обычный 2 2 2 2 2 5 2 3 2 3 3 3 8" xfId="2665"/>
    <cellStyle name="Обычный 2 2 2 2 2 5 2 3 2 3 3 3 8 2" xfId="2666"/>
    <cellStyle name="Обычный 2 2 2 2 2 5 2 3 2 3 3 3 8 3" xfId="22259"/>
    <cellStyle name="Обычный 2 2 2 2 2 5 2 3 2 3 3 3 8 4" xfId="29731"/>
    <cellStyle name="Обычный 2 2 2 2 2 5 2 3 2 3 3 3 8 5" xfId="37200"/>
    <cellStyle name="Обычный 2 2 2 2 2 5 2 3 2 3 3 3 8 6" xfId="44661"/>
    <cellStyle name="Обычный 2 2 2 2 2 5 2 3 2 3 3 3 8 7" xfId="52549"/>
    <cellStyle name="Обычный 2 2 2 2 2 5 2 3 2 3 3 3 8 8" xfId="60016"/>
    <cellStyle name="Обычный 2 2 2 2 2 5 2 3 2 3 3 3 9" xfId="2667"/>
    <cellStyle name="Обычный 2 2 2 2 2 5 2 3 2 3 3 4" xfId="2668"/>
    <cellStyle name="Обычный 2 2 2 2 2 5 2 3 2 3 3 4 2" xfId="2669"/>
    <cellStyle name="Обычный 2 2 2 2 2 5 2 3 2 3 3 4 3" xfId="16658"/>
    <cellStyle name="Обычный 2 2 2 2 2 5 2 3 2 3 3 4 4" xfId="24130"/>
    <cellStyle name="Обычный 2 2 2 2 2 5 2 3 2 3 3 4 5" xfId="31600"/>
    <cellStyle name="Обычный 2 2 2 2 2 5 2 3 2 3 3 4 6" xfId="39062"/>
    <cellStyle name="Обычный 2 2 2 2 2 5 2 3 2 3 3 4 7" xfId="46948"/>
    <cellStyle name="Обычный 2 2 2 2 2 5 2 3 2 3 3 4 8" xfId="54415"/>
    <cellStyle name="Обычный 2 2 2 2 2 5 2 3 2 3 3 5" xfId="2670"/>
    <cellStyle name="Обычный 2 2 2 2 2 5 2 3 2 3 3 5 2" xfId="2671"/>
    <cellStyle name="Обычный 2 2 2 2 2 5 2 3 2 3 3 5 3" xfId="17592"/>
    <cellStyle name="Обычный 2 2 2 2 2 5 2 3 2 3 3 5 4" xfId="25064"/>
    <cellStyle name="Обычный 2 2 2 2 2 5 2 3 2 3 3 5 5" xfId="32533"/>
    <cellStyle name="Обычный 2 2 2 2 2 5 2 3 2 3 3 5 6" xfId="39994"/>
    <cellStyle name="Обычный 2 2 2 2 2 5 2 3 2 3 3 5 7" xfId="47882"/>
    <cellStyle name="Обычный 2 2 2 2 2 5 2 3 2 3 3 5 8" xfId="55349"/>
    <cellStyle name="Обычный 2 2 2 2 2 5 2 3 2 3 3 6" xfId="2672"/>
    <cellStyle name="Обычный 2 2 2 2 2 5 2 3 2 3 3 6 2" xfId="2673"/>
    <cellStyle name="Обычный 2 2 2 2 2 5 2 3 2 3 3 6 3" xfId="18525"/>
    <cellStyle name="Обычный 2 2 2 2 2 5 2 3 2 3 3 6 4" xfId="25997"/>
    <cellStyle name="Обычный 2 2 2 2 2 5 2 3 2 3 3 6 5" xfId="33466"/>
    <cellStyle name="Обычный 2 2 2 2 2 5 2 3 2 3 3 6 6" xfId="40927"/>
    <cellStyle name="Обычный 2 2 2 2 2 5 2 3 2 3 3 6 7" xfId="48815"/>
    <cellStyle name="Обычный 2 2 2 2 2 5 2 3 2 3 3 6 8" xfId="56282"/>
    <cellStyle name="Обычный 2 2 2 2 2 5 2 3 2 3 3 7" xfId="2674"/>
    <cellStyle name="Обычный 2 2 2 2 2 5 2 3 2 3 3 7 2" xfId="2675"/>
    <cellStyle name="Обычный 2 2 2 2 2 5 2 3 2 3 3 7 3" xfId="19457"/>
    <cellStyle name="Обычный 2 2 2 2 2 5 2 3 2 3 3 7 4" xfId="26929"/>
    <cellStyle name="Обычный 2 2 2 2 2 5 2 3 2 3 3 7 5" xfId="34398"/>
    <cellStyle name="Обычный 2 2 2 2 2 5 2 3 2 3 3 7 6" xfId="41859"/>
    <cellStyle name="Обычный 2 2 2 2 2 5 2 3 2 3 3 7 7" xfId="49747"/>
    <cellStyle name="Обычный 2 2 2 2 2 5 2 3 2 3 3 7 8" xfId="57214"/>
    <cellStyle name="Обычный 2 2 2 2 2 5 2 3 2 3 3 8" xfId="2676"/>
    <cellStyle name="Обычный 2 2 2 2 2 5 2 3 2 3 3 8 2" xfId="2677"/>
    <cellStyle name="Обычный 2 2 2 2 2 5 2 3 2 3 3 8 3" xfId="20390"/>
    <cellStyle name="Обычный 2 2 2 2 2 5 2 3 2 3 3 8 4" xfId="27862"/>
    <cellStyle name="Обычный 2 2 2 2 2 5 2 3 2 3 3 8 5" xfId="35331"/>
    <cellStyle name="Обычный 2 2 2 2 2 5 2 3 2 3 3 8 6" xfId="42792"/>
    <cellStyle name="Обычный 2 2 2 2 2 5 2 3 2 3 3 8 7" xfId="50680"/>
    <cellStyle name="Обычный 2 2 2 2 2 5 2 3 2 3 3 8 8" xfId="58147"/>
    <cellStyle name="Обычный 2 2 2 2 2 5 2 3 2 3 3 9" xfId="2678"/>
    <cellStyle name="Обычный 2 2 2 2 2 5 2 3 2 3 3 9 2" xfId="2679"/>
    <cellStyle name="Обычный 2 2 2 2 2 5 2 3 2 3 3 9 3" xfId="21324"/>
    <cellStyle name="Обычный 2 2 2 2 2 5 2 3 2 3 3 9 4" xfId="28796"/>
    <cellStyle name="Обычный 2 2 2 2 2 5 2 3 2 3 3 9 5" xfId="36265"/>
    <cellStyle name="Обычный 2 2 2 2 2 5 2 3 2 3 3 9 6" xfId="43726"/>
    <cellStyle name="Обычный 2 2 2 2 2 5 2 3 2 3 3 9 7" xfId="51614"/>
    <cellStyle name="Обычный 2 2 2 2 2 5 2 3 2 3 3 9 8" xfId="59081"/>
    <cellStyle name="Обычный 2 2 2 2 2 5 2 3 2 3 4" xfId="2680"/>
    <cellStyle name="Обычный 2 2 2 2 2 5 2 3 2 3 4 10" xfId="2681"/>
    <cellStyle name="Обычный 2 2 2 2 2 5 2 3 2 3 4 11" xfId="15703"/>
    <cellStyle name="Обычный 2 2 2 2 2 5 2 3 2 3 4 12" xfId="23196"/>
    <cellStyle name="Обычный 2 2 2 2 2 5 2 3 2 3 4 13" xfId="30667"/>
    <cellStyle name="Обычный 2 2 2 2 2 5 2 3 2 3 4 14" xfId="38133"/>
    <cellStyle name="Обычный 2 2 2 2 2 5 2 3 2 3 4 15" xfId="46014"/>
    <cellStyle name="Обычный 2 2 2 2 2 5 2 3 2 3 4 16" xfId="53481"/>
    <cellStyle name="Обычный 2 2 2 2 2 5 2 3 2 3 4 2" xfId="2682"/>
    <cellStyle name="Обычный 2 2 2 2 2 5 2 3 2 3 4 2 2" xfId="2683"/>
    <cellStyle name="Обычный 2 2 2 2 2 5 2 3 2 3 4 2 3" xfId="2684"/>
    <cellStyle name="Обычный 2 2 2 2 2 5 2 3 2 3 4 2 4" xfId="16661"/>
    <cellStyle name="Обычный 2 2 2 2 2 5 2 3 2 3 4 2 5" xfId="24133"/>
    <cellStyle name="Обычный 2 2 2 2 2 5 2 3 2 3 4 2 6" xfId="31603"/>
    <cellStyle name="Обычный 2 2 2 2 2 5 2 3 2 3 4 2 7" xfId="39065"/>
    <cellStyle name="Обычный 2 2 2 2 2 5 2 3 2 3 4 2 8" xfId="46951"/>
    <cellStyle name="Обычный 2 2 2 2 2 5 2 3 2 3 4 2 9" xfId="54418"/>
    <cellStyle name="Обычный 2 2 2 2 2 5 2 3 2 3 4 3" xfId="2685"/>
    <cellStyle name="Обычный 2 2 2 2 2 5 2 3 2 3 4 3 2" xfId="2686"/>
    <cellStyle name="Обычный 2 2 2 2 2 5 2 3 2 3 4 3 3" xfId="17595"/>
    <cellStyle name="Обычный 2 2 2 2 2 5 2 3 2 3 4 3 4" xfId="25067"/>
    <cellStyle name="Обычный 2 2 2 2 2 5 2 3 2 3 4 3 5" xfId="32536"/>
    <cellStyle name="Обычный 2 2 2 2 2 5 2 3 2 3 4 3 6" xfId="39997"/>
    <cellStyle name="Обычный 2 2 2 2 2 5 2 3 2 3 4 3 7" xfId="47885"/>
    <cellStyle name="Обычный 2 2 2 2 2 5 2 3 2 3 4 3 8" xfId="55352"/>
    <cellStyle name="Обычный 2 2 2 2 2 5 2 3 2 3 4 4" xfId="2687"/>
    <cellStyle name="Обычный 2 2 2 2 2 5 2 3 2 3 4 4 2" xfId="2688"/>
    <cellStyle name="Обычный 2 2 2 2 2 5 2 3 2 3 4 4 3" xfId="18528"/>
    <cellStyle name="Обычный 2 2 2 2 2 5 2 3 2 3 4 4 4" xfId="26000"/>
    <cellStyle name="Обычный 2 2 2 2 2 5 2 3 2 3 4 4 5" xfId="33469"/>
    <cellStyle name="Обычный 2 2 2 2 2 5 2 3 2 3 4 4 6" xfId="40930"/>
    <cellStyle name="Обычный 2 2 2 2 2 5 2 3 2 3 4 4 7" xfId="48818"/>
    <cellStyle name="Обычный 2 2 2 2 2 5 2 3 2 3 4 4 8" xfId="56285"/>
    <cellStyle name="Обычный 2 2 2 2 2 5 2 3 2 3 4 5" xfId="2689"/>
    <cellStyle name="Обычный 2 2 2 2 2 5 2 3 2 3 4 5 2" xfId="2690"/>
    <cellStyle name="Обычный 2 2 2 2 2 5 2 3 2 3 4 5 3" xfId="19460"/>
    <cellStyle name="Обычный 2 2 2 2 2 5 2 3 2 3 4 5 4" xfId="26932"/>
    <cellStyle name="Обычный 2 2 2 2 2 5 2 3 2 3 4 5 5" xfId="34401"/>
    <cellStyle name="Обычный 2 2 2 2 2 5 2 3 2 3 4 5 6" xfId="41862"/>
    <cellStyle name="Обычный 2 2 2 2 2 5 2 3 2 3 4 5 7" xfId="49750"/>
    <cellStyle name="Обычный 2 2 2 2 2 5 2 3 2 3 4 5 8" xfId="57217"/>
    <cellStyle name="Обычный 2 2 2 2 2 5 2 3 2 3 4 6" xfId="2691"/>
    <cellStyle name="Обычный 2 2 2 2 2 5 2 3 2 3 4 6 2" xfId="2692"/>
    <cellStyle name="Обычный 2 2 2 2 2 5 2 3 2 3 4 6 3" xfId="20393"/>
    <cellStyle name="Обычный 2 2 2 2 2 5 2 3 2 3 4 6 4" xfId="27865"/>
    <cellStyle name="Обычный 2 2 2 2 2 5 2 3 2 3 4 6 5" xfId="35334"/>
    <cellStyle name="Обычный 2 2 2 2 2 5 2 3 2 3 4 6 6" xfId="42795"/>
    <cellStyle name="Обычный 2 2 2 2 2 5 2 3 2 3 4 6 7" xfId="50683"/>
    <cellStyle name="Обычный 2 2 2 2 2 5 2 3 2 3 4 6 8" xfId="58150"/>
    <cellStyle name="Обычный 2 2 2 2 2 5 2 3 2 3 4 7" xfId="2693"/>
    <cellStyle name="Обычный 2 2 2 2 2 5 2 3 2 3 4 7 2" xfId="2694"/>
    <cellStyle name="Обычный 2 2 2 2 2 5 2 3 2 3 4 7 3" xfId="21327"/>
    <cellStyle name="Обычный 2 2 2 2 2 5 2 3 2 3 4 7 4" xfId="28799"/>
    <cellStyle name="Обычный 2 2 2 2 2 5 2 3 2 3 4 7 5" xfId="36268"/>
    <cellStyle name="Обычный 2 2 2 2 2 5 2 3 2 3 4 7 6" xfId="43729"/>
    <cellStyle name="Обычный 2 2 2 2 2 5 2 3 2 3 4 7 7" xfId="51617"/>
    <cellStyle name="Обычный 2 2 2 2 2 5 2 3 2 3 4 7 8" xfId="59084"/>
    <cellStyle name="Обычный 2 2 2 2 2 5 2 3 2 3 4 8" xfId="2695"/>
    <cellStyle name="Обычный 2 2 2 2 2 5 2 3 2 3 4 8 2" xfId="2696"/>
    <cellStyle name="Обычный 2 2 2 2 2 5 2 3 2 3 4 8 3" xfId="22260"/>
    <cellStyle name="Обычный 2 2 2 2 2 5 2 3 2 3 4 8 4" xfId="29732"/>
    <cellStyle name="Обычный 2 2 2 2 2 5 2 3 2 3 4 8 5" xfId="37201"/>
    <cellStyle name="Обычный 2 2 2 2 2 5 2 3 2 3 4 8 6" xfId="44662"/>
    <cellStyle name="Обычный 2 2 2 2 2 5 2 3 2 3 4 8 7" xfId="52550"/>
    <cellStyle name="Обычный 2 2 2 2 2 5 2 3 2 3 4 8 8" xfId="60017"/>
    <cellStyle name="Обычный 2 2 2 2 2 5 2 3 2 3 4 9" xfId="2697"/>
    <cellStyle name="Обычный 2 2 2 2 2 5 2 3 2 3 5" xfId="2698"/>
    <cellStyle name="Обычный 2 2 2 2 2 5 2 3 2 3 5 10" xfId="2699"/>
    <cellStyle name="Обычный 2 2 2 2 2 5 2 3 2 3 5 11" xfId="15704"/>
    <cellStyle name="Обычный 2 2 2 2 2 5 2 3 2 3 5 12" xfId="23197"/>
    <cellStyle name="Обычный 2 2 2 2 2 5 2 3 2 3 5 13" xfId="30668"/>
    <cellStyle name="Обычный 2 2 2 2 2 5 2 3 2 3 5 14" xfId="38134"/>
    <cellStyle name="Обычный 2 2 2 2 2 5 2 3 2 3 5 15" xfId="46015"/>
    <cellStyle name="Обычный 2 2 2 2 2 5 2 3 2 3 5 16" xfId="53482"/>
    <cellStyle name="Обычный 2 2 2 2 2 5 2 3 2 3 5 2" xfId="2700"/>
    <cellStyle name="Обычный 2 2 2 2 2 5 2 3 2 3 5 2 2" xfId="2701"/>
    <cellStyle name="Обычный 2 2 2 2 2 5 2 3 2 3 5 2 3" xfId="16662"/>
    <cellStyle name="Обычный 2 2 2 2 2 5 2 3 2 3 5 2 4" xfId="24134"/>
    <cellStyle name="Обычный 2 2 2 2 2 5 2 3 2 3 5 2 5" xfId="31604"/>
    <cellStyle name="Обычный 2 2 2 2 2 5 2 3 2 3 5 2 6" xfId="39066"/>
    <cellStyle name="Обычный 2 2 2 2 2 5 2 3 2 3 5 2 7" xfId="46952"/>
    <cellStyle name="Обычный 2 2 2 2 2 5 2 3 2 3 5 2 8" xfId="54419"/>
    <cellStyle name="Обычный 2 2 2 2 2 5 2 3 2 3 5 3" xfId="2702"/>
    <cellStyle name="Обычный 2 2 2 2 2 5 2 3 2 3 5 3 2" xfId="2703"/>
    <cellStyle name="Обычный 2 2 2 2 2 5 2 3 2 3 5 3 3" xfId="17596"/>
    <cellStyle name="Обычный 2 2 2 2 2 5 2 3 2 3 5 3 4" xfId="25068"/>
    <cellStyle name="Обычный 2 2 2 2 2 5 2 3 2 3 5 3 5" xfId="32537"/>
    <cellStyle name="Обычный 2 2 2 2 2 5 2 3 2 3 5 3 6" xfId="39998"/>
    <cellStyle name="Обычный 2 2 2 2 2 5 2 3 2 3 5 3 7" xfId="47886"/>
    <cellStyle name="Обычный 2 2 2 2 2 5 2 3 2 3 5 3 8" xfId="55353"/>
    <cellStyle name="Обычный 2 2 2 2 2 5 2 3 2 3 5 4" xfId="2704"/>
    <cellStyle name="Обычный 2 2 2 2 2 5 2 3 2 3 5 4 2" xfId="2705"/>
    <cellStyle name="Обычный 2 2 2 2 2 5 2 3 2 3 5 4 3" xfId="18529"/>
    <cellStyle name="Обычный 2 2 2 2 2 5 2 3 2 3 5 4 4" xfId="26001"/>
    <cellStyle name="Обычный 2 2 2 2 2 5 2 3 2 3 5 4 5" xfId="33470"/>
    <cellStyle name="Обычный 2 2 2 2 2 5 2 3 2 3 5 4 6" xfId="40931"/>
    <cellStyle name="Обычный 2 2 2 2 2 5 2 3 2 3 5 4 7" xfId="48819"/>
    <cellStyle name="Обычный 2 2 2 2 2 5 2 3 2 3 5 4 8" xfId="56286"/>
    <cellStyle name="Обычный 2 2 2 2 2 5 2 3 2 3 5 5" xfId="2706"/>
    <cellStyle name="Обычный 2 2 2 2 2 5 2 3 2 3 5 5 2" xfId="2707"/>
    <cellStyle name="Обычный 2 2 2 2 2 5 2 3 2 3 5 5 3" xfId="19461"/>
    <cellStyle name="Обычный 2 2 2 2 2 5 2 3 2 3 5 5 4" xfId="26933"/>
    <cellStyle name="Обычный 2 2 2 2 2 5 2 3 2 3 5 5 5" xfId="34402"/>
    <cellStyle name="Обычный 2 2 2 2 2 5 2 3 2 3 5 5 6" xfId="41863"/>
    <cellStyle name="Обычный 2 2 2 2 2 5 2 3 2 3 5 5 7" xfId="49751"/>
    <cellStyle name="Обычный 2 2 2 2 2 5 2 3 2 3 5 5 8" xfId="57218"/>
    <cellStyle name="Обычный 2 2 2 2 2 5 2 3 2 3 5 6" xfId="2708"/>
    <cellStyle name="Обычный 2 2 2 2 2 5 2 3 2 3 5 6 2" xfId="2709"/>
    <cellStyle name="Обычный 2 2 2 2 2 5 2 3 2 3 5 6 3" xfId="20394"/>
    <cellStyle name="Обычный 2 2 2 2 2 5 2 3 2 3 5 6 4" xfId="27866"/>
    <cellStyle name="Обычный 2 2 2 2 2 5 2 3 2 3 5 6 5" xfId="35335"/>
    <cellStyle name="Обычный 2 2 2 2 2 5 2 3 2 3 5 6 6" xfId="42796"/>
    <cellStyle name="Обычный 2 2 2 2 2 5 2 3 2 3 5 6 7" xfId="50684"/>
    <cellStyle name="Обычный 2 2 2 2 2 5 2 3 2 3 5 6 8" xfId="58151"/>
    <cellStyle name="Обычный 2 2 2 2 2 5 2 3 2 3 5 7" xfId="2710"/>
    <cellStyle name="Обычный 2 2 2 2 2 5 2 3 2 3 5 7 2" xfId="2711"/>
    <cellStyle name="Обычный 2 2 2 2 2 5 2 3 2 3 5 7 3" xfId="21328"/>
    <cellStyle name="Обычный 2 2 2 2 2 5 2 3 2 3 5 7 4" xfId="28800"/>
    <cellStyle name="Обычный 2 2 2 2 2 5 2 3 2 3 5 7 5" xfId="36269"/>
    <cellStyle name="Обычный 2 2 2 2 2 5 2 3 2 3 5 7 6" xfId="43730"/>
    <cellStyle name="Обычный 2 2 2 2 2 5 2 3 2 3 5 7 7" xfId="51618"/>
    <cellStyle name="Обычный 2 2 2 2 2 5 2 3 2 3 5 7 8" xfId="59085"/>
    <cellStyle name="Обычный 2 2 2 2 2 5 2 3 2 3 5 8" xfId="2712"/>
    <cellStyle name="Обычный 2 2 2 2 2 5 2 3 2 3 5 8 2" xfId="2713"/>
    <cellStyle name="Обычный 2 2 2 2 2 5 2 3 2 3 5 8 3" xfId="22261"/>
    <cellStyle name="Обычный 2 2 2 2 2 5 2 3 2 3 5 8 4" xfId="29733"/>
    <cellStyle name="Обычный 2 2 2 2 2 5 2 3 2 3 5 8 5" xfId="37202"/>
    <cellStyle name="Обычный 2 2 2 2 2 5 2 3 2 3 5 8 6" xfId="44663"/>
    <cellStyle name="Обычный 2 2 2 2 2 5 2 3 2 3 5 8 7" xfId="52551"/>
    <cellStyle name="Обычный 2 2 2 2 2 5 2 3 2 3 5 8 8" xfId="60018"/>
    <cellStyle name="Обычный 2 2 2 2 2 5 2 3 2 3 5 9" xfId="2714"/>
    <cellStyle name="Обычный 2 2 2 2 2 5 2 3 2 3 6" xfId="2715"/>
    <cellStyle name="Обычный 2 2 2 2 2 5 2 3 2 3 6 2" xfId="2716"/>
    <cellStyle name="Обычный 2 2 2 2 2 5 2 3 2 3 6 3" xfId="2717"/>
    <cellStyle name="Обычный 2 2 2 2 2 5 2 3 2 3 6 4" xfId="16654"/>
    <cellStyle name="Обычный 2 2 2 2 2 5 2 3 2 3 6 5" xfId="24126"/>
    <cellStyle name="Обычный 2 2 2 2 2 5 2 3 2 3 6 6" xfId="31596"/>
    <cellStyle name="Обычный 2 2 2 2 2 5 2 3 2 3 6 7" xfId="39058"/>
    <cellStyle name="Обычный 2 2 2 2 2 5 2 3 2 3 6 8" xfId="46944"/>
    <cellStyle name="Обычный 2 2 2 2 2 5 2 3 2 3 6 9" xfId="54411"/>
    <cellStyle name="Обычный 2 2 2 2 2 5 2 3 2 3 7" xfId="2718"/>
    <cellStyle name="Обычный 2 2 2 2 2 5 2 3 2 3 7 2" xfId="2719"/>
    <cellStyle name="Обычный 2 2 2 2 2 5 2 3 2 3 7 3" xfId="17588"/>
    <cellStyle name="Обычный 2 2 2 2 2 5 2 3 2 3 7 4" xfId="25060"/>
    <cellStyle name="Обычный 2 2 2 2 2 5 2 3 2 3 7 5" xfId="32529"/>
    <cellStyle name="Обычный 2 2 2 2 2 5 2 3 2 3 7 6" xfId="39990"/>
    <cellStyle name="Обычный 2 2 2 2 2 5 2 3 2 3 7 7" xfId="47878"/>
    <cellStyle name="Обычный 2 2 2 2 2 5 2 3 2 3 7 8" xfId="55345"/>
    <cellStyle name="Обычный 2 2 2 2 2 5 2 3 2 3 8" xfId="2720"/>
    <cellStyle name="Обычный 2 2 2 2 2 5 2 3 2 3 8 2" xfId="2721"/>
    <cellStyle name="Обычный 2 2 2 2 2 5 2 3 2 3 8 3" xfId="18521"/>
    <cellStyle name="Обычный 2 2 2 2 2 5 2 3 2 3 8 4" xfId="25993"/>
    <cellStyle name="Обычный 2 2 2 2 2 5 2 3 2 3 8 5" xfId="33462"/>
    <cellStyle name="Обычный 2 2 2 2 2 5 2 3 2 3 8 6" xfId="40923"/>
    <cellStyle name="Обычный 2 2 2 2 2 5 2 3 2 3 8 7" xfId="48811"/>
    <cellStyle name="Обычный 2 2 2 2 2 5 2 3 2 3 8 8" xfId="56278"/>
    <cellStyle name="Обычный 2 2 2 2 2 5 2 3 2 3 9" xfId="2722"/>
    <cellStyle name="Обычный 2 2 2 2 2 5 2 3 2 3 9 2" xfId="2723"/>
    <cellStyle name="Обычный 2 2 2 2 2 5 2 3 2 3 9 3" xfId="19453"/>
    <cellStyle name="Обычный 2 2 2 2 2 5 2 3 2 3 9 4" xfId="26925"/>
    <cellStyle name="Обычный 2 2 2 2 2 5 2 3 2 3 9 5" xfId="34394"/>
    <cellStyle name="Обычный 2 2 2 2 2 5 2 3 2 3 9 6" xfId="41855"/>
    <cellStyle name="Обычный 2 2 2 2 2 5 2 3 2 3 9 7" xfId="49743"/>
    <cellStyle name="Обычный 2 2 2 2 2 5 2 3 2 3 9 8" xfId="57210"/>
    <cellStyle name="Обычный 2 2 2 2 2 5 2 3 2 4" xfId="2724"/>
    <cellStyle name="Обычный 2 2 2 2 2 5 2 3 2 4 10" xfId="2725"/>
    <cellStyle name="Обычный 2 2 2 2 2 5 2 3 2 4 11" xfId="15705"/>
    <cellStyle name="Обычный 2 2 2 2 2 5 2 3 2 4 12" xfId="23198"/>
    <cellStyle name="Обычный 2 2 2 2 2 5 2 3 2 4 13" xfId="30669"/>
    <cellStyle name="Обычный 2 2 2 2 2 5 2 3 2 4 14" xfId="38135"/>
    <cellStyle name="Обычный 2 2 2 2 2 5 2 3 2 4 15" xfId="46016"/>
    <cellStyle name="Обычный 2 2 2 2 2 5 2 3 2 4 16" xfId="53483"/>
    <cellStyle name="Обычный 2 2 2 2 2 5 2 3 2 4 2" xfId="2726"/>
    <cellStyle name="Обычный 2 2 2 2 2 5 2 3 2 4 2 2" xfId="2727"/>
    <cellStyle name="Обычный 2 2 2 2 2 5 2 3 2 4 2 3" xfId="2728"/>
    <cellStyle name="Обычный 2 2 2 2 2 5 2 3 2 4 2 4" xfId="16663"/>
    <cellStyle name="Обычный 2 2 2 2 2 5 2 3 2 4 2 5" xfId="24135"/>
    <cellStyle name="Обычный 2 2 2 2 2 5 2 3 2 4 2 6" xfId="31605"/>
    <cellStyle name="Обычный 2 2 2 2 2 5 2 3 2 4 2 7" xfId="39067"/>
    <cellStyle name="Обычный 2 2 2 2 2 5 2 3 2 4 2 8" xfId="46953"/>
    <cellStyle name="Обычный 2 2 2 2 2 5 2 3 2 4 2 9" xfId="54420"/>
    <cellStyle name="Обычный 2 2 2 2 2 5 2 3 2 4 3" xfId="2729"/>
    <cellStyle name="Обычный 2 2 2 2 2 5 2 3 2 4 3 2" xfId="2730"/>
    <cellStyle name="Обычный 2 2 2 2 2 5 2 3 2 4 3 3" xfId="17597"/>
    <cellStyle name="Обычный 2 2 2 2 2 5 2 3 2 4 3 4" xfId="25069"/>
    <cellStyle name="Обычный 2 2 2 2 2 5 2 3 2 4 3 5" xfId="32538"/>
    <cellStyle name="Обычный 2 2 2 2 2 5 2 3 2 4 3 6" xfId="39999"/>
    <cellStyle name="Обычный 2 2 2 2 2 5 2 3 2 4 3 7" xfId="47887"/>
    <cellStyle name="Обычный 2 2 2 2 2 5 2 3 2 4 3 8" xfId="55354"/>
    <cellStyle name="Обычный 2 2 2 2 2 5 2 3 2 4 4" xfId="2731"/>
    <cellStyle name="Обычный 2 2 2 2 2 5 2 3 2 4 4 2" xfId="2732"/>
    <cellStyle name="Обычный 2 2 2 2 2 5 2 3 2 4 4 3" xfId="18530"/>
    <cellStyle name="Обычный 2 2 2 2 2 5 2 3 2 4 4 4" xfId="26002"/>
    <cellStyle name="Обычный 2 2 2 2 2 5 2 3 2 4 4 5" xfId="33471"/>
    <cellStyle name="Обычный 2 2 2 2 2 5 2 3 2 4 4 6" xfId="40932"/>
    <cellStyle name="Обычный 2 2 2 2 2 5 2 3 2 4 4 7" xfId="48820"/>
    <cellStyle name="Обычный 2 2 2 2 2 5 2 3 2 4 4 8" xfId="56287"/>
    <cellStyle name="Обычный 2 2 2 2 2 5 2 3 2 4 5" xfId="2733"/>
    <cellStyle name="Обычный 2 2 2 2 2 5 2 3 2 4 5 2" xfId="2734"/>
    <cellStyle name="Обычный 2 2 2 2 2 5 2 3 2 4 5 3" xfId="19462"/>
    <cellStyle name="Обычный 2 2 2 2 2 5 2 3 2 4 5 4" xfId="26934"/>
    <cellStyle name="Обычный 2 2 2 2 2 5 2 3 2 4 5 5" xfId="34403"/>
    <cellStyle name="Обычный 2 2 2 2 2 5 2 3 2 4 5 6" xfId="41864"/>
    <cellStyle name="Обычный 2 2 2 2 2 5 2 3 2 4 5 7" xfId="49752"/>
    <cellStyle name="Обычный 2 2 2 2 2 5 2 3 2 4 5 8" xfId="57219"/>
    <cellStyle name="Обычный 2 2 2 2 2 5 2 3 2 4 6" xfId="2735"/>
    <cellStyle name="Обычный 2 2 2 2 2 5 2 3 2 4 6 2" xfId="2736"/>
    <cellStyle name="Обычный 2 2 2 2 2 5 2 3 2 4 6 3" xfId="20395"/>
    <cellStyle name="Обычный 2 2 2 2 2 5 2 3 2 4 6 4" xfId="27867"/>
    <cellStyle name="Обычный 2 2 2 2 2 5 2 3 2 4 6 5" xfId="35336"/>
    <cellStyle name="Обычный 2 2 2 2 2 5 2 3 2 4 6 6" xfId="42797"/>
    <cellStyle name="Обычный 2 2 2 2 2 5 2 3 2 4 6 7" xfId="50685"/>
    <cellStyle name="Обычный 2 2 2 2 2 5 2 3 2 4 6 8" xfId="58152"/>
    <cellStyle name="Обычный 2 2 2 2 2 5 2 3 2 4 7" xfId="2737"/>
    <cellStyle name="Обычный 2 2 2 2 2 5 2 3 2 4 7 2" xfId="2738"/>
    <cellStyle name="Обычный 2 2 2 2 2 5 2 3 2 4 7 3" xfId="21329"/>
    <cellStyle name="Обычный 2 2 2 2 2 5 2 3 2 4 7 4" xfId="28801"/>
    <cellStyle name="Обычный 2 2 2 2 2 5 2 3 2 4 7 5" xfId="36270"/>
    <cellStyle name="Обычный 2 2 2 2 2 5 2 3 2 4 7 6" xfId="43731"/>
    <cellStyle name="Обычный 2 2 2 2 2 5 2 3 2 4 7 7" xfId="51619"/>
    <cellStyle name="Обычный 2 2 2 2 2 5 2 3 2 4 7 8" xfId="59086"/>
    <cellStyle name="Обычный 2 2 2 2 2 5 2 3 2 4 8" xfId="2739"/>
    <cellStyle name="Обычный 2 2 2 2 2 5 2 3 2 4 8 2" xfId="2740"/>
    <cellStyle name="Обычный 2 2 2 2 2 5 2 3 2 4 8 3" xfId="22262"/>
    <cellStyle name="Обычный 2 2 2 2 2 5 2 3 2 4 8 4" xfId="29734"/>
    <cellStyle name="Обычный 2 2 2 2 2 5 2 3 2 4 8 5" xfId="37203"/>
    <cellStyle name="Обычный 2 2 2 2 2 5 2 3 2 4 8 6" xfId="44664"/>
    <cellStyle name="Обычный 2 2 2 2 2 5 2 3 2 4 8 7" xfId="52552"/>
    <cellStyle name="Обычный 2 2 2 2 2 5 2 3 2 4 8 8" xfId="60019"/>
    <cellStyle name="Обычный 2 2 2 2 2 5 2 3 2 4 9" xfId="2741"/>
    <cellStyle name="Обычный 2 2 2 2 2 5 2 3 2 5" xfId="2742"/>
    <cellStyle name="Обычный 2 2 2 2 2 5 2 3 2 5 10" xfId="2743"/>
    <cellStyle name="Обычный 2 2 2 2 2 5 2 3 2 5 11" xfId="15706"/>
    <cellStyle name="Обычный 2 2 2 2 2 5 2 3 2 5 12" xfId="23199"/>
    <cellStyle name="Обычный 2 2 2 2 2 5 2 3 2 5 13" xfId="30670"/>
    <cellStyle name="Обычный 2 2 2 2 2 5 2 3 2 5 14" xfId="38136"/>
    <cellStyle name="Обычный 2 2 2 2 2 5 2 3 2 5 15" xfId="46017"/>
    <cellStyle name="Обычный 2 2 2 2 2 5 2 3 2 5 16" xfId="53484"/>
    <cellStyle name="Обычный 2 2 2 2 2 5 2 3 2 5 2" xfId="2744"/>
    <cellStyle name="Обычный 2 2 2 2 2 5 2 3 2 5 2 2" xfId="2745"/>
    <cellStyle name="Обычный 2 2 2 2 2 5 2 3 2 5 2 3" xfId="16664"/>
    <cellStyle name="Обычный 2 2 2 2 2 5 2 3 2 5 2 4" xfId="24136"/>
    <cellStyle name="Обычный 2 2 2 2 2 5 2 3 2 5 2 5" xfId="31606"/>
    <cellStyle name="Обычный 2 2 2 2 2 5 2 3 2 5 2 6" xfId="39068"/>
    <cellStyle name="Обычный 2 2 2 2 2 5 2 3 2 5 2 7" xfId="46954"/>
    <cellStyle name="Обычный 2 2 2 2 2 5 2 3 2 5 2 8" xfId="54421"/>
    <cellStyle name="Обычный 2 2 2 2 2 5 2 3 2 5 3" xfId="2746"/>
    <cellStyle name="Обычный 2 2 2 2 2 5 2 3 2 5 3 2" xfId="2747"/>
    <cellStyle name="Обычный 2 2 2 2 2 5 2 3 2 5 3 3" xfId="17598"/>
    <cellStyle name="Обычный 2 2 2 2 2 5 2 3 2 5 3 4" xfId="25070"/>
    <cellStyle name="Обычный 2 2 2 2 2 5 2 3 2 5 3 5" xfId="32539"/>
    <cellStyle name="Обычный 2 2 2 2 2 5 2 3 2 5 3 6" xfId="40000"/>
    <cellStyle name="Обычный 2 2 2 2 2 5 2 3 2 5 3 7" xfId="47888"/>
    <cellStyle name="Обычный 2 2 2 2 2 5 2 3 2 5 3 8" xfId="55355"/>
    <cellStyle name="Обычный 2 2 2 2 2 5 2 3 2 5 4" xfId="2748"/>
    <cellStyle name="Обычный 2 2 2 2 2 5 2 3 2 5 4 2" xfId="2749"/>
    <cellStyle name="Обычный 2 2 2 2 2 5 2 3 2 5 4 3" xfId="18531"/>
    <cellStyle name="Обычный 2 2 2 2 2 5 2 3 2 5 4 4" xfId="26003"/>
    <cellStyle name="Обычный 2 2 2 2 2 5 2 3 2 5 4 5" xfId="33472"/>
    <cellStyle name="Обычный 2 2 2 2 2 5 2 3 2 5 4 6" xfId="40933"/>
    <cellStyle name="Обычный 2 2 2 2 2 5 2 3 2 5 4 7" xfId="48821"/>
    <cellStyle name="Обычный 2 2 2 2 2 5 2 3 2 5 4 8" xfId="56288"/>
    <cellStyle name="Обычный 2 2 2 2 2 5 2 3 2 5 5" xfId="2750"/>
    <cellStyle name="Обычный 2 2 2 2 2 5 2 3 2 5 5 2" xfId="2751"/>
    <cellStyle name="Обычный 2 2 2 2 2 5 2 3 2 5 5 3" xfId="19463"/>
    <cellStyle name="Обычный 2 2 2 2 2 5 2 3 2 5 5 4" xfId="26935"/>
    <cellStyle name="Обычный 2 2 2 2 2 5 2 3 2 5 5 5" xfId="34404"/>
    <cellStyle name="Обычный 2 2 2 2 2 5 2 3 2 5 5 6" xfId="41865"/>
    <cellStyle name="Обычный 2 2 2 2 2 5 2 3 2 5 5 7" xfId="49753"/>
    <cellStyle name="Обычный 2 2 2 2 2 5 2 3 2 5 5 8" xfId="57220"/>
    <cellStyle name="Обычный 2 2 2 2 2 5 2 3 2 5 6" xfId="2752"/>
    <cellStyle name="Обычный 2 2 2 2 2 5 2 3 2 5 6 2" xfId="2753"/>
    <cellStyle name="Обычный 2 2 2 2 2 5 2 3 2 5 6 3" xfId="20396"/>
    <cellStyle name="Обычный 2 2 2 2 2 5 2 3 2 5 6 4" xfId="27868"/>
    <cellStyle name="Обычный 2 2 2 2 2 5 2 3 2 5 6 5" xfId="35337"/>
    <cellStyle name="Обычный 2 2 2 2 2 5 2 3 2 5 6 6" xfId="42798"/>
    <cellStyle name="Обычный 2 2 2 2 2 5 2 3 2 5 6 7" xfId="50686"/>
    <cellStyle name="Обычный 2 2 2 2 2 5 2 3 2 5 6 8" xfId="58153"/>
    <cellStyle name="Обычный 2 2 2 2 2 5 2 3 2 5 7" xfId="2754"/>
    <cellStyle name="Обычный 2 2 2 2 2 5 2 3 2 5 7 2" xfId="2755"/>
    <cellStyle name="Обычный 2 2 2 2 2 5 2 3 2 5 7 3" xfId="21330"/>
    <cellStyle name="Обычный 2 2 2 2 2 5 2 3 2 5 7 4" xfId="28802"/>
    <cellStyle name="Обычный 2 2 2 2 2 5 2 3 2 5 7 5" xfId="36271"/>
    <cellStyle name="Обычный 2 2 2 2 2 5 2 3 2 5 7 6" xfId="43732"/>
    <cellStyle name="Обычный 2 2 2 2 2 5 2 3 2 5 7 7" xfId="51620"/>
    <cellStyle name="Обычный 2 2 2 2 2 5 2 3 2 5 7 8" xfId="59087"/>
    <cellStyle name="Обычный 2 2 2 2 2 5 2 3 2 5 8" xfId="2756"/>
    <cellStyle name="Обычный 2 2 2 2 2 5 2 3 2 5 8 2" xfId="2757"/>
    <cellStyle name="Обычный 2 2 2 2 2 5 2 3 2 5 8 3" xfId="22263"/>
    <cellStyle name="Обычный 2 2 2 2 2 5 2 3 2 5 8 4" xfId="29735"/>
    <cellStyle name="Обычный 2 2 2 2 2 5 2 3 2 5 8 5" xfId="37204"/>
    <cellStyle name="Обычный 2 2 2 2 2 5 2 3 2 5 8 6" xfId="44665"/>
    <cellStyle name="Обычный 2 2 2 2 2 5 2 3 2 5 8 7" xfId="52553"/>
    <cellStyle name="Обычный 2 2 2 2 2 5 2 3 2 5 8 8" xfId="60020"/>
    <cellStyle name="Обычный 2 2 2 2 2 5 2 3 2 5 9" xfId="2758"/>
    <cellStyle name="Обычный 2 2 2 2 2 5 2 3 2 6" xfId="2759"/>
    <cellStyle name="Обычный 2 2 2 2 2 5 2 3 2 6 2" xfId="2760"/>
    <cellStyle name="Обычный 2 2 2 2 2 5 2 3 2 6 3" xfId="2761"/>
    <cellStyle name="Обычный 2 2 2 2 2 5 2 3 2 6 4" xfId="16647"/>
    <cellStyle name="Обычный 2 2 2 2 2 5 2 3 2 6 5" xfId="24119"/>
    <cellStyle name="Обычный 2 2 2 2 2 5 2 3 2 6 6" xfId="31589"/>
    <cellStyle name="Обычный 2 2 2 2 2 5 2 3 2 6 7" xfId="39051"/>
    <cellStyle name="Обычный 2 2 2 2 2 5 2 3 2 6 8" xfId="46937"/>
    <cellStyle name="Обычный 2 2 2 2 2 5 2 3 2 6 9" xfId="54404"/>
    <cellStyle name="Обычный 2 2 2 2 2 5 2 3 2 7" xfId="2762"/>
    <cellStyle name="Обычный 2 2 2 2 2 5 2 3 2 7 2" xfId="2763"/>
    <cellStyle name="Обычный 2 2 2 2 2 5 2 3 2 7 3" xfId="17581"/>
    <cellStyle name="Обычный 2 2 2 2 2 5 2 3 2 7 4" xfId="25053"/>
    <cellStyle name="Обычный 2 2 2 2 2 5 2 3 2 7 5" xfId="32522"/>
    <cellStyle name="Обычный 2 2 2 2 2 5 2 3 2 7 6" xfId="39983"/>
    <cellStyle name="Обычный 2 2 2 2 2 5 2 3 2 7 7" xfId="47871"/>
    <cellStyle name="Обычный 2 2 2 2 2 5 2 3 2 7 8" xfId="55338"/>
    <cellStyle name="Обычный 2 2 2 2 2 5 2 3 2 8" xfId="2764"/>
    <cellStyle name="Обычный 2 2 2 2 2 5 2 3 2 8 2" xfId="2765"/>
    <cellStyle name="Обычный 2 2 2 2 2 5 2 3 2 8 3" xfId="18514"/>
    <cellStyle name="Обычный 2 2 2 2 2 5 2 3 2 8 4" xfId="25986"/>
    <cellStyle name="Обычный 2 2 2 2 2 5 2 3 2 8 5" xfId="33455"/>
    <cellStyle name="Обычный 2 2 2 2 2 5 2 3 2 8 6" xfId="40916"/>
    <cellStyle name="Обычный 2 2 2 2 2 5 2 3 2 8 7" xfId="48804"/>
    <cellStyle name="Обычный 2 2 2 2 2 5 2 3 2 8 8" xfId="56271"/>
    <cellStyle name="Обычный 2 2 2 2 2 5 2 3 2 9" xfId="2766"/>
    <cellStyle name="Обычный 2 2 2 2 2 5 2 3 2 9 2" xfId="2767"/>
    <cellStyle name="Обычный 2 2 2 2 2 5 2 3 2 9 3" xfId="19446"/>
    <cellStyle name="Обычный 2 2 2 2 2 5 2 3 2 9 4" xfId="26918"/>
    <cellStyle name="Обычный 2 2 2 2 2 5 2 3 2 9 5" xfId="34387"/>
    <cellStyle name="Обычный 2 2 2 2 2 5 2 3 2 9 6" xfId="41848"/>
    <cellStyle name="Обычный 2 2 2 2 2 5 2 3 2 9 7" xfId="49736"/>
    <cellStyle name="Обычный 2 2 2 2 2 5 2 3 2 9 8" xfId="57203"/>
    <cellStyle name="Обычный 2 2 2 2 2 5 2 3 20" xfId="38118"/>
    <cellStyle name="Обычный 2 2 2 2 2 5 2 3 21" xfId="45748"/>
    <cellStyle name="Обычный 2 2 2 2 2 5 2 3 22" xfId="45999"/>
    <cellStyle name="Обычный 2 2 2 2 2 5 2 3 23" xfId="53466"/>
    <cellStyle name="Обычный 2 2 2 2 2 5 2 3 3" xfId="2768"/>
    <cellStyle name="Обычный 2 2 2 2 2 5 2 3 3 10" xfId="2769"/>
    <cellStyle name="Обычный 2 2 2 2 2 5 2 3 3 10 2" xfId="2770"/>
    <cellStyle name="Обычный 2 2 2 2 2 5 2 3 3 10 3" xfId="19464"/>
    <cellStyle name="Обычный 2 2 2 2 2 5 2 3 3 10 4" xfId="26936"/>
    <cellStyle name="Обычный 2 2 2 2 2 5 2 3 3 10 5" xfId="34405"/>
    <cellStyle name="Обычный 2 2 2 2 2 5 2 3 3 10 6" xfId="41866"/>
    <cellStyle name="Обычный 2 2 2 2 2 5 2 3 3 10 7" xfId="49754"/>
    <cellStyle name="Обычный 2 2 2 2 2 5 2 3 3 10 8" xfId="57221"/>
    <cellStyle name="Обычный 2 2 2 2 2 5 2 3 3 11" xfId="2771"/>
    <cellStyle name="Обычный 2 2 2 2 2 5 2 3 3 11 2" xfId="2772"/>
    <cellStyle name="Обычный 2 2 2 2 2 5 2 3 3 11 3" xfId="20397"/>
    <cellStyle name="Обычный 2 2 2 2 2 5 2 3 3 11 4" xfId="27869"/>
    <cellStyle name="Обычный 2 2 2 2 2 5 2 3 3 11 5" xfId="35338"/>
    <cellStyle name="Обычный 2 2 2 2 2 5 2 3 3 11 6" xfId="42799"/>
    <cellStyle name="Обычный 2 2 2 2 2 5 2 3 3 11 7" xfId="50687"/>
    <cellStyle name="Обычный 2 2 2 2 2 5 2 3 3 11 8" xfId="58154"/>
    <cellStyle name="Обычный 2 2 2 2 2 5 2 3 3 12" xfId="2773"/>
    <cellStyle name="Обычный 2 2 2 2 2 5 2 3 3 12 2" xfId="2774"/>
    <cellStyle name="Обычный 2 2 2 2 2 5 2 3 3 12 3" xfId="21331"/>
    <cellStyle name="Обычный 2 2 2 2 2 5 2 3 3 12 4" xfId="28803"/>
    <cellStyle name="Обычный 2 2 2 2 2 5 2 3 3 12 5" xfId="36272"/>
    <cellStyle name="Обычный 2 2 2 2 2 5 2 3 3 12 6" xfId="43733"/>
    <cellStyle name="Обычный 2 2 2 2 2 5 2 3 3 12 7" xfId="51621"/>
    <cellStyle name="Обычный 2 2 2 2 2 5 2 3 3 12 8" xfId="59088"/>
    <cellStyle name="Обычный 2 2 2 2 2 5 2 3 3 13" xfId="2775"/>
    <cellStyle name="Обычный 2 2 2 2 2 5 2 3 3 13 2" xfId="2776"/>
    <cellStyle name="Обычный 2 2 2 2 2 5 2 3 3 13 3" xfId="22264"/>
    <cellStyle name="Обычный 2 2 2 2 2 5 2 3 3 13 4" xfId="29736"/>
    <cellStyle name="Обычный 2 2 2 2 2 5 2 3 3 13 5" xfId="37205"/>
    <cellStyle name="Обычный 2 2 2 2 2 5 2 3 3 13 6" xfId="44666"/>
    <cellStyle name="Обычный 2 2 2 2 2 5 2 3 3 13 7" xfId="52554"/>
    <cellStyle name="Обычный 2 2 2 2 2 5 2 3 3 13 8" xfId="60021"/>
    <cellStyle name="Обычный 2 2 2 2 2 5 2 3 3 14" xfId="2777"/>
    <cellStyle name="Обычный 2 2 2 2 2 5 2 3 3 15" xfId="2778"/>
    <cellStyle name="Обычный 2 2 2 2 2 5 2 3 3 16" xfId="15707"/>
    <cellStyle name="Обычный 2 2 2 2 2 5 2 3 3 17" xfId="23200"/>
    <cellStyle name="Обычный 2 2 2 2 2 5 2 3 3 18" xfId="30671"/>
    <cellStyle name="Обычный 2 2 2 2 2 5 2 3 3 19" xfId="38137"/>
    <cellStyle name="Обычный 2 2 2 2 2 5 2 3 3 2" xfId="2779"/>
    <cellStyle name="Обычный 2 2 2 2 2 5 2 3 3 2 10" xfId="2780"/>
    <cellStyle name="Обычный 2 2 2 2 2 5 2 3 3 2 10 2" xfId="2781"/>
    <cellStyle name="Обычный 2 2 2 2 2 5 2 3 3 2 10 3" xfId="22265"/>
    <cellStyle name="Обычный 2 2 2 2 2 5 2 3 3 2 10 4" xfId="29737"/>
    <cellStyle name="Обычный 2 2 2 2 2 5 2 3 3 2 10 5" xfId="37206"/>
    <cellStyle name="Обычный 2 2 2 2 2 5 2 3 3 2 10 6" xfId="44667"/>
    <cellStyle name="Обычный 2 2 2 2 2 5 2 3 3 2 10 7" xfId="52555"/>
    <cellStyle name="Обычный 2 2 2 2 2 5 2 3 3 2 10 8" xfId="60022"/>
    <cellStyle name="Обычный 2 2 2 2 2 5 2 3 3 2 11" xfId="2782"/>
    <cellStyle name="Обычный 2 2 2 2 2 5 2 3 3 2 12" xfId="2783"/>
    <cellStyle name="Обычный 2 2 2 2 2 5 2 3 3 2 13" xfId="15708"/>
    <cellStyle name="Обычный 2 2 2 2 2 5 2 3 3 2 14" xfId="23201"/>
    <cellStyle name="Обычный 2 2 2 2 2 5 2 3 3 2 15" xfId="30672"/>
    <cellStyle name="Обычный 2 2 2 2 2 5 2 3 3 2 16" xfId="38138"/>
    <cellStyle name="Обычный 2 2 2 2 2 5 2 3 3 2 17" xfId="45767"/>
    <cellStyle name="Обычный 2 2 2 2 2 5 2 3 3 2 18" xfId="46019"/>
    <cellStyle name="Обычный 2 2 2 2 2 5 2 3 3 2 19" xfId="53486"/>
    <cellStyle name="Обычный 2 2 2 2 2 5 2 3 3 2 2" xfId="2784"/>
    <cellStyle name="Обычный 2 2 2 2 2 5 2 3 3 2 2 10" xfId="2785"/>
    <cellStyle name="Обычный 2 2 2 2 2 5 2 3 3 2 2 11" xfId="15709"/>
    <cellStyle name="Обычный 2 2 2 2 2 5 2 3 3 2 2 12" xfId="23202"/>
    <cellStyle name="Обычный 2 2 2 2 2 5 2 3 3 2 2 13" xfId="30673"/>
    <cellStyle name="Обычный 2 2 2 2 2 5 2 3 3 2 2 14" xfId="38139"/>
    <cellStyle name="Обычный 2 2 2 2 2 5 2 3 3 2 2 15" xfId="46020"/>
    <cellStyle name="Обычный 2 2 2 2 2 5 2 3 3 2 2 16" xfId="53487"/>
    <cellStyle name="Обычный 2 2 2 2 2 5 2 3 3 2 2 2" xfId="2786"/>
    <cellStyle name="Обычный 2 2 2 2 2 5 2 3 3 2 2 2 2" xfId="2787"/>
    <cellStyle name="Обычный 2 2 2 2 2 5 2 3 3 2 2 2 3" xfId="16667"/>
    <cellStyle name="Обычный 2 2 2 2 2 5 2 3 3 2 2 2 4" xfId="24139"/>
    <cellStyle name="Обычный 2 2 2 2 2 5 2 3 3 2 2 2 5" xfId="31609"/>
    <cellStyle name="Обычный 2 2 2 2 2 5 2 3 3 2 2 2 6" xfId="39071"/>
    <cellStyle name="Обычный 2 2 2 2 2 5 2 3 3 2 2 2 7" xfId="46957"/>
    <cellStyle name="Обычный 2 2 2 2 2 5 2 3 3 2 2 2 8" xfId="54424"/>
    <cellStyle name="Обычный 2 2 2 2 2 5 2 3 3 2 2 3" xfId="2788"/>
    <cellStyle name="Обычный 2 2 2 2 2 5 2 3 3 2 2 3 2" xfId="2789"/>
    <cellStyle name="Обычный 2 2 2 2 2 5 2 3 3 2 2 3 3" xfId="17601"/>
    <cellStyle name="Обычный 2 2 2 2 2 5 2 3 3 2 2 3 4" xfId="25073"/>
    <cellStyle name="Обычный 2 2 2 2 2 5 2 3 3 2 2 3 5" xfId="32542"/>
    <cellStyle name="Обычный 2 2 2 2 2 5 2 3 3 2 2 3 6" xfId="40003"/>
    <cellStyle name="Обычный 2 2 2 2 2 5 2 3 3 2 2 3 7" xfId="47891"/>
    <cellStyle name="Обычный 2 2 2 2 2 5 2 3 3 2 2 3 8" xfId="55358"/>
    <cellStyle name="Обычный 2 2 2 2 2 5 2 3 3 2 2 4" xfId="2790"/>
    <cellStyle name="Обычный 2 2 2 2 2 5 2 3 3 2 2 4 2" xfId="2791"/>
    <cellStyle name="Обычный 2 2 2 2 2 5 2 3 3 2 2 4 3" xfId="18534"/>
    <cellStyle name="Обычный 2 2 2 2 2 5 2 3 3 2 2 4 4" xfId="26006"/>
    <cellStyle name="Обычный 2 2 2 2 2 5 2 3 3 2 2 4 5" xfId="33475"/>
    <cellStyle name="Обычный 2 2 2 2 2 5 2 3 3 2 2 4 6" xfId="40936"/>
    <cellStyle name="Обычный 2 2 2 2 2 5 2 3 3 2 2 4 7" xfId="48824"/>
    <cellStyle name="Обычный 2 2 2 2 2 5 2 3 3 2 2 4 8" xfId="56291"/>
    <cellStyle name="Обычный 2 2 2 2 2 5 2 3 3 2 2 5" xfId="2792"/>
    <cellStyle name="Обычный 2 2 2 2 2 5 2 3 3 2 2 5 2" xfId="2793"/>
    <cellStyle name="Обычный 2 2 2 2 2 5 2 3 3 2 2 5 3" xfId="19466"/>
    <cellStyle name="Обычный 2 2 2 2 2 5 2 3 3 2 2 5 4" xfId="26938"/>
    <cellStyle name="Обычный 2 2 2 2 2 5 2 3 3 2 2 5 5" xfId="34407"/>
    <cellStyle name="Обычный 2 2 2 2 2 5 2 3 3 2 2 5 6" xfId="41868"/>
    <cellStyle name="Обычный 2 2 2 2 2 5 2 3 3 2 2 5 7" xfId="49756"/>
    <cellStyle name="Обычный 2 2 2 2 2 5 2 3 3 2 2 5 8" xfId="57223"/>
    <cellStyle name="Обычный 2 2 2 2 2 5 2 3 3 2 2 6" xfId="2794"/>
    <cellStyle name="Обычный 2 2 2 2 2 5 2 3 3 2 2 6 2" xfId="2795"/>
    <cellStyle name="Обычный 2 2 2 2 2 5 2 3 3 2 2 6 3" xfId="20399"/>
    <cellStyle name="Обычный 2 2 2 2 2 5 2 3 3 2 2 6 4" xfId="27871"/>
    <cellStyle name="Обычный 2 2 2 2 2 5 2 3 3 2 2 6 5" xfId="35340"/>
    <cellStyle name="Обычный 2 2 2 2 2 5 2 3 3 2 2 6 6" xfId="42801"/>
    <cellStyle name="Обычный 2 2 2 2 2 5 2 3 3 2 2 6 7" xfId="50689"/>
    <cellStyle name="Обычный 2 2 2 2 2 5 2 3 3 2 2 6 8" xfId="58156"/>
    <cellStyle name="Обычный 2 2 2 2 2 5 2 3 3 2 2 7" xfId="2796"/>
    <cellStyle name="Обычный 2 2 2 2 2 5 2 3 3 2 2 7 2" xfId="2797"/>
    <cellStyle name="Обычный 2 2 2 2 2 5 2 3 3 2 2 7 3" xfId="21333"/>
    <cellStyle name="Обычный 2 2 2 2 2 5 2 3 3 2 2 7 4" xfId="28805"/>
    <cellStyle name="Обычный 2 2 2 2 2 5 2 3 3 2 2 7 5" xfId="36274"/>
    <cellStyle name="Обычный 2 2 2 2 2 5 2 3 3 2 2 7 6" xfId="43735"/>
    <cellStyle name="Обычный 2 2 2 2 2 5 2 3 3 2 2 7 7" xfId="51623"/>
    <cellStyle name="Обычный 2 2 2 2 2 5 2 3 3 2 2 7 8" xfId="59090"/>
    <cellStyle name="Обычный 2 2 2 2 2 5 2 3 3 2 2 8" xfId="2798"/>
    <cellStyle name="Обычный 2 2 2 2 2 5 2 3 3 2 2 8 2" xfId="2799"/>
    <cellStyle name="Обычный 2 2 2 2 2 5 2 3 3 2 2 8 3" xfId="22266"/>
    <cellStyle name="Обычный 2 2 2 2 2 5 2 3 3 2 2 8 4" xfId="29738"/>
    <cellStyle name="Обычный 2 2 2 2 2 5 2 3 3 2 2 8 5" xfId="37207"/>
    <cellStyle name="Обычный 2 2 2 2 2 5 2 3 3 2 2 8 6" xfId="44668"/>
    <cellStyle name="Обычный 2 2 2 2 2 5 2 3 3 2 2 8 7" xfId="52556"/>
    <cellStyle name="Обычный 2 2 2 2 2 5 2 3 3 2 2 8 8" xfId="60023"/>
    <cellStyle name="Обычный 2 2 2 2 2 5 2 3 3 2 2 9" xfId="2800"/>
    <cellStyle name="Обычный 2 2 2 2 2 5 2 3 3 2 3" xfId="2801"/>
    <cellStyle name="Обычный 2 2 2 2 2 5 2 3 3 2 3 10" xfId="15710"/>
    <cellStyle name="Обычный 2 2 2 2 2 5 2 3 3 2 3 11" xfId="23203"/>
    <cellStyle name="Обычный 2 2 2 2 2 5 2 3 3 2 3 12" xfId="30674"/>
    <cellStyle name="Обычный 2 2 2 2 2 5 2 3 3 2 3 13" xfId="38140"/>
    <cellStyle name="Обычный 2 2 2 2 2 5 2 3 3 2 3 14" xfId="46021"/>
    <cellStyle name="Обычный 2 2 2 2 2 5 2 3 3 2 3 15" xfId="53488"/>
    <cellStyle name="Обычный 2 2 2 2 2 5 2 3 3 2 3 2" xfId="2802"/>
    <cellStyle name="Обычный 2 2 2 2 2 5 2 3 3 2 3 2 2" xfId="2803"/>
    <cellStyle name="Обычный 2 2 2 2 2 5 2 3 3 2 3 2 3" xfId="16668"/>
    <cellStyle name="Обычный 2 2 2 2 2 5 2 3 3 2 3 2 4" xfId="24140"/>
    <cellStyle name="Обычный 2 2 2 2 2 5 2 3 3 2 3 2 5" xfId="31610"/>
    <cellStyle name="Обычный 2 2 2 2 2 5 2 3 3 2 3 2 6" xfId="39072"/>
    <cellStyle name="Обычный 2 2 2 2 2 5 2 3 3 2 3 2 7" xfId="46958"/>
    <cellStyle name="Обычный 2 2 2 2 2 5 2 3 3 2 3 2 8" xfId="54425"/>
    <cellStyle name="Обычный 2 2 2 2 2 5 2 3 3 2 3 3" xfId="2804"/>
    <cellStyle name="Обычный 2 2 2 2 2 5 2 3 3 2 3 3 2" xfId="2805"/>
    <cellStyle name="Обычный 2 2 2 2 2 5 2 3 3 2 3 3 3" xfId="17602"/>
    <cellStyle name="Обычный 2 2 2 2 2 5 2 3 3 2 3 3 4" xfId="25074"/>
    <cellStyle name="Обычный 2 2 2 2 2 5 2 3 3 2 3 3 5" xfId="32543"/>
    <cellStyle name="Обычный 2 2 2 2 2 5 2 3 3 2 3 3 6" xfId="40004"/>
    <cellStyle name="Обычный 2 2 2 2 2 5 2 3 3 2 3 3 7" xfId="47892"/>
    <cellStyle name="Обычный 2 2 2 2 2 5 2 3 3 2 3 3 8" xfId="55359"/>
    <cellStyle name="Обычный 2 2 2 2 2 5 2 3 3 2 3 4" xfId="2806"/>
    <cellStyle name="Обычный 2 2 2 2 2 5 2 3 3 2 3 4 2" xfId="2807"/>
    <cellStyle name="Обычный 2 2 2 2 2 5 2 3 3 2 3 4 3" xfId="18535"/>
    <cellStyle name="Обычный 2 2 2 2 2 5 2 3 3 2 3 4 4" xfId="26007"/>
    <cellStyle name="Обычный 2 2 2 2 2 5 2 3 3 2 3 4 5" xfId="33476"/>
    <cellStyle name="Обычный 2 2 2 2 2 5 2 3 3 2 3 4 6" xfId="40937"/>
    <cellStyle name="Обычный 2 2 2 2 2 5 2 3 3 2 3 4 7" xfId="48825"/>
    <cellStyle name="Обычный 2 2 2 2 2 5 2 3 3 2 3 4 8" xfId="56292"/>
    <cellStyle name="Обычный 2 2 2 2 2 5 2 3 3 2 3 5" xfId="2808"/>
    <cellStyle name="Обычный 2 2 2 2 2 5 2 3 3 2 3 5 2" xfId="2809"/>
    <cellStyle name="Обычный 2 2 2 2 2 5 2 3 3 2 3 5 3" xfId="19467"/>
    <cellStyle name="Обычный 2 2 2 2 2 5 2 3 3 2 3 5 4" xfId="26939"/>
    <cellStyle name="Обычный 2 2 2 2 2 5 2 3 3 2 3 5 5" xfId="34408"/>
    <cellStyle name="Обычный 2 2 2 2 2 5 2 3 3 2 3 5 6" xfId="41869"/>
    <cellStyle name="Обычный 2 2 2 2 2 5 2 3 3 2 3 5 7" xfId="49757"/>
    <cellStyle name="Обычный 2 2 2 2 2 5 2 3 3 2 3 5 8" xfId="57224"/>
    <cellStyle name="Обычный 2 2 2 2 2 5 2 3 3 2 3 6" xfId="2810"/>
    <cellStyle name="Обычный 2 2 2 2 2 5 2 3 3 2 3 6 2" xfId="2811"/>
    <cellStyle name="Обычный 2 2 2 2 2 5 2 3 3 2 3 6 3" xfId="20400"/>
    <cellStyle name="Обычный 2 2 2 2 2 5 2 3 3 2 3 6 4" xfId="27872"/>
    <cellStyle name="Обычный 2 2 2 2 2 5 2 3 3 2 3 6 5" xfId="35341"/>
    <cellStyle name="Обычный 2 2 2 2 2 5 2 3 3 2 3 6 6" xfId="42802"/>
    <cellStyle name="Обычный 2 2 2 2 2 5 2 3 3 2 3 6 7" xfId="50690"/>
    <cellStyle name="Обычный 2 2 2 2 2 5 2 3 3 2 3 6 8" xfId="58157"/>
    <cellStyle name="Обычный 2 2 2 2 2 5 2 3 3 2 3 7" xfId="2812"/>
    <cellStyle name="Обычный 2 2 2 2 2 5 2 3 3 2 3 7 2" xfId="2813"/>
    <cellStyle name="Обычный 2 2 2 2 2 5 2 3 3 2 3 7 3" xfId="21334"/>
    <cellStyle name="Обычный 2 2 2 2 2 5 2 3 3 2 3 7 4" xfId="28806"/>
    <cellStyle name="Обычный 2 2 2 2 2 5 2 3 3 2 3 7 5" xfId="36275"/>
    <cellStyle name="Обычный 2 2 2 2 2 5 2 3 3 2 3 7 6" xfId="43736"/>
    <cellStyle name="Обычный 2 2 2 2 2 5 2 3 3 2 3 7 7" xfId="51624"/>
    <cellStyle name="Обычный 2 2 2 2 2 5 2 3 3 2 3 7 8" xfId="59091"/>
    <cellStyle name="Обычный 2 2 2 2 2 5 2 3 3 2 3 8" xfId="2814"/>
    <cellStyle name="Обычный 2 2 2 2 2 5 2 3 3 2 3 8 2" xfId="2815"/>
    <cellStyle name="Обычный 2 2 2 2 2 5 2 3 3 2 3 8 3" xfId="22267"/>
    <cellStyle name="Обычный 2 2 2 2 2 5 2 3 3 2 3 8 4" xfId="29739"/>
    <cellStyle name="Обычный 2 2 2 2 2 5 2 3 3 2 3 8 5" xfId="37208"/>
    <cellStyle name="Обычный 2 2 2 2 2 5 2 3 3 2 3 8 6" xfId="44669"/>
    <cellStyle name="Обычный 2 2 2 2 2 5 2 3 3 2 3 8 7" xfId="52557"/>
    <cellStyle name="Обычный 2 2 2 2 2 5 2 3 3 2 3 8 8" xfId="60024"/>
    <cellStyle name="Обычный 2 2 2 2 2 5 2 3 3 2 3 9" xfId="2816"/>
    <cellStyle name="Обычный 2 2 2 2 2 5 2 3 3 2 4" xfId="2817"/>
    <cellStyle name="Обычный 2 2 2 2 2 5 2 3 3 2 4 2" xfId="2818"/>
    <cellStyle name="Обычный 2 2 2 2 2 5 2 3 3 2 4 3" xfId="16666"/>
    <cellStyle name="Обычный 2 2 2 2 2 5 2 3 3 2 4 4" xfId="24138"/>
    <cellStyle name="Обычный 2 2 2 2 2 5 2 3 3 2 4 5" xfId="31608"/>
    <cellStyle name="Обычный 2 2 2 2 2 5 2 3 3 2 4 6" xfId="39070"/>
    <cellStyle name="Обычный 2 2 2 2 2 5 2 3 3 2 4 7" xfId="46956"/>
    <cellStyle name="Обычный 2 2 2 2 2 5 2 3 3 2 4 8" xfId="54423"/>
    <cellStyle name="Обычный 2 2 2 2 2 5 2 3 3 2 5" xfId="2819"/>
    <cellStyle name="Обычный 2 2 2 2 2 5 2 3 3 2 5 2" xfId="2820"/>
    <cellStyle name="Обычный 2 2 2 2 2 5 2 3 3 2 5 3" xfId="17600"/>
    <cellStyle name="Обычный 2 2 2 2 2 5 2 3 3 2 5 4" xfId="25072"/>
    <cellStyle name="Обычный 2 2 2 2 2 5 2 3 3 2 5 5" xfId="32541"/>
    <cellStyle name="Обычный 2 2 2 2 2 5 2 3 3 2 5 6" xfId="40002"/>
    <cellStyle name="Обычный 2 2 2 2 2 5 2 3 3 2 5 7" xfId="47890"/>
    <cellStyle name="Обычный 2 2 2 2 2 5 2 3 3 2 5 8" xfId="55357"/>
    <cellStyle name="Обычный 2 2 2 2 2 5 2 3 3 2 6" xfId="2821"/>
    <cellStyle name="Обычный 2 2 2 2 2 5 2 3 3 2 6 2" xfId="2822"/>
    <cellStyle name="Обычный 2 2 2 2 2 5 2 3 3 2 6 3" xfId="18533"/>
    <cellStyle name="Обычный 2 2 2 2 2 5 2 3 3 2 6 4" xfId="26005"/>
    <cellStyle name="Обычный 2 2 2 2 2 5 2 3 3 2 6 5" xfId="33474"/>
    <cellStyle name="Обычный 2 2 2 2 2 5 2 3 3 2 6 6" xfId="40935"/>
    <cellStyle name="Обычный 2 2 2 2 2 5 2 3 3 2 6 7" xfId="48823"/>
    <cellStyle name="Обычный 2 2 2 2 2 5 2 3 3 2 6 8" xfId="56290"/>
    <cellStyle name="Обычный 2 2 2 2 2 5 2 3 3 2 7" xfId="2823"/>
    <cellStyle name="Обычный 2 2 2 2 2 5 2 3 3 2 7 2" xfId="2824"/>
    <cellStyle name="Обычный 2 2 2 2 2 5 2 3 3 2 7 3" xfId="19465"/>
    <cellStyle name="Обычный 2 2 2 2 2 5 2 3 3 2 7 4" xfId="26937"/>
    <cellStyle name="Обычный 2 2 2 2 2 5 2 3 3 2 7 5" xfId="34406"/>
    <cellStyle name="Обычный 2 2 2 2 2 5 2 3 3 2 7 6" xfId="41867"/>
    <cellStyle name="Обычный 2 2 2 2 2 5 2 3 3 2 7 7" xfId="49755"/>
    <cellStyle name="Обычный 2 2 2 2 2 5 2 3 3 2 7 8" xfId="57222"/>
    <cellStyle name="Обычный 2 2 2 2 2 5 2 3 3 2 8" xfId="2825"/>
    <cellStyle name="Обычный 2 2 2 2 2 5 2 3 3 2 8 2" xfId="2826"/>
    <cellStyle name="Обычный 2 2 2 2 2 5 2 3 3 2 8 3" xfId="20398"/>
    <cellStyle name="Обычный 2 2 2 2 2 5 2 3 3 2 8 4" xfId="27870"/>
    <cellStyle name="Обычный 2 2 2 2 2 5 2 3 3 2 8 5" xfId="35339"/>
    <cellStyle name="Обычный 2 2 2 2 2 5 2 3 3 2 8 6" xfId="42800"/>
    <cellStyle name="Обычный 2 2 2 2 2 5 2 3 3 2 8 7" xfId="50688"/>
    <cellStyle name="Обычный 2 2 2 2 2 5 2 3 3 2 8 8" xfId="58155"/>
    <cellStyle name="Обычный 2 2 2 2 2 5 2 3 3 2 9" xfId="2827"/>
    <cellStyle name="Обычный 2 2 2 2 2 5 2 3 3 2 9 2" xfId="2828"/>
    <cellStyle name="Обычный 2 2 2 2 2 5 2 3 3 2 9 3" xfId="21332"/>
    <cellStyle name="Обычный 2 2 2 2 2 5 2 3 3 2 9 4" xfId="28804"/>
    <cellStyle name="Обычный 2 2 2 2 2 5 2 3 3 2 9 5" xfId="36273"/>
    <cellStyle name="Обычный 2 2 2 2 2 5 2 3 3 2 9 6" xfId="43734"/>
    <cellStyle name="Обычный 2 2 2 2 2 5 2 3 3 2 9 7" xfId="51622"/>
    <cellStyle name="Обычный 2 2 2 2 2 5 2 3 3 2 9 8" xfId="59089"/>
    <cellStyle name="Обычный 2 2 2 2 2 5 2 3 3 20" xfId="45752"/>
    <cellStyle name="Обычный 2 2 2 2 2 5 2 3 3 21" xfId="46018"/>
    <cellStyle name="Обычный 2 2 2 2 2 5 2 3 3 22" xfId="53485"/>
    <cellStyle name="Обычный 2 2 2 2 2 5 2 3 3 3" xfId="2829"/>
    <cellStyle name="Обычный 2 2 2 2 2 5 2 3 3 3 10" xfId="2830"/>
    <cellStyle name="Обычный 2 2 2 2 2 5 2 3 3 3 10 2" xfId="2831"/>
    <cellStyle name="Обычный 2 2 2 2 2 5 2 3 3 3 10 3" xfId="22268"/>
    <cellStyle name="Обычный 2 2 2 2 2 5 2 3 3 3 10 4" xfId="29740"/>
    <cellStyle name="Обычный 2 2 2 2 2 5 2 3 3 3 10 5" xfId="37209"/>
    <cellStyle name="Обычный 2 2 2 2 2 5 2 3 3 3 10 6" xfId="44670"/>
    <cellStyle name="Обычный 2 2 2 2 2 5 2 3 3 3 10 7" xfId="52558"/>
    <cellStyle name="Обычный 2 2 2 2 2 5 2 3 3 3 10 8" xfId="60025"/>
    <cellStyle name="Обычный 2 2 2 2 2 5 2 3 3 3 11" xfId="2832"/>
    <cellStyle name="Обычный 2 2 2 2 2 5 2 3 3 3 12" xfId="2833"/>
    <cellStyle name="Обычный 2 2 2 2 2 5 2 3 3 3 13" xfId="15711"/>
    <cellStyle name="Обычный 2 2 2 2 2 5 2 3 3 3 14" xfId="23204"/>
    <cellStyle name="Обычный 2 2 2 2 2 5 2 3 3 3 15" xfId="30675"/>
    <cellStyle name="Обычный 2 2 2 2 2 5 2 3 3 3 16" xfId="38141"/>
    <cellStyle name="Обычный 2 2 2 2 2 5 2 3 3 3 17" xfId="45770"/>
    <cellStyle name="Обычный 2 2 2 2 2 5 2 3 3 3 18" xfId="46022"/>
    <cellStyle name="Обычный 2 2 2 2 2 5 2 3 3 3 19" xfId="53489"/>
    <cellStyle name="Обычный 2 2 2 2 2 5 2 3 3 3 2" xfId="2834"/>
    <cellStyle name="Обычный 2 2 2 2 2 5 2 3 3 3 2 10" xfId="2835"/>
    <cellStyle name="Обычный 2 2 2 2 2 5 2 3 3 3 2 11" xfId="15712"/>
    <cellStyle name="Обычный 2 2 2 2 2 5 2 3 3 3 2 12" xfId="23205"/>
    <cellStyle name="Обычный 2 2 2 2 2 5 2 3 3 3 2 13" xfId="30676"/>
    <cellStyle name="Обычный 2 2 2 2 2 5 2 3 3 3 2 14" xfId="38142"/>
    <cellStyle name="Обычный 2 2 2 2 2 5 2 3 3 3 2 15" xfId="46023"/>
    <cellStyle name="Обычный 2 2 2 2 2 5 2 3 3 3 2 16" xfId="53490"/>
    <cellStyle name="Обычный 2 2 2 2 2 5 2 3 3 3 2 2" xfId="2836"/>
    <cellStyle name="Обычный 2 2 2 2 2 5 2 3 3 3 2 2 2" xfId="2837"/>
    <cellStyle name="Обычный 2 2 2 2 2 5 2 3 3 3 2 2 3" xfId="16670"/>
    <cellStyle name="Обычный 2 2 2 2 2 5 2 3 3 3 2 2 4" xfId="24142"/>
    <cellStyle name="Обычный 2 2 2 2 2 5 2 3 3 3 2 2 5" xfId="31612"/>
    <cellStyle name="Обычный 2 2 2 2 2 5 2 3 3 3 2 2 6" xfId="39074"/>
    <cellStyle name="Обычный 2 2 2 2 2 5 2 3 3 3 2 2 7" xfId="46960"/>
    <cellStyle name="Обычный 2 2 2 2 2 5 2 3 3 3 2 2 8" xfId="54427"/>
    <cellStyle name="Обычный 2 2 2 2 2 5 2 3 3 3 2 3" xfId="2838"/>
    <cellStyle name="Обычный 2 2 2 2 2 5 2 3 3 3 2 3 2" xfId="2839"/>
    <cellStyle name="Обычный 2 2 2 2 2 5 2 3 3 3 2 3 3" xfId="17604"/>
    <cellStyle name="Обычный 2 2 2 2 2 5 2 3 3 3 2 3 4" xfId="25076"/>
    <cellStyle name="Обычный 2 2 2 2 2 5 2 3 3 3 2 3 5" xfId="32545"/>
    <cellStyle name="Обычный 2 2 2 2 2 5 2 3 3 3 2 3 6" xfId="40006"/>
    <cellStyle name="Обычный 2 2 2 2 2 5 2 3 3 3 2 3 7" xfId="47894"/>
    <cellStyle name="Обычный 2 2 2 2 2 5 2 3 3 3 2 3 8" xfId="55361"/>
    <cellStyle name="Обычный 2 2 2 2 2 5 2 3 3 3 2 4" xfId="2840"/>
    <cellStyle name="Обычный 2 2 2 2 2 5 2 3 3 3 2 4 2" xfId="2841"/>
    <cellStyle name="Обычный 2 2 2 2 2 5 2 3 3 3 2 4 3" xfId="18537"/>
    <cellStyle name="Обычный 2 2 2 2 2 5 2 3 3 3 2 4 4" xfId="26009"/>
    <cellStyle name="Обычный 2 2 2 2 2 5 2 3 3 3 2 4 5" xfId="33478"/>
    <cellStyle name="Обычный 2 2 2 2 2 5 2 3 3 3 2 4 6" xfId="40939"/>
    <cellStyle name="Обычный 2 2 2 2 2 5 2 3 3 3 2 4 7" xfId="48827"/>
    <cellStyle name="Обычный 2 2 2 2 2 5 2 3 3 3 2 4 8" xfId="56294"/>
    <cellStyle name="Обычный 2 2 2 2 2 5 2 3 3 3 2 5" xfId="2842"/>
    <cellStyle name="Обычный 2 2 2 2 2 5 2 3 3 3 2 5 2" xfId="2843"/>
    <cellStyle name="Обычный 2 2 2 2 2 5 2 3 3 3 2 5 3" xfId="19469"/>
    <cellStyle name="Обычный 2 2 2 2 2 5 2 3 3 3 2 5 4" xfId="26941"/>
    <cellStyle name="Обычный 2 2 2 2 2 5 2 3 3 3 2 5 5" xfId="34410"/>
    <cellStyle name="Обычный 2 2 2 2 2 5 2 3 3 3 2 5 6" xfId="41871"/>
    <cellStyle name="Обычный 2 2 2 2 2 5 2 3 3 3 2 5 7" xfId="49759"/>
    <cellStyle name="Обычный 2 2 2 2 2 5 2 3 3 3 2 5 8" xfId="57226"/>
    <cellStyle name="Обычный 2 2 2 2 2 5 2 3 3 3 2 6" xfId="2844"/>
    <cellStyle name="Обычный 2 2 2 2 2 5 2 3 3 3 2 6 2" xfId="2845"/>
    <cellStyle name="Обычный 2 2 2 2 2 5 2 3 3 3 2 6 3" xfId="20402"/>
    <cellStyle name="Обычный 2 2 2 2 2 5 2 3 3 3 2 6 4" xfId="27874"/>
    <cellStyle name="Обычный 2 2 2 2 2 5 2 3 3 3 2 6 5" xfId="35343"/>
    <cellStyle name="Обычный 2 2 2 2 2 5 2 3 3 3 2 6 6" xfId="42804"/>
    <cellStyle name="Обычный 2 2 2 2 2 5 2 3 3 3 2 6 7" xfId="50692"/>
    <cellStyle name="Обычный 2 2 2 2 2 5 2 3 3 3 2 6 8" xfId="58159"/>
    <cellStyle name="Обычный 2 2 2 2 2 5 2 3 3 3 2 7" xfId="2846"/>
    <cellStyle name="Обычный 2 2 2 2 2 5 2 3 3 3 2 7 2" xfId="2847"/>
    <cellStyle name="Обычный 2 2 2 2 2 5 2 3 3 3 2 7 3" xfId="21336"/>
    <cellStyle name="Обычный 2 2 2 2 2 5 2 3 3 3 2 7 4" xfId="28808"/>
    <cellStyle name="Обычный 2 2 2 2 2 5 2 3 3 3 2 7 5" xfId="36277"/>
    <cellStyle name="Обычный 2 2 2 2 2 5 2 3 3 3 2 7 6" xfId="43738"/>
    <cellStyle name="Обычный 2 2 2 2 2 5 2 3 3 3 2 7 7" xfId="51626"/>
    <cellStyle name="Обычный 2 2 2 2 2 5 2 3 3 3 2 7 8" xfId="59093"/>
    <cellStyle name="Обычный 2 2 2 2 2 5 2 3 3 3 2 8" xfId="2848"/>
    <cellStyle name="Обычный 2 2 2 2 2 5 2 3 3 3 2 8 2" xfId="2849"/>
    <cellStyle name="Обычный 2 2 2 2 2 5 2 3 3 3 2 8 3" xfId="22269"/>
    <cellStyle name="Обычный 2 2 2 2 2 5 2 3 3 3 2 8 4" xfId="29741"/>
    <cellStyle name="Обычный 2 2 2 2 2 5 2 3 3 3 2 8 5" xfId="37210"/>
    <cellStyle name="Обычный 2 2 2 2 2 5 2 3 3 3 2 8 6" xfId="44671"/>
    <cellStyle name="Обычный 2 2 2 2 2 5 2 3 3 3 2 8 7" xfId="52559"/>
    <cellStyle name="Обычный 2 2 2 2 2 5 2 3 3 3 2 8 8" xfId="60026"/>
    <cellStyle name="Обычный 2 2 2 2 2 5 2 3 3 3 2 9" xfId="2850"/>
    <cellStyle name="Обычный 2 2 2 2 2 5 2 3 3 3 3" xfId="2851"/>
    <cellStyle name="Обычный 2 2 2 2 2 5 2 3 3 3 3 10" xfId="15713"/>
    <cellStyle name="Обычный 2 2 2 2 2 5 2 3 3 3 3 11" xfId="23206"/>
    <cellStyle name="Обычный 2 2 2 2 2 5 2 3 3 3 3 12" xfId="30677"/>
    <cellStyle name="Обычный 2 2 2 2 2 5 2 3 3 3 3 13" xfId="38143"/>
    <cellStyle name="Обычный 2 2 2 2 2 5 2 3 3 3 3 14" xfId="46024"/>
    <cellStyle name="Обычный 2 2 2 2 2 5 2 3 3 3 3 15" xfId="53491"/>
    <cellStyle name="Обычный 2 2 2 2 2 5 2 3 3 3 3 2" xfId="2852"/>
    <cellStyle name="Обычный 2 2 2 2 2 5 2 3 3 3 3 2 2" xfId="2853"/>
    <cellStyle name="Обычный 2 2 2 2 2 5 2 3 3 3 3 2 3" xfId="16671"/>
    <cellStyle name="Обычный 2 2 2 2 2 5 2 3 3 3 3 2 4" xfId="24143"/>
    <cellStyle name="Обычный 2 2 2 2 2 5 2 3 3 3 3 2 5" xfId="31613"/>
    <cellStyle name="Обычный 2 2 2 2 2 5 2 3 3 3 3 2 6" xfId="39075"/>
    <cellStyle name="Обычный 2 2 2 2 2 5 2 3 3 3 3 2 7" xfId="46961"/>
    <cellStyle name="Обычный 2 2 2 2 2 5 2 3 3 3 3 2 8" xfId="54428"/>
    <cellStyle name="Обычный 2 2 2 2 2 5 2 3 3 3 3 3" xfId="2854"/>
    <cellStyle name="Обычный 2 2 2 2 2 5 2 3 3 3 3 3 2" xfId="2855"/>
    <cellStyle name="Обычный 2 2 2 2 2 5 2 3 3 3 3 3 3" xfId="17605"/>
    <cellStyle name="Обычный 2 2 2 2 2 5 2 3 3 3 3 3 4" xfId="25077"/>
    <cellStyle name="Обычный 2 2 2 2 2 5 2 3 3 3 3 3 5" xfId="32546"/>
    <cellStyle name="Обычный 2 2 2 2 2 5 2 3 3 3 3 3 6" xfId="40007"/>
    <cellStyle name="Обычный 2 2 2 2 2 5 2 3 3 3 3 3 7" xfId="47895"/>
    <cellStyle name="Обычный 2 2 2 2 2 5 2 3 3 3 3 3 8" xfId="55362"/>
    <cellStyle name="Обычный 2 2 2 2 2 5 2 3 3 3 3 4" xfId="2856"/>
    <cellStyle name="Обычный 2 2 2 2 2 5 2 3 3 3 3 4 2" xfId="2857"/>
    <cellStyle name="Обычный 2 2 2 2 2 5 2 3 3 3 3 4 3" xfId="18538"/>
    <cellStyle name="Обычный 2 2 2 2 2 5 2 3 3 3 3 4 4" xfId="26010"/>
    <cellStyle name="Обычный 2 2 2 2 2 5 2 3 3 3 3 4 5" xfId="33479"/>
    <cellStyle name="Обычный 2 2 2 2 2 5 2 3 3 3 3 4 6" xfId="40940"/>
    <cellStyle name="Обычный 2 2 2 2 2 5 2 3 3 3 3 4 7" xfId="48828"/>
    <cellStyle name="Обычный 2 2 2 2 2 5 2 3 3 3 3 4 8" xfId="56295"/>
    <cellStyle name="Обычный 2 2 2 2 2 5 2 3 3 3 3 5" xfId="2858"/>
    <cellStyle name="Обычный 2 2 2 2 2 5 2 3 3 3 3 5 2" xfId="2859"/>
    <cellStyle name="Обычный 2 2 2 2 2 5 2 3 3 3 3 5 3" xfId="19470"/>
    <cellStyle name="Обычный 2 2 2 2 2 5 2 3 3 3 3 5 4" xfId="26942"/>
    <cellStyle name="Обычный 2 2 2 2 2 5 2 3 3 3 3 5 5" xfId="34411"/>
    <cellStyle name="Обычный 2 2 2 2 2 5 2 3 3 3 3 5 6" xfId="41872"/>
    <cellStyle name="Обычный 2 2 2 2 2 5 2 3 3 3 3 5 7" xfId="49760"/>
    <cellStyle name="Обычный 2 2 2 2 2 5 2 3 3 3 3 5 8" xfId="57227"/>
    <cellStyle name="Обычный 2 2 2 2 2 5 2 3 3 3 3 6" xfId="2860"/>
    <cellStyle name="Обычный 2 2 2 2 2 5 2 3 3 3 3 6 2" xfId="2861"/>
    <cellStyle name="Обычный 2 2 2 2 2 5 2 3 3 3 3 6 3" xfId="20403"/>
    <cellStyle name="Обычный 2 2 2 2 2 5 2 3 3 3 3 6 4" xfId="27875"/>
    <cellStyle name="Обычный 2 2 2 2 2 5 2 3 3 3 3 6 5" xfId="35344"/>
    <cellStyle name="Обычный 2 2 2 2 2 5 2 3 3 3 3 6 6" xfId="42805"/>
    <cellStyle name="Обычный 2 2 2 2 2 5 2 3 3 3 3 6 7" xfId="50693"/>
    <cellStyle name="Обычный 2 2 2 2 2 5 2 3 3 3 3 6 8" xfId="58160"/>
    <cellStyle name="Обычный 2 2 2 2 2 5 2 3 3 3 3 7" xfId="2862"/>
    <cellStyle name="Обычный 2 2 2 2 2 5 2 3 3 3 3 7 2" xfId="2863"/>
    <cellStyle name="Обычный 2 2 2 2 2 5 2 3 3 3 3 7 3" xfId="21337"/>
    <cellStyle name="Обычный 2 2 2 2 2 5 2 3 3 3 3 7 4" xfId="28809"/>
    <cellStyle name="Обычный 2 2 2 2 2 5 2 3 3 3 3 7 5" xfId="36278"/>
    <cellStyle name="Обычный 2 2 2 2 2 5 2 3 3 3 3 7 6" xfId="43739"/>
    <cellStyle name="Обычный 2 2 2 2 2 5 2 3 3 3 3 7 7" xfId="51627"/>
    <cellStyle name="Обычный 2 2 2 2 2 5 2 3 3 3 3 7 8" xfId="59094"/>
    <cellStyle name="Обычный 2 2 2 2 2 5 2 3 3 3 3 8" xfId="2864"/>
    <cellStyle name="Обычный 2 2 2 2 2 5 2 3 3 3 3 8 2" xfId="2865"/>
    <cellStyle name="Обычный 2 2 2 2 2 5 2 3 3 3 3 8 3" xfId="22270"/>
    <cellStyle name="Обычный 2 2 2 2 2 5 2 3 3 3 3 8 4" xfId="29742"/>
    <cellStyle name="Обычный 2 2 2 2 2 5 2 3 3 3 3 8 5" xfId="37211"/>
    <cellStyle name="Обычный 2 2 2 2 2 5 2 3 3 3 3 8 6" xfId="44672"/>
    <cellStyle name="Обычный 2 2 2 2 2 5 2 3 3 3 3 8 7" xfId="52560"/>
    <cellStyle name="Обычный 2 2 2 2 2 5 2 3 3 3 3 8 8" xfId="60027"/>
    <cellStyle name="Обычный 2 2 2 2 2 5 2 3 3 3 3 9" xfId="2866"/>
    <cellStyle name="Обычный 2 2 2 2 2 5 2 3 3 3 4" xfId="2867"/>
    <cellStyle name="Обычный 2 2 2 2 2 5 2 3 3 3 4 2" xfId="2868"/>
    <cellStyle name="Обычный 2 2 2 2 2 5 2 3 3 3 4 3" xfId="16669"/>
    <cellStyle name="Обычный 2 2 2 2 2 5 2 3 3 3 4 4" xfId="24141"/>
    <cellStyle name="Обычный 2 2 2 2 2 5 2 3 3 3 4 5" xfId="31611"/>
    <cellStyle name="Обычный 2 2 2 2 2 5 2 3 3 3 4 6" xfId="39073"/>
    <cellStyle name="Обычный 2 2 2 2 2 5 2 3 3 3 4 7" xfId="46959"/>
    <cellStyle name="Обычный 2 2 2 2 2 5 2 3 3 3 4 8" xfId="54426"/>
    <cellStyle name="Обычный 2 2 2 2 2 5 2 3 3 3 5" xfId="2869"/>
    <cellStyle name="Обычный 2 2 2 2 2 5 2 3 3 3 5 2" xfId="2870"/>
    <cellStyle name="Обычный 2 2 2 2 2 5 2 3 3 3 5 3" xfId="17603"/>
    <cellStyle name="Обычный 2 2 2 2 2 5 2 3 3 3 5 4" xfId="25075"/>
    <cellStyle name="Обычный 2 2 2 2 2 5 2 3 3 3 5 5" xfId="32544"/>
    <cellStyle name="Обычный 2 2 2 2 2 5 2 3 3 3 5 6" xfId="40005"/>
    <cellStyle name="Обычный 2 2 2 2 2 5 2 3 3 3 5 7" xfId="47893"/>
    <cellStyle name="Обычный 2 2 2 2 2 5 2 3 3 3 5 8" xfId="55360"/>
    <cellStyle name="Обычный 2 2 2 2 2 5 2 3 3 3 6" xfId="2871"/>
    <cellStyle name="Обычный 2 2 2 2 2 5 2 3 3 3 6 2" xfId="2872"/>
    <cellStyle name="Обычный 2 2 2 2 2 5 2 3 3 3 6 3" xfId="18536"/>
    <cellStyle name="Обычный 2 2 2 2 2 5 2 3 3 3 6 4" xfId="26008"/>
    <cellStyle name="Обычный 2 2 2 2 2 5 2 3 3 3 6 5" xfId="33477"/>
    <cellStyle name="Обычный 2 2 2 2 2 5 2 3 3 3 6 6" xfId="40938"/>
    <cellStyle name="Обычный 2 2 2 2 2 5 2 3 3 3 6 7" xfId="48826"/>
    <cellStyle name="Обычный 2 2 2 2 2 5 2 3 3 3 6 8" xfId="56293"/>
    <cellStyle name="Обычный 2 2 2 2 2 5 2 3 3 3 7" xfId="2873"/>
    <cellStyle name="Обычный 2 2 2 2 2 5 2 3 3 3 7 2" xfId="2874"/>
    <cellStyle name="Обычный 2 2 2 2 2 5 2 3 3 3 7 3" xfId="19468"/>
    <cellStyle name="Обычный 2 2 2 2 2 5 2 3 3 3 7 4" xfId="26940"/>
    <cellStyle name="Обычный 2 2 2 2 2 5 2 3 3 3 7 5" xfId="34409"/>
    <cellStyle name="Обычный 2 2 2 2 2 5 2 3 3 3 7 6" xfId="41870"/>
    <cellStyle name="Обычный 2 2 2 2 2 5 2 3 3 3 7 7" xfId="49758"/>
    <cellStyle name="Обычный 2 2 2 2 2 5 2 3 3 3 7 8" xfId="57225"/>
    <cellStyle name="Обычный 2 2 2 2 2 5 2 3 3 3 8" xfId="2875"/>
    <cellStyle name="Обычный 2 2 2 2 2 5 2 3 3 3 8 2" xfId="2876"/>
    <cellStyle name="Обычный 2 2 2 2 2 5 2 3 3 3 8 3" xfId="20401"/>
    <cellStyle name="Обычный 2 2 2 2 2 5 2 3 3 3 8 4" xfId="27873"/>
    <cellStyle name="Обычный 2 2 2 2 2 5 2 3 3 3 8 5" xfId="35342"/>
    <cellStyle name="Обычный 2 2 2 2 2 5 2 3 3 3 8 6" xfId="42803"/>
    <cellStyle name="Обычный 2 2 2 2 2 5 2 3 3 3 8 7" xfId="50691"/>
    <cellStyle name="Обычный 2 2 2 2 2 5 2 3 3 3 8 8" xfId="58158"/>
    <cellStyle name="Обычный 2 2 2 2 2 5 2 3 3 3 9" xfId="2877"/>
    <cellStyle name="Обычный 2 2 2 2 2 5 2 3 3 3 9 2" xfId="2878"/>
    <cellStyle name="Обычный 2 2 2 2 2 5 2 3 3 3 9 3" xfId="21335"/>
    <cellStyle name="Обычный 2 2 2 2 2 5 2 3 3 3 9 4" xfId="28807"/>
    <cellStyle name="Обычный 2 2 2 2 2 5 2 3 3 3 9 5" xfId="36276"/>
    <cellStyle name="Обычный 2 2 2 2 2 5 2 3 3 3 9 6" xfId="43737"/>
    <cellStyle name="Обычный 2 2 2 2 2 5 2 3 3 3 9 7" xfId="51625"/>
    <cellStyle name="Обычный 2 2 2 2 2 5 2 3 3 3 9 8" xfId="59092"/>
    <cellStyle name="Обычный 2 2 2 2 2 5 2 3 3 4" xfId="2879"/>
    <cellStyle name="Обычный 2 2 2 2 2 5 2 3 3 4 10" xfId="2880"/>
    <cellStyle name="Обычный 2 2 2 2 2 5 2 3 3 4 10 2" xfId="2881"/>
    <cellStyle name="Обычный 2 2 2 2 2 5 2 3 3 4 10 3" xfId="22271"/>
    <cellStyle name="Обычный 2 2 2 2 2 5 2 3 3 4 10 4" xfId="29743"/>
    <cellStyle name="Обычный 2 2 2 2 2 5 2 3 3 4 10 5" xfId="37212"/>
    <cellStyle name="Обычный 2 2 2 2 2 5 2 3 3 4 10 6" xfId="44673"/>
    <cellStyle name="Обычный 2 2 2 2 2 5 2 3 3 4 10 7" xfId="52561"/>
    <cellStyle name="Обычный 2 2 2 2 2 5 2 3 3 4 10 8" xfId="60028"/>
    <cellStyle name="Обычный 2 2 2 2 2 5 2 3 3 4 11" xfId="2882"/>
    <cellStyle name="Обычный 2 2 2 2 2 5 2 3 3 4 12" xfId="2883"/>
    <cellStyle name="Обычный 2 2 2 2 2 5 2 3 3 4 13" xfId="15714"/>
    <cellStyle name="Обычный 2 2 2 2 2 5 2 3 3 4 14" xfId="23207"/>
    <cellStyle name="Обычный 2 2 2 2 2 5 2 3 3 4 15" xfId="30678"/>
    <cellStyle name="Обычный 2 2 2 2 2 5 2 3 3 4 16" xfId="38144"/>
    <cellStyle name="Обычный 2 2 2 2 2 5 2 3 3 4 17" xfId="46025"/>
    <cellStyle name="Обычный 2 2 2 2 2 5 2 3 3 4 18" xfId="53492"/>
    <cellStyle name="Обычный 2 2 2 2 2 5 2 3 3 4 2" xfId="2884"/>
    <cellStyle name="Обычный 2 2 2 2 2 5 2 3 3 4 2 10" xfId="2885"/>
    <cellStyle name="Обычный 2 2 2 2 2 5 2 3 3 4 2 11" xfId="15715"/>
    <cellStyle name="Обычный 2 2 2 2 2 5 2 3 3 4 2 12" xfId="23208"/>
    <cellStyle name="Обычный 2 2 2 2 2 5 2 3 3 4 2 13" xfId="30679"/>
    <cellStyle name="Обычный 2 2 2 2 2 5 2 3 3 4 2 14" xfId="38145"/>
    <cellStyle name="Обычный 2 2 2 2 2 5 2 3 3 4 2 15" xfId="46026"/>
    <cellStyle name="Обычный 2 2 2 2 2 5 2 3 3 4 2 16" xfId="53493"/>
    <cellStyle name="Обычный 2 2 2 2 2 5 2 3 3 4 2 2" xfId="2886"/>
    <cellStyle name="Обычный 2 2 2 2 2 5 2 3 3 4 2 2 2" xfId="2887"/>
    <cellStyle name="Обычный 2 2 2 2 2 5 2 3 3 4 2 2 3" xfId="16673"/>
    <cellStyle name="Обычный 2 2 2 2 2 5 2 3 3 4 2 2 4" xfId="24145"/>
    <cellStyle name="Обычный 2 2 2 2 2 5 2 3 3 4 2 2 5" xfId="31615"/>
    <cellStyle name="Обычный 2 2 2 2 2 5 2 3 3 4 2 2 6" xfId="39077"/>
    <cellStyle name="Обычный 2 2 2 2 2 5 2 3 3 4 2 2 7" xfId="46963"/>
    <cellStyle name="Обычный 2 2 2 2 2 5 2 3 3 4 2 2 8" xfId="54430"/>
    <cellStyle name="Обычный 2 2 2 2 2 5 2 3 3 4 2 3" xfId="2888"/>
    <cellStyle name="Обычный 2 2 2 2 2 5 2 3 3 4 2 3 2" xfId="2889"/>
    <cellStyle name="Обычный 2 2 2 2 2 5 2 3 3 4 2 3 3" xfId="17607"/>
    <cellStyle name="Обычный 2 2 2 2 2 5 2 3 3 4 2 3 4" xfId="25079"/>
    <cellStyle name="Обычный 2 2 2 2 2 5 2 3 3 4 2 3 5" xfId="32548"/>
    <cellStyle name="Обычный 2 2 2 2 2 5 2 3 3 4 2 3 6" xfId="40009"/>
    <cellStyle name="Обычный 2 2 2 2 2 5 2 3 3 4 2 3 7" xfId="47897"/>
    <cellStyle name="Обычный 2 2 2 2 2 5 2 3 3 4 2 3 8" xfId="55364"/>
    <cellStyle name="Обычный 2 2 2 2 2 5 2 3 3 4 2 4" xfId="2890"/>
    <cellStyle name="Обычный 2 2 2 2 2 5 2 3 3 4 2 4 2" xfId="2891"/>
    <cellStyle name="Обычный 2 2 2 2 2 5 2 3 3 4 2 4 3" xfId="18540"/>
    <cellStyle name="Обычный 2 2 2 2 2 5 2 3 3 4 2 4 4" xfId="26012"/>
    <cellStyle name="Обычный 2 2 2 2 2 5 2 3 3 4 2 4 5" xfId="33481"/>
    <cellStyle name="Обычный 2 2 2 2 2 5 2 3 3 4 2 4 6" xfId="40942"/>
    <cellStyle name="Обычный 2 2 2 2 2 5 2 3 3 4 2 4 7" xfId="48830"/>
    <cellStyle name="Обычный 2 2 2 2 2 5 2 3 3 4 2 4 8" xfId="56297"/>
    <cellStyle name="Обычный 2 2 2 2 2 5 2 3 3 4 2 5" xfId="2892"/>
    <cellStyle name="Обычный 2 2 2 2 2 5 2 3 3 4 2 5 2" xfId="2893"/>
    <cellStyle name="Обычный 2 2 2 2 2 5 2 3 3 4 2 5 3" xfId="19472"/>
    <cellStyle name="Обычный 2 2 2 2 2 5 2 3 3 4 2 5 4" xfId="26944"/>
    <cellStyle name="Обычный 2 2 2 2 2 5 2 3 3 4 2 5 5" xfId="34413"/>
    <cellStyle name="Обычный 2 2 2 2 2 5 2 3 3 4 2 5 6" xfId="41874"/>
    <cellStyle name="Обычный 2 2 2 2 2 5 2 3 3 4 2 5 7" xfId="49762"/>
    <cellStyle name="Обычный 2 2 2 2 2 5 2 3 3 4 2 5 8" xfId="57229"/>
    <cellStyle name="Обычный 2 2 2 2 2 5 2 3 3 4 2 6" xfId="2894"/>
    <cellStyle name="Обычный 2 2 2 2 2 5 2 3 3 4 2 6 2" xfId="2895"/>
    <cellStyle name="Обычный 2 2 2 2 2 5 2 3 3 4 2 6 3" xfId="20405"/>
    <cellStyle name="Обычный 2 2 2 2 2 5 2 3 3 4 2 6 4" xfId="27877"/>
    <cellStyle name="Обычный 2 2 2 2 2 5 2 3 3 4 2 6 5" xfId="35346"/>
    <cellStyle name="Обычный 2 2 2 2 2 5 2 3 3 4 2 6 6" xfId="42807"/>
    <cellStyle name="Обычный 2 2 2 2 2 5 2 3 3 4 2 6 7" xfId="50695"/>
    <cellStyle name="Обычный 2 2 2 2 2 5 2 3 3 4 2 6 8" xfId="58162"/>
    <cellStyle name="Обычный 2 2 2 2 2 5 2 3 3 4 2 7" xfId="2896"/>
    <cellStyle name="Обычный 2 2 2 2 2 5 2 3 3 4 2 7 2" xfId="2897"/>
    <cellStyle name="Обычный 2 2 2 2 2 5 2 3 3 4 2 7 3" xfId="21339"/>
    <cellStyle name="Обычный 2 2 2 2 2 5 2 3 3 4 2 7 4" xfId="28811"/>
    <cellStyle name="Обычный 2 2 2 2 2 5 2 3 3 4 2 7 5" xfId="36280"/>
    <cellStyle name="Обычный 2 2 2 2 2 5 2 3 3 4 2 7 6" xfId="43741"/>
    <cellStyle name="Обычный 2 2 2 2 2 5 2 3 3 4 2 7 7" xfId="51629"/>
    <cellStyle name="Обычный 2 2 2 2 2 5 2 3 3 4 2 7 8" xfId="59096"/>
    <cellStyle name="Обычный 2 2 2 2 2 5 2 3 3 4 2 8" xfId="2898"/>
    <cellStyle name="Обычный 2 2 2 2 2 5 2 3 3 4 2 8 2" xfId="2899"/>
    <cellStyle name="Обычный 2 2 2 2 2 5 2 3 3 4 2 8 3" xfId="22272"/>
    <cellStyle name="Обычный 2 2 2 2 2 5 2 3 3 4 2 8 4" xfId="29744"/>
    <cellStyle name="Обычный 2 2 2 2 2 5 2 3 3 4 2 8 5" xfId="37213"/>
    <cellStyle name="Обычный 2 2 2 2 2 5 2 3 3 4 2 8 6" xfId="44674"/>
    <cellStyle name="Обычный 2 2 2 2 2 5 2 3 3 4 2 8 7" xfId="52562"/>
    <cellStyle name="Обычный 2 2 2 2 2 5 2 3 3 4 2 8 8" xfId="60029"/>
    <cellStyle name="Обычный 2 2 2 2 2 5 2 3 3 4 2 9" xfId="2900"/>
    <cellStyle name="Обычный 2 2 2 2 2 5 2 3 3 4 3" xfId="2901"/>
    <cellStyle name="Обычный 2 2 2 2 2 5 2 3 3 4 3 10" xfId="15716"/>
    <cellStyle name="Обычный 2 2 2 2 2 5 2 3 3 4 3 11" xfId="23209"/>
    <cellStyle name="Обычный 2 2 2 2 2 5 2 3 3 4 3 12" xfId="30680"/>
    <cellStyle name="Обычный 2 2 2 2 2 5 2 3 3 4 3 13" xfId="38146"/>
    <cellStyle name="Обычный 2 2 2 2 2 5 2 3 3 4 3 14" xfId="46027"/>
    <cellStyle name="Обычный 2 2 2 2 2 5 2 3 3 4 3 15" xfId="53494"/>
    <cellStyle name="Обычный 2 2 2 2 2 5 2 3 3 4 3 2" xfId="2902"/>
    <cellStyle name="Обычный 2 2 2 2 2 5 2 3 3 4 3 2 2" xfId="2903"/>
    <cellStyle name="Обычный 2 2 2 2 2 5 2 3 3 4 3 2 3" xfId="16674"/>
    <cellStyle name="Обычный 2 2 2 2 2 5 2 3 3 4 3 2 4" xfId="24146"/>
    <cellStyle name="Обычный 2 2 2 2 2 5 2 3 3 4 3 2 5" xfId="31616"/>
    <cellStyle name="Обычный 2 2 2 2 2 5 2 3 3 4 3 2 6" xfId="39078"/>
    <cellStyle name="Обычный 2 2 2 2 2 5 2 3 3 4 3 2 7" xfId="46964"/>
    <cellStyle name="Обычный 2 2 2 2 2 5 2 3 3 4 3 2 8" xfId="54431"/>
    <cellStyle name="Обычный 2 2 2 2 2 5 2 3 3 4 3 3" xfId="2904"/>
    <cellStyle name="Обычный 2 2 2 2 2 5 2 3 3 4 3 3 2" xfId="2905"/>
    <cellStyle name="Обычный 2 2 2 2 2 5 2 3 3 4 3 3 3" xfId="17608"/>
    <cellStyle name="Обычный 2 2 2 2 2 5 2 3 3 4 3 3 4" xfId="25080"/>
    <cellStyle name="Обычный 2 2 2 2 2 5 2 3 3 4 3 3 5" xfId="32549"/>
    <cellStyle name="Обычный 2 2 2 2 2 5 2 3 3 4 3 3 6" xfId="40010"/>
    <cellStyle name="Обычный 2 2 2 2 2 5 2 3 3 4 3 3 7" xfId="47898"/>
    <cellStyle name="Обычный 2 2 2 2 2 5 2 3 3 4 3 3 8" xfId="55365"/>
    <cellStyle name="Обычный 2 2 2 2 2 5 2 3 3 4 3 4" xfId="2906"/>
    <cellStyle name="Обычный 2 2 2 2 2 5 2 3 3 4 3 4 2" xfId="2907"/>
    <cellStyle name="Обычный 2 2 2 2 2 5 2 3 3 4 3 4 3" xfId="18541"/>
    <cellStyle name="Обычный 2 2 2 2 2 5 2 3 3 4 3 4 4" xfId="26013"/>
    <cellStyle name="Обычный 2 2 2 2 2 5 2 3 3 4 3 4 5" xfId="33482"/>
    <cellStyle name="Обычный 2 2 2 2 2 5 2 3 3 4 3 4 6" xfId="40943"/>
    <cellStyle name="Обычный 2 2 2 2 2 5 2 3 3 4 3 4 7" xfId="48831"/>
    <cellStyle name="Обычный 2 2 2 2 2 5 2 3 3 4 3 4 8" xfId="56298"/>
    <cellStyle name="Обычный 2 2 2 2 2 5 2 3 3 4 3 5" xfId="2908"/>
    <cellStyle name="Обычный 2 2 2 2 2 5 2 3 3 4 3 5 2" xfId="2909"/>
    <cellStyle name="Обычный 2 2 2 2 2 5 2 3 3 4 3 5 3" xfId="19473"/>
    <cellStyle name="Обычный 2 2 2 2 2 5 2 3 3 4 3 5 4" xfId="26945"/>
    <cellStyle name="Обычный 2 2 2 2 2 5 2 3 3 4 3 5 5" xfId="34414"/>
    <cellStyle name="Обычный 2 2 2 2 2 5 2 3 3 4 3 5 6" xfId="41875"/>
    <cellStyle name="Обычный 2 2 2 2 2 5 2 3 3 4 3 5 7" xfId="49763"/>
    <cellStyle name="Обычный 2 2 2 2 2 5 2 3 3 4 3 5 8" xfId="57230"/>
    <cellStyle name="Обычный 2 2 2 2 2 5 2 3 3 4 3 6" xfId="2910"/>
    <cellStyle name="Обычный 2 2 2 2 2 5 2 3 3 4 3 6 2" xfId="2911"/>
    <cellStyle name="Обычный 2 2 2 2 2 5 2 3 3 4 3 6 3" xfId="20406"/>
    <cellStyle name="Обычный 2 2 2 2 2 5 2 3 3 4 3 6 4" xfId="27878"/>
    <cellStyle name="Обычный 2 2 2 2 2 5 2 3 3 4 3 6 5" xfId="35347"/>
    <cellStyle name="Обычный 2 2 2 2 2 5 2 3 3 4 3 6 6" xfId="42808"/>
    <cellStyle name="Обычный 2 2 2 2 2 5 2 3 3 4 3 6 7" xfId="50696"/>
    <cellStyle name="Обычный 2 2 2 2 2 5 2 3 3 4 3 6 8" xfId="58163"/>
    <cellStyle name="Обычный 2 2 2 2 2 5 2 3 3 4 3 7" xfId="2912"/>
    <cellStyle name="Обычный 2 2 2 2 2 5 2 3 3 4 3 7 2" xfId="2913"/>
    <cellStyle name="Обычный 2 2 2 2 2 5 2 3 3 4 3 7 3" xfId="21340"/>
    <cellStyle name="Обычный 2 2 2 2 2 5 2 3 3 4 3 7 4" xfId="28812"/>
    <cellStyle name="Обычный 2 2 2 2 2 5 2 3 3 4 3 7 5" xfId="36281"/>
    <cellStyle name="Обычный 2 2 2 2 2 5 2 3 3 4 3 7 6" xfId="43742"/>
    <cellStyle name="Обычный 2 2 2 2 2 5 2 3 3 4 3 7 7" xfId="51630"/>
    <cellStyle name="Обычный 2 2 2 2 2 5 2 3 3 4 3 7 8" xfId="59097"/>
    <cellStyle name="Обычный 2 2 2 2 2 5 2 3 3 4 3 8" xfId="2914"/>
    <cellStyle name="Обычный 2 2 2 2 2 5 2 3 3 4 3 8 2" xfId="2915"/>
    <cellStyle name="Обычный 2 2 2 2 2 5 2 3 3 4 3 8 3" xfId="22273"/>
    <cellStyle name="Обычный 2 2 2 2 2 5 2 3 3 4 3 8 4" xfId="29745"/>
    <cellStyle name="Обычный 2 2 2 2 2 5 2 3 3 4 3 8 5" xfId="37214"/>
    <cellStyle name="Обычный 2 2 2 2 2 5 2 3 3 4 3 8 6" xfId="44675"/>
    <cellStyle name="Обычный 2 2 2 2 2 5 2 3 3 4 3 8 7" xfId="52563"/>
    <cellStyle name="Обычный 2 2 2 2 2 5 2 3 3 4 3 8 8" xfId="60030"/>
    <cellStyle name="Обычный 2 2 2 2 2 5 2 3 3 4 3 9" xfId="2916"/>
    <cellStyle name="Обычный 2 2 2 2 2 5 2 3 3 4 4" xfId="2917"/>
    <cellStyle name="Обычный 2 2 2 2 2 5 2 3 3 4 4 2" xfId="2918"/>
    <cellStyle name="Обычный 2 2 2 2 2 5 2 3 3 4 4 3" xfId="16672"/>
    <cellStyle name="Обычный 2 2 2 2 2 5 2 3 3 4 4 4" xfId="24144"/>
    <cellStyle name="Обычный 2 2 2 2 2 5 2 3 3 4 4 5" xfId="31614"/>
    <cellStyle name="Обычный 2 2 2 2 2 5 2 3 3 4 4 6" xfId="39076"/>
    <cellStyle name="Обычный 2 2 2 2 2 5 2 3 3 4 4 7" xfId="46962"/>
    <cellStyle name="Обычный 2 2 2 2 2 5 2 3 3 4 4 8" xfId="54429"/>
    <cellStyle name="Обычный 2 2 2 2 2 5 2 3 3 4 5" xfId="2919"/>
    <cellStyle name="Обычный 2 2 2 2 2 5 2 3 3 4 5 2" xfId="2920"/>
    <cellStyle name="Обычный 2 2 2 2 2 5 2 3 3 4 5 3" xfId="17606"/>
    <cellStyle name="Обычный 2 2 2 2 2 5 2 3 3 4 5 4" xfId="25078"/>
    <cellStyle name="Обычный 2 2 2 2 2 5 2 3 3 4 5 5" xfId="32547"/>
    <cellStyle name="Обычный 2 2 2 2 2 5 2 3 3 4 5 6" xfId="40008"/>
    <cellStyle name="Обычный 2 2 2 2 2 5 2 3 3 4 5 7" xfId="47896"/>
    <cellStyle name="Обычный 2 2 2 2 2 5 2 3 3 4 5 8" xfId="55363"/>
    <cellStyle name="Обычный 2 2 2 2 2 5 2 3 3 4 6" xfId="2921"/>
    <cellStyle name="Обычный 2 2 2 2 2 5 2 3 3 4 6 2" xfId="2922"/>
    <cellStyle name="Обычный 2 2 2 2 2 5 2 3 3 4 6 3" xfId="18539"/>
    <cellStyle name="Обычный 2 2 2 2 2 5 2 3 3 4 6 4" xfId="26011"/>
    <cellStyle name="Обычный 2 2 2 2 2 5 2 3 3 4 6 5" xfId="33480"/>
    <cellStyle name="Обычный 2 2 2 2 2 5 2 3 3 4 6 6" xfId="40941"/>
    <cellStyle name="Обычный 2 2 2 2 2 5 2 3 3 4 6 7" xfId="48829"/>
    <cellStyle name="Обычный 2 2 2 2 2 5 2 3 3 4 6 8" xfId="56296"/>
    <cellStyle name="Обычный 2 2 2 2 2 5 2 3 3 4 7" xfId="2923"/>
    <cellStyle name="Обычный 2 2 2 2 2 5 2 3 3 4 7 2" xfId="2924"/>
    <cellStyle name="Обычный 2 2 2 2 2 5 2 3 3 4 7 3" xfId="19471"/>
    <cellStyle name="Обычный 2 2 2 2 2 5 2 3 3 4 7 4" xfId="26943"/>
    <cellStyle name="Обычный 2 2 2 2 2 5 2 3 3 4 7 5" xfId="34412"/>
    <cellStyle name="Обычный 2 2 2 2 2 5 2 3 3 4 7 6" xfId="41873"/>
    <cellStyle name="Обычный 2 2 2 2 2 5 2 3 3 4 7 7" xfId="49761"/>
    <cellStyle name="Обычный 2 2 2 2 2 5 2 3 3 4 7 8" xfId="57228"/>
    <cellStyle name="Обычный 2 2 2 2 2 5 2 3 3 4 8" xfId="2925"/>
    <cellStyle name="Обычный 2 2 2 2 2 5 2 3 3 4 8 2" xfId="2926"/>
    <cellStyle name="Обычный 2 2 2 2 2 5 2 3 3 4 8 3" xfId="20404"/>
    <cellStyle name="Обычный 2 2 2 2 2 5 2 3 3 4 8 4" xfId="27876"/>
    <cellStyle name="Обычный 2 2 2 2 2 5 2 3 3 4 8 5" xfId="35345"/>
    <cellStyle name="Обычный 2 2 2 2 2 5 2 3 3 4 8 6" xfId="42806"/>
    <cellStyle name="Обычный 2 2 2 2 2 5 2 3 3 4 8 7" xfId="50694"/>
    <cellStyle name="Обычный 2 2 2 2 2 5 2 3 3 4 8 8" xfId="58161"/>
    <cellStyle name="Обычный 2 2 2 2 2 5 2 3 3 4 9" xfId="2927"/>
    <cellStyle name="Обычный 2 2 2 2 2 5 2 3 3 4 9 2" xfId="2928"/>
    <cellStyle name="Обычный 2 2 2 2 2 5 2 3 3 4 9 3" xfId="21338"/>
    <cellStyle name="Обычный 2 2 2 2 2 5 2 3 3 4 9 4" xfId="28810"/>
    <cellStyle name="Обычный 2 2 2 2 2 5 2 3 3 4 9 5" xfId="36279"/>
    <cellStyle name="Обычный 2 2 2 2 2 5 2 3 3 4 9 6" xfId="43740"/>
    <cellStyle name="Обычный 2 2 2 2 2 5 2 3 3 4 9 7" xfId="51628"/>
    <cellStyle name="Обычный 2 2 2 2 2 5 2 3 3 4 9 8" xfId="59095"/>
    <cellStyle name="Обычный 2 2 2 2 2 5 2 3 3 5" xfId="2929"/>
    <cellStyle name="Обычный 2 2 2 2 2 5 2 3 3 5 10" xfId="2930"/>
    <cellStyle name="Обычный 2 2 2 2 2 5 2 3 3 5 11" xfId="15717"/>
    <cellStyle name="Обычный 2 2 2 2 2 5 2 3 3 5 12" xfId="23210"/>
    <cellStyle name="Обычный 2 2 2 2 2 5 2 3 3 5 13" xfId="30681"/>
    <cellStyle name="Обычный 2 2 2 2 2 5 2 3 3 5 14" xfId="38147"/>
    <cellStyle name="Обычный 2 2 2 2 2 5 2 3 3 5 15" xfId="46028"/>
    <cellStyle name="Обычный 2 2 2 2 2 5 2 3 3 5 16" xfId="53495"/>
    <cellStyle name="Обычный 2 2 2 2 2 5 2 3 3 5 2" xfId="2931"/>
    <cellStyle name="Обычный 2 2 2 2 2 5 2 3 3 5 2 2" xfId="2932"/>
    <cellStyle name="Обычный 2 2 2 2 2 5 2 3 3 5 2 3" xfId="2933"/>
    <cellStyle name="Обычный 2 2 2 2 2 5 2 3 3 5 2 4" xfId="16675"/>
    <cellStyle name="Обычный 2 2 2 2 2 5 2 3 3 5 2 5" xfId="24147"/>
    <cellStyle name="Обычный 2 2 2 2 2 5 2 3 3 5 2 6" xfId="31617"/>
    <cellStyle name="Обычный 2 2 2 2 2 5 2 3 3 5 2 7" xfId="39079"/>
    <cellStyle name="Обычный 2 2 2 2 2 5 2 3 3 5 2 8" xfId="46965"/>
    <cellStyle name="Обычный 2 2 2 2 2 5 2 3 3 5 2 9" xfId="54432"/>
    <cellStyle name="Обычный 2 2 2 2 2 5 2 3 3 5 3" xfId="2934"/>
    <cellStyle name="Обычный 2 2 2 2 2 5 2 3 3 5 3 2" xfId="2935"/>
    <cellStyle name="Обычный 2 2 2 2 2 5 2 3 3 5 3 3" xfId="17609"/>
    <cellStyle name="Обычный 2 2 2 2 2 5 2 3 3 5 3 4" xfId="25081"/>
    <cellStyle name="Обычный 2 2 2 2 2 5 2 3 3 5 3 5" xfId="32550"/>
    <cellStyle name="Обычный 2 2 2 2 2 5 2 3 3 5 3 6" xfId="40011"/>
    <cellStyle name="Обычный 2 2 2 2 2 5 2 3 3 5 3 7" xfId="47899"/>
    <cellStyle name="Обычный 2 2 2 2 2 5 2 3 3 5 3 8" xfId="55366"/>
    <cellStyle name="Обычный 2 2 2 2 2 5 2 3 3 5 4" xfId="2936"/>
    <cellStyle name="Обычный 2 2 2 2 2 5 2 3 3 5 4 2" xfId="2937"/>
    <cellStyle name="Обычный 2 2 2 2 2 5 2 3 3 5 4 3" xfId="18542"/>
    <cellStyle name="Обычный 2 2 2 2 2 5 2 3 3 5 4 4" xfId="26014"/>
    <cellStyle name="Обычный 2 2 2 2 2 5 2 3 3 5 4 5" xfId="33483"/>
    <cellStyle name="Обычный 2 2 2 2 2 5 2 3 3 5 4 6" xfId="40944"/>
    <cellStyle name="Обычный 2 2 2 2 2 5 2 3 3 5 4 7" xfId="48832"/>
    <cellStyle name="Обычный 2 2 2 2 2 5 2 3 3 5 4 8" xfId="56299"/>
    <cellStyle name="Обычный 2 2 2 2 2 5 2 3 3 5 5" xfId="2938"/>
    <cellStyle name="Обычный 2 2 2 2 2 5 2 3 3 5 5 2" xfId="2939"/>
    <cellStyle name="Обычный 2 2 2 2 2 5 2 3 3 5 5 3" xfId="19474"/>
    <cellStyle name="Обычный 2 2 2 2 2 5 2 3 3 5 5 4" xfId="26946"/>
    <cellStyle name="Обычный 2 2 2 2 2 5 2 3 3 5 5 5" xfId="34415"/>
    <cellStyle name="Обычный 2 2 2 2 2 5 2 3 3 5 5 6" xfId="41876"/>
    <cellStyle name="Обычный 2 2 2 2 2 5 2 3 3 5 5 7" xfId="49764"/>
    <cellStyle name="Обычный 2 2 2 2 2 5 2 3 3 5 5 8" xfId="57231"/>
    <cellStyle name="Обычный 2 2 2 2 2 5 2 3 3 5 6" xfId="2940"/>
    <cellStyle name="Обычный 2 2 2 2 2 5 2 3 3 5 6 2" xfId="2941"/>
    <cellStyle name="Обычный 2 2 2 2 2 5 2 3 3 5 6 3" xfId="20407"/>
    <cellStyle name="Обычный 2 2 2 2 2 5 2 3 3 5 6 4" xfId="27879"/>
    <cellStyle name="Обычный 2 2 2 2 2 5 2 3 3 5 6 5" xfId="35348"/>
    <cellStyle name="Обычный 2 2 2 2 2 5 2 3 3 5 6 6" xfId="42809"/>
    <cellStyle name="Обычный 2 2 2 2 2 5 2 3 3 5 6 7" xfId="50697"/>
    <cellStyle name="Обычный 2 2 2 2 2 5 2 3 3 5 6 8" xfId="58164"/>
    <cellStyle name="Обычный 2 2 2 2 2 5 2 3 3 5 7" xfId="2942"/>
    <cellStyle name="Обычный 2 2 2 2 2 5 2 3 3 5 7 2" xfId="2943"/>
    <cellStyle name="Обычный 2 2 2 2 2 5 2 3 3 5 7 3" xfId="21341"/>
    <cellStyle name="Обычный 2 2 2 2 2 5 2 3 3 5 7 4" xfId="28813"/>
    <cellStyle name="Обычный 2 2 2 2 2 5 2 3 3 5 7 5" xfId="36282"/>
    <cellStyle name="Обычный 2 2 2 2 2 5 2 3 3 5 7 6" xfId="43743"/>
    <cellStyle name="Обычный 2 2 2 2 2 5 2 3 3 5 7 7" xfId="51631"/>
    <cellStyle name="Обычный 2 2 2 2 2 5 2 3 3 5 7 8" xfId="59098"/>
    <cellStyle name="Обычный 2 2 2 2 2 5 2 3 3 5 8" xfId="2944"/>
    <cellStyle name="Обычный 2 2 2 2 2 5 2 3 3 5 8 2" xfId="2945"/>
    <cellStyle name="Обычный 2 2 2 2 2 5 2 3 3 5 8 3" xfId="22274"/>
    <cellStyle name="Обычный 2 2 2 2 2 5 2 3 3 5 8 4" xfId="29746"/>
    <cellStyle name="Обычный 2 2 2 2 2 5 2 3 3 5 8 5" xfId="37215"/>
    <cellStyle name="Обычный 2 2 2 2 2 5 2 3 3 5 8 6" xfId="44676"/>
    <cellStyle name="Обычный 2 2 2 2 2 5 2 3 3 5 8 7" xfId="52564"/>
    <cellStyle name="Обычный 2 2 2 2 2 5 2 3 3 5 8 8" xfId="60031"/>
    <cellStyle name="Обычный 2 2 2 2 2 5 2 3 3 5 9" xfId="2946"/>
    <cellStyle name="Обычный 2 2 2 2 2 5 2 3 3 6" xfId="2947"/>
    <cellStyle name="Обычный 2 2 2 2 2 5 2 3 3 6 10" xfId="2948"/>
    <cellStyle name="Обычный 2 2 2 2 2 5 2 3 3 6 11" xfId="15718"/>
    <cellStyle name="Обычный 2 2 2 2 2 5 2 3 3 6 12" xfId="23211"/>
    <cellStyle name="Обычный 2 2 2 2 2 5 2 3 3 6 13" xfId="30682"/>
    <cellStyle name="Обычный 2 2 2 2 2 5 2 3 3 6 14" xfId="38148"/>
    <cellStyle name="Обычный 2 2 2 2 2 5 2 3 3 6 15" xfId="46029"/>
    <cellStyle name="Обычный 2 2 2 2 2 5 2 3 3 6 16" xfId="53496"/>
    <cellStyle name="Обычный 2 2 2 2 2 5 2 3 3 6 2" xfId="2949"/>
    <cellStyle name="Обычный 2 2 2 2 2 5 2 3 3 6 2 2" xfId="2950"/>
    <cellStyle name="Обычный 2 2 2 2 2 5 2 3 3 6 2 3" xfId="16676"/>
    <cellStyle name="Обычный 2 2 2 2 2 5 2 3 3 6 2 4" xfId="24148"/>
    <cellStyle name="Обычный 2 2 2 2 2 5 2 3 3 6 2 5" xfId="31618"/>
    <cellStyle name="Обычный 2 2 2 2 2 5 2 3 3 6 2 6" xfId="39080"/>
    <cellStyle name="Обычный 2 2 2 2 2 5 2 3 3 6 2 7" xfId="46966"/>
    <cellStyle name="Обычный 2 2 2 2 2 5 2 3 3 6 2 8" xfId="54433"/>
    <cellStyle name="Обычный 2 2 2 2 2 5 2 3 3 6 3" xfId="2951"/>
    <cellStyle name="Обычный 2 2 2 2 2 5 2 3 3 6 3 2" xfId="2952"/>
    <cellStyle name="Обычный 2 2 2 2 2 5 2 3 3 6 3 3" xfId="17610"/>
    <cellStyle name="Обычный 2 2 2 2 2 5 2 3 3 6 3 4" xfId="25082"/>
    <cellStyle name="Обычный 2 2 2 2 2 5 2 3 3 6 3 5" xfId="32551"/>
    <cellStyle name="Обычный 2 2 2 2 2 5 2 3 3 6 3 6" xfId="40012"/>
    <cellStyle name="Обычный 2 2 2 2 2 5 2 3 3 6 3 7" xfId="47900"/>
    <cellStyle name="Обычный 2 2 2 2 2 5 2 3 3 6 3 8" xfId="55367"/>
    <cellStyle name="Обычный 2 2 2 2 2 5 2 3 3 6 4" xfId="2953"/>
    <cellStyle name="Обычный 2 2 2 2 2 5 2 3 3 6 4 2" xfId="2954"/>
    <cellStyle name="Обычный 2 2 2 2 2 5 2 3 3 6 4 3" xfId="18543"/>
    <cellStyle name="Обычный 2 2 2 2 2 5 2 3 3 6 4 4" xfId="26015"/>
    <cellStyle name="Обычный 2 2 2 2 2 5 2 3 3 6 4 5" xfId="33484"/>
    <cellStyle name="Обычный 2 2 2 2 2 5 2 3 3 6 4 6" xfId="40945"/>
    <cellStyle name="Обычный 2 2 2 2 2 5 2 3 3 6 4 7" xfId="48833"/>
    <cellStyle name="Обычный 2 2 2 2 2 5 2 3 3 6 4 8" xfId="56300"/>
    <cellStyle name="Обычный 2 2 2 2 2 5 2 3 3 6 5" xfId="2955"/>
    <cellStyle name="Обычный 2 2 2 2 2 5 2 3 3 6 5 2" xfId="2956"/>
    <cellStyle name="Обычный 2 2 2 2 2 5 2 3 3 6 5 3" xfId="19475"/>
    <cellStyle name="Обычный 2 2 2 2 2 5 2 3 3 6 5 4" xfId="26947"/>
    <cellStyle name="Обычный 2 2 2 2 2 5 2 3 3 6 5 5" xfId="34416"/>
    <cellStyle name="Обычный 2 2 2 2 2 5 2 3 3 6 5 6" xfId="41877"/>
    <cellStyle name="Обычный 2 2 2 2 2 5 2 3 3 6 5 7" xfId="49765"/>
    <cellStyle name="Обычный 2 2 2 2 2 5 2 3 3 6 5 8" xfId="57232"/>
    <cellStyle name="Обычный 2 2 2 2 2 5 2 3 3 6 6" xfId="2957"/>
    <cellStyle name="Обычный 2 2 2 2 2 5 2 3 3 6 6 2" xfId="2958"/>
    <cellStyle name="Обычный 2 2 2 2 2 5 2 3 3 6 6 3" xfId="20408"/>
    <cellStyle name="Обычный 2 2 2 2 2 5 2 3 3 6 6 4" xfId="27880"/>
    <cellStyle name="Обычный 2 2 2 2 2 5 2 3 3 6 6 5" xfId="35349"/>
    <cellStyle name="Обычный 2 2 2 2 2 5 2 3 3 6 6 6" xfId="42810"/>
    <cellStyle name="Обычный 2 2 2 2 2 5 2 3 3 6 6 7" xfId="50698"/>
    <cellStyle name="Обычный 2 2 2 2 2 5 2 3 3 6 6 8" xfId="58165"/>
    <cellStyle name="Обычный 2 2 2 2 2 5 2 3 3 6 7" xfId="2959"/>
    <cellStyle name="Обычный 2 2 2 2 2 5 2 3 3 6 7 2" xfId="2960"/>
    <cellStyle name="Обычный 2 2 2 2 2 5 2 3 3 6 7 3" xfId="21342"/>
    <cellStyle name="Обычный 2 2 2 2 2 5 2 3 3 6 7 4" xfId="28814"/>
    <cellStyle name="Обычный 2 2 2 2 2 5 2 3 3 6 7 5" xfId="36283"/>
    <cellStyle name="Обычный 2 2 2 2 2 5 2 3 3 6 7 6" xfId="43744"/>
    <cellStyle name="Обычный 2 2 2 2 2 5 2 3 3 6 7 7" xfId="51632"/>
    <cellStyle name="Обычный 2 2 2 2 2 5 2 3 3 6 7 8" xfId="59099"/>
    <cellStyle name="Обычный 2 2 2 2 2 5 2 3 3 6 8" xfId="2961"/>
    <cellStyle name="Обычный 2 2 2 2 2 5 2 3 3 6 8 2" xfId="2962"/>
    <cellStyle name="Обычный 2 2 2 2 2 5 2 3 3 6 8 3" xfId="22275"/>
    <cellStyle name="Обычный 2 2 2 2 2 5 2 3 3 6 8 4" xfId="29747"/>
    <cellStyle name="Обычный 2 2 2 2 2 5 2 3 3 6 8 5" xfId="37216"/>
    <cellStyle name="Обычный 2 2 2 2 2 5 2 3 3 6 8 6" xfId="44677"/>
    <cellStyle name="Обычный 2 2 2 2 2 5 2 3 3 6 8 7" xfId="52565"/>
    <cellStyle name="Обычный 2 2 2 2 2 5 2 3 3 6 8 8" xfId="60032"/>
    <cellStyle name="Обычный 2 2 2 2 2 5 2 3 3 6 9" xfId="2963"/>
    <cellStyle name="Обычный 2 2 2 2 2 5 2 3 3 7" xfId="2964"/>
    <cellStyle name="Обычный 2 2 2 2 2 5 2 3 3 7 2" xfId="2965"/>
    <cellStyle name="Обычный 2 2 2 2 2 5 2 3 3 7 3" xfId="2966"/>
    <cellStyle name="Обычный 2 2 2 2 2 5 2 3 3 7 4" xfId="16665"/>
    <cellStyle name="Обычный 2 2 2 2 2 5 2 3 3 7 5" xfId="24137"/>
    <cellStyle name="Обычный 2 2 2 2 2 5 2 3 3 7 6" xfId="31607"/>
    <cellStyle name="Обычный 2 2 2 2 2 5 2 3 3 7 7" xfId="39069"/>
    <cellStyle name="Обычный 2 2 2 2 2 5 2 3 3 7 8" xfId="46955"/>
    <cellStyle name="Обычный 2 2 2 2 2 5 2 3 3 7 9" xfId="54422"/>
    <cellStyle name="Обычный 2 2 2 2 2 5 2 3 3 8" xfId="2967"/>
    <cellStyle name="Обычный 2 2 2 2 2 5 2 3 3 8 2" xfId="2968"/>
    <cellStyle name="Обычный 2 2 2 2 2 5 2 3 3 8 3" xfId="17599"/>
    <cellStyle name="Обычный 2 2 2 2 2 5 2 3 3 8 4" xfId="25071"/>
    <cellStyle name="Обычный 2 2 2 2 2 5 2 3 3 8 5" xfId="32540"/>
    <cellStyle name="Обычный 2 2 2 2 2 5 2 3 3 8 6" xfId="40001"/>
    <cellStyle name="Обычный 2 2 2 2 2 5 2 3 3 8 7" xfId="47889"/>
    <cellStyle name="Обычный 2 2 2 2 2 5 2 3 3 8 8" xfId="55356"/>
    <cellStyle name="Обычный 2 2 2 2 2 5 2 3 3 9" xfId="2969"/>
    <cellStyle name="Обычный 2 2 2 2 2 5 2 3 3 9 2" xfId="2970"/>
    <cellStyle name="Обычный 2 2 2 2 2 5 2 3 3 9 3" xfId="18532"/>
    <cellStyle name="Обычный 2 2 2 2 2 5 2 3 3 9 4" xfId="26004"/>
    <cellStyle name="Обычный 2 2 2 2 2 5 2 3 3 9 5" xfId="33473"/>
    <cellStyle name="Обычный 2 2 2 2 2 5 2 3 3 9 6" xfId="40934"/>
    <cellStyle name="Обычный 2 2 2 2 2 5 2 3 3 9 7" xfId="48822"/>
    <cellStyle name="Обычный 2 2 2 2 2 5 2 3 3 9 8" xfId="56289"/>
    <cellStyle name="Обычный 2 2 2 2 2 5 2 3 4" xfId="2971"/>
    <cellStyle name="Обычный 2 2 2 2 2 5 2 3 4 10" xfId="2972"/>
    <cellStyle name="Обычный 2 2 2 2 2 5 2 3 4 10 2" xfId="2973"/>
    <cellStyle name="Обычный 2 2 2 2 2 5 2 3 4 10 3" xfId="22276"/>
    <cellStyle name="Обычный 2 2 2 2 2 5 2 3 4 10 4" xfId="29748"/>
    <cellStyle name="Обычный 2 2 2 2 2 5 2 3 4 10 5" xfId="37217"/>
    <cellStyle name="Обычный 2 2 2 2 2 5 2 3 4 10 6" xfId="44678"/>
    <cellStyle name="Обычный 2 2 2 2 2 5 2 3 4 10 7" xfId="52566"/>
    <cellStyle name="Обычный 2 2 2 2 2 5 2 3 4 10 8" xfId="60033"/>
    <cellStyle name="Обычный 2 2 2 2 2 5 2 3 4 11" xfId="2974"/>
    <cellStyle name="Обычный 2 2 2 2 2 5 2 3 4 12" xfId="2975"/>
    <cellStyle name="Обычный 2 2 2 2 2 5 2 3 4 13" xfId="15719"/>
    <cellStyle name="Обычный 2 2 2 2 2 5 2 3 4 14" xfId="23212"/>
    <cellStyle name="Обычный 2 2 2 2 2 5 2 3 4 15" xfId="30683"/>
    <cellStyle name="Обычный 2 2 2 2 2 5 2 3 4 16" xfId="38149"/>
    <cellStyle name="Обычный 2 2 2 2 2 5 2 3 4 17" xfId="45758"/>
    <cellStyle name="Обычный 2 2 2 2 2 5 2 3 4 18" xfId="46030"/>
    <cellStyle name="Обычный 2 2 2 2 2 5 2 3 4 19" xfId="53497"/>
    <cellStyle name="Обычный 2 2 2 2 2 5 2 3 4 2" xfId="2976"/>
    <cellStyle name="Обычный 2 2 2 2 2 5 2 3 4 2 10" xfId="2977"/>
    <cellStyle name="Обычный 2 2 2 2 2 5 2 3 4 2 11" xfId="15720"/>
    <cellStyle name="Обычный 2 2 2 2 2 5 2 3 4 2 12" xfId="23213"/>
    <cellStyle name="Обычный 2 2 2 2 2 5 2 3 4 2 13" xfId="30684"/>
    <cellStyle name="Обычный 2 2 2 2 2 5 2 3 4 2 14" xfId="38150"/>
    <cellStyle name="Обычный 2 2 2 2 2 5 2 3 4 2 15" xfId="46031"/>
    <cellStyle name="Обычный 2 2 2 2 2 5 2 3 4 2 16" xfId="53498"/>
    <cellStyle name="Обычный 2 2 2 2 2 5 2 3 4 2 2" xfId="2978"/>
    <cellStyle name="Обычный 2 2 2 2 2 5 2 3 4 2 2 2" xfId="2979"/>
    <cellStyle name="Обычный 2 2 2 2 2 5 2 3 4 2 2 3" xfId="2980"/>
    <cellStyle name="Обычный 2 2 2 2 2 5 2 3 4 2 2 4" xfId="16678"/>
    <cellStyle name="Обычный 2 2 2 2 2 5 2 3 4 2 2 5" xfId="24150"/>
    <cellStyle name="Обычный 2 2 2 2 2 5 2 3 4 2 2 6" xfId="31620"/>
    <cellStyle name="Обычный 2 2 2 2 2 5 2 3 4 2 2 7" xfId="39082"/>
    <cellStyle name="Обычный 2 2 2 2 2 5 2 3 4 2 2 8" xfId="46968"/>
    <cellStyle name="Обычный 2 2 2 2 2 5 2 3 4 2 2 9" xfId="54435"/>
    <cellStyle name="Обычный 2 2 2 2 2 5 2 3 4 2 3" xfId="2981"/>
    <cellStyle name="Обычный 2 2 2 2 2 5 2 3 4 2 3 2" xfId="2982"/>
    <cellStyle name="Обычный 2 2 2 2 2 5 2 3 4 2 3 3" xfId="17612"/>
    <cellStyle name="Обычный 2 2 2 2 2 5 2 3 4 2 3 4" xfId="25084"/>
    <cellStyle name="Обычный 2 2 2 2 2 5 2 3 4 2 3 5" xfId="32553"/>
    <cellStyle name="Обычный 2 2 2 2 2 5 2 3 4 2 3 6" xfId="40014"/>
    <cellStyle name="Обычный 2 2 2 2 2 5 2 3 4 2 3 7" xfId="47902"/>
    <cellStyle name="Обычный 2 2 2 2 2 5 2 3 4 2 3 8" xfId="55369"/>
    <cellStyle name="Обычный 2 2 2 2 2 5 2 3 4 2 4" xfId="2983"/>
    <cellStyle name="Обычный 2 2 2 2 2 5 2 3 4 2 4 2" xfId="2984"/>
    <cellStyle name="Обычный 2 2 2 2 2 5 2 3 4 2 4 3" xfId="18545"/>
    <cellStyle name="Обычный 2 2 2 2 2 5 2 3 4 2 4 4" xfId="26017"/>
    <cellStyle name="Обычный 2 2 2 2 2 5 2 3 4 2 4 5" xfId="33486"/>
    <cellStyle name="Обычный 2 2 2 2 2 5 2 3 4 2 4 6" xfId="40947"/>
    <cellStyle name="Обычный 2 2 2 2 2 5 2 3 4 2 4 7" xfId="48835"/>
    <cellStyle name="Обычный 2 2 2 2 2 5 2 3 4 2 4 8" xfId="56302"/>
    <cellStyle name="Обычный 2 2 2 2 2 5 2 3 4 2 5" xfId="2985"/>
    <cellStyle name="Обычный 2 2 2 2 2 5 2 3 4 2 5 2" xfId="2986"/>
    <cellStyle name="Обычный 2 2 2 2 2 5 2 3 4 2 5 3" xfId="19477"/>
    <cellStyle name="Обычный 2 2 2 2 2 5 2 3 4 2 5 4" xfId="26949"/>
    <cellStyle name="Обычный 2 2 2 2 2 5 2 3 4 2 5 5" xfId="34418"/>
    <cellStyle name="Обычный 2 2 2 2 2 5 2 3 4 2 5 6" xfId="41879"/>
    <cellStyle name="Обычный 2 2 2 2 2 5 2 3 4 2 5 7" xfId="49767"/>
    <cellStyle name="Обычный 2 2 2 2 2 5 2 3 4 2 5 8" xfId="57234"/>
    <cellStyle name="Обычный 2 2 2 2 2 5 2 3 4 2 6" xfId="2987"/>
    <cellStyle name="Обычный 2 2 2 2 2 5 2 3 4 2 6 2" xfId="2988"/>
    <cellStyle name="Обычный 2 2 2 2 2 5 2 3 4 2 6 3" xfId="20410"/>
    <cellStyle name="Обычный 2 2 2 2 2 5 2 3 4 2 6 4" xfId="27882"/>
    <cellStyle name="Обычный 2 2 2 2 2 5 2 3 4 2 6 5" xfId="35351"/>
    <cellStyle name="Обычный 2 2 2 2 2 5 2 3 4 2 6 6" xfId="42812"/>
    <cellStyle name="Обычный 2 2 2 2 2 5 2 3 4 2 6 7" xfId="50700"/>
    <cellStyle name="Обычный 2 2 2 2 2 5 2 3 4 2 6 8" xfId="58167"/>
    <cellStyle name="Обычный 2 2 2 2 2 5 2 3 4 2 7" xfId="2989"/>
    <cellStyle name="Обычный 2 2 2 2 2 5 2 3 4 2 7 2" xfId="2990"/>
    <cellStyle name="Обычный 2 2 2 2 2 5 2 3 4 2 7 3" xfId="21344"/>
    <cellStyle name="Обычный 2 2 2 2 2 5 2 3 4 2 7 4" xfId="28816"/>
    <cellStyle name="Обычный 2 2 2 2 2 5 2 3 4 2 7 5" xfId="36285"/>
    <cellStyle name="Обычный 2 2 2 2 2 5 2 3 4 2 7 6" xfId="43746"/>
    <cellStyle name="Обычный 2 2 2 2 2 5 2 3 4 2 7 7" xfId="51634"/>
    <cellStyle name="Обычный 2 2 2 2 2 5 2 3 4 2 7 8" xfId="59101"/>
    <cellStyle name="Обычный 2 2 2 2 2 5 2 3 4 2 8" xfId="2991"/>
    <cellStyle name="Обычный 2 2 2 2 2 5 2 3 4 2 8 2" xfId="2992"/>
    <cellStyle name="Обычный 2 2 2 2 2 5 2 3 4 2 8 3" xfId="22277"/>
    <cellStyle name="Обычный 2 2 2 2 2 5 2 3 4 2 8 4" xfId="29749"/>
    <cellStyle name="Обычный 2 2 2 2 2 5 2 3 4 2 8 5" xfId="37218"/>
    <cellStyle name="Обычный 2 2 2 2 2 5 2 3 4 2 8 6" xfId="44679"/>
    <cellStyle name="Обычный 2 2 2 2 2 5 2 3 4 2 8 7" xfId="52567"/>
    <cellStyle name="Обычный 2 2 2 2 2 5 2 3 4 2 8 8" xfId="60034"/>
    <cellStyle name="Обычный 2 2 2 2 2 5 2 3 4 2 9" xfId="2993"/>
    <cellStyle name="Обычный 2 2 2 2 2 5 2 3 4 3" xfId="2994"/>
    <cellStyle name="Обычный 2 2 2 2 2 5 2 3 4 3 10" xfId="2995"/>
    <cellStyle name="Обычный 2 2 2 2 2 5 2 3 4 3 11" xfId="15721"/>
    <cellStyle name="Обычный 2 2 2 2 2 5 2 3 4 3 12" xfId="23214"/>
    <cellStyle name="Обычный 2 2 2 2 2 5 2 3 4 3 13" xfId="30685"/>
    <cellStyle name="Обычный 2 2 2 2 2 5 2 3 4 3 14" xfId="38151"/>
    <cellStyle name="Обычный 2 2 2 2 2 5 2 3 4 3 15" xfId="46032"/>
    <cellStyle name="Обычный 2 2 2 2 2 5 2 3 4 3 16" xfId="53499"/>
    <cellStyle name="Обычный 2 2 2 2 2 5 2 3 4 3 2" xfId="2996"/>
    <cellStyle name="Обычный 2 2 2 2 2 5 2 3 4 3 2 2" xfId="2997"/>
    <cellStyle name="Обычный 2 2 2 2 2 5 2 3 4 3 2 3" xfId="16679"/>
    <cellStyle name="Обычный 2 2 2 2 2 5 2 3 4 3 2 4" xfId="24151"/>
    <cellStyle name="Обычный 2 2 2 2 2 5 2 3 4 3 2 5" xfId="31621"/>
    <cellStyle name="Обычный 2 2 2 2 2 5 2 3 4 3 2 6" xfId="39083"/>
    <cellStyle name="Обычный 2 2 2 2 2 5 2 3 4 3 2 7" xfId="46969"/>
    <cellStyle name="Обычный 2 2 2 2 2 5 2 3 4 3 2 8" xfId="54436"/>
    <cellStyle name="Обычный 2 2 2 2 2 5 2 3 4 3 3" xfId="2998"/>
    <cellStyle name="Обычный 2 2 2 2 2 5 2 3 4 3 3 2" xfId="2999"/>
    <cellStyle name="Обычный 2 2 2 2 2 5 2 3 4 3 3 3" xfId="17613"/>
    <cellStyle name="Обычный 2 2 2 2 2 5 2 3 4 3 3 4" xfId="25085"/>
    <cellStyle name="Обычный 2 2 2 2 2 5 2 3 4 3 3 5" xfId="32554"/>
    <cellStyle name="Обычный 2 2 2 2 2 5 2 3 4 3 3 6" xfId="40015"/>
    <cellStyle name="Обычный 2 2 2 2 2 5 2 3 4 3 3 7" xfId="47903"/>
    <cellStyle name="Обычный 2 2 2 2 2 5 2 3 4 3 3 8" xfId="55370"/>
    <cellStyle name="Обычный 2 2 2 2 2 5 2 3 4 3 4" xfId="3000"/>
    <cellStyle name="Обычный 2 2 2 2 2 5 2 3 4 3 4 2" xfId="3001"/>
    <cellStyle name="Обычный 2 2 2 2 2 5 2 3 4 3 4 3" xfId="18546"/>
    <cellStyle name="Обычный 2 2 2 2 2 5 2 3 4 3 4 4" xfId="26018"/>
    <cellStyle name="Обычный 2 2 2 2 2 5 2 3 4 3 4 5" xfId="33487"/>
    <cellStyle name="Обычный 2 2 2 2 2 5 2 3 4 3 4 6" xfId="40948"/>
    <cellStyle name="Обычный 2 2 2 2 2 5 2 3 4 3 4 7" xfId="48836"/>
    <cellStyle name="Обычный 2 2 2 2 2 5 2 3 4 3 4 8" xfId="56303"/>
    <cellStyle name="Обычный 2 2 2 2 2 5 2 3 4 3 5" xfId="3002"/>
    <cellStyle name="Обычный 2 2 2 2 2 5 2 3 4 3 5 2" xfId="3003"/>
    <cellStyle name="Обычный 2 2 2 2 2 5 2 3 4 3 5 3" xfId="19478"/>
    <cellStyle name="Обычный 2 2 2 2 2 5 2 3 4 3 5 4" xfId="26950"/>
    <cellStyle name="Обычный 2 2 2 2 2 5 2 3 4 3 5 5" xfId="34419"/>
    <cellStyle name="Обычный 2 2 2 2 2 5 2 3 4 3 5 6" xfId="41880"/>
    <cellStyle name="Обычный 2 2 2 2 2 5 2 3 4 3 5 7" xfId="49768"/>
    <cellStyle name="Обычный 2 2 2 2 2 5 2 3 4 3 5 8" xfId="57235"/>
    <cellStyle name="Обычный 2 2 2 2 2 5 2 3 4 3 6" xfId="3004"/>
    <cellStyle name="Обычный 2 2 2 2 2 5 2 3 4 3 6 2" xfId="3005"/>
    <cellStyle name="Обычный 2 2 2 2 2 5 2 3 4 3 6 3" xfId="20411"/>
    <cellStyle name="Обычный 2 2 2 2 2 5 2 3 4 3 6 4" xfId="27883"/>
    <cellStyle name="Обычный 2 2 2 2 2 5 2 3 4 3 6 5" xfId="35352"/>
    <cellStyle name="Обычный 2 2 2 2 2 5 2 3 4 3 6 6" xfId="42813"/>
    <cellStyle name="Обычный 2 2 2 2 2 5 2 3 4 3 6 7" xfId="50701"/>
    <cellStyle name="Обычный 2 2 2 2 2 5 2 3 4 3 6 8" xfId="58168"/>
    <cellStyle name="Обычный 2 2 2 2 2 5 2 3 4 3 7" xfId="3006"/>
    <cellStyle name="Обычный 2 2 2 2 2 5 2 3 4 3 7 2" xfId="3007"/>
    <cellStyle name="Обычный 2 2 2 2 2 5 2 3 4 3 7 3" xfId="21345"/>
    <cellStyle name="Обычный 2 2 2 2 2 5 2 3 4 3 7 4" xfId="28817"/>
    <cellStyle name="Обычный 2 2 2 2 2 5 2 3 4 3 7 5" xfId="36286"/>
    <cellStyle name="Обычный 2 2 2 2 2 5 2 3 4 3 7 6" xfId="43747"/>
    <cellStyle name="Обычный 2 2 2 2 2 5 2 3 4 3 7 7" xfId="51635"/>
    <cellStyle name="Обычный 2 2 2 2 2 5 2 3 4 3 7 8" xfId="59102"/>
    <cellStyle name="Обычный 2 2 2 2 2 5 2 3 4 3 8" xfId="3008"/>
    <cellStyle name="Обычный 2 2 2 2 2 5 2 3 4 3 8 2" xfId="3009"/>
    <cellStyle name="Обычный 2 2 2 2 2 5 2 3 4 3 8 3" xfId="22278"/>
    <cellStyle name="Обычный 2 2 2 2 2 5 2 3 4 3 8 4" xfId="29750"/>
    <cellStyle name="Обычный 2 2 2 2 2 5 2 3 4 3 8 5" xfId="37219"/>
    <cellStyle name="Обычный 2 2 2 2 2 5 2 3 4 3 8 6" xfId="44680"/>
    <cellStyle name="Обычный 2 2 2 2 2 5 2 3 4 3 8 7" xfId="52568"/>
    <cellStyle name="Обычный 2 2 2 2 2 5 2 3 4 3 8 8" xfId="60035"/>
    <cellStyle name="Обычный 2 2 2 2 2 5 2 3 4 3 9" xfId="3010"/>
    <cellStyle name="Обычный 2 2 2 2 2 5 2 3 4 4" xfId="3011"/>
    <cellStyle name="Обычный 2 2 2 2 2 5 2 3 4 4 2" xfId="3012"/>
    <cellStyle name="Обычный 2 2 2 2 2 5 2 3 4 4 3" xfId="3013"/>
    <cellStyle name="Обычный 2 2 2 2 2 5 2 3 4 4 4" xfId="16677"/>
    <cellStyle name="Обычный 2 2 2 2 2 5 2 3 4 4 5" xfId="24149"/>
    <cellStyle name="Обычный 2 2 2 2 2 5 2 3 4 4 6" xfId="31619"/>
    <cellStyle name="Обычный 2 2 2 2 2 5 2 3 4 4 7" xfId="39081"/>
    <cellStyle name="Обычный 2 2 2 2 2 5 2 3 4 4 8" xfId="46967"/>
    <cellStyle name="Обычный 2 2 2 2 2 5 2 3 4 4 9" xfId="54434"/>
    <cellStyle name="Обычный 2 2 2 2 2 5 2 3 4 5" xfId="3014"/>
    <cellStyle name="Обычный 2 2 2 2 2 5 2 3 4 5 2" xfId="3015"/>
    <cellStyle name="Обычный 2 2 2 2 2 5 2 3 4 5 3" xfId="17611"/>
    <cellStyle name="Обычный 2 2 2 2 2 5 2 3 4 5 4" xfId="25083"/>
    <cellStyle name="Обычный 2 2 2 2 2 5 2 3 4 5 5" xfId="32552"/>
    <cellStyle name="Обычный 2 2 2 2 2 5 2 3 4 5 6" xfId="40013"/>
    <cellStyle name="Обычный 2 2 2 2 2 5 2 3 4 5 7" xfId="47901"/>
    <cellStyle name="Обычный 2 2 2 2 2 5 2 3 4 5 8" xfId="55368"/>
    <cellStyle name="Обычный 2 2 2 2 2 5 2 3 4 6" xfId="3016"/>
    <cellStyle name="Обычный 2 2 2 2 2 5 2 3 4 6 2" xfId="3017"/>
    <cellStyle name="Обычный 2 2 2 2 2 5 2 3 4 6 3" xfId="18544"/>
    <cellStyle name="Обычный 2 2 2 2 2 5 2 3 4 6 4" xfId="26016"/>
    <cellStyle name="Обычный 2 2 2 2 2 5 2 3 4 6 5" xfId="33485"/>
    <cellStyle name="Обычный 2 2 2 2 2 5 2 3 4 6 6" xfId="40946"/>
    <cellStyle name="Обычный 2 2 2 2 2 5 2 3 4 6 7" xfId="48834"/>
    <cellStyle name="Обычный 2 2 2 2 2 5 2 3 4 6 8" xfId="56301"/>
    <cellStyle name="Обычный 2 2 2 2 2 5 2 3 4 7" xfId="3018"/>
    <cellStyle name="Обычный 2 2 2 2 2 5 2 3 4 7 2" xfId="3019"/>
    <cellStyle name="Обычный 2 2 2 2 2 5 2 3 4 7 3" xfId="19476"/>
    <cellStyle name="Обычный 2 2 2 2 2 5 2 3 4 7 4" xfId="26948"/>
    <cellStyle name="Обычный 2 2 2 2 2 5 2 3 4 7 5" xfId="34417"/>
    <cellStyle name="Обычный 2 2 2 2 2 5 2 3 4 7 6" xfId="41878"/>
    <cellStyle name="Обычный 2 2 2 2 2 5 2 3 4 7 7" xfId="49766"/>
    <cellStyle name="Обычный 2 2 2 2 2 5 2 3 4 7 8" xfId="57233"/>
    <cellStyle name="Обычный 2 2 2 2 2 5 2 3 4 8" xfId="3020"/>
    <cellStyle name="Обычный 2 2 2 2 2 5 2 3 4 8 2" xfId="3021"/>
    <cellStyle name="Обычный 2 2 2 2 2 5 2 3 4 8 3" xfId="20409"/>
    <cellStyle name="Обычный 2 2 2 2 2 5 2 3 4 8 4" xfId="27881"/>
    <cellStyle name="Обычный 2 2 2 2 2 5 2 3 4 8 5" xfId="35350"/>
    <cellStyle name="Обычный 2 2 2 2 2 5 2 3 4 8 6" xfId="42811"/>
    <cellStyle name="Обычный 2 2 2 2 2 5 2 3 4 8 7" xfId="50699"/>
    <cellStyle name="Обычный 2 2 2 2 2 5 2 3 4 8 8" xfId="58166"/>
    <cellStyle name="Обычный 2 2 2 2 2 5 2 3 4 9" xfId="3022"/>
    <cellStyle name="Обычный 2 2 2 2 2 5 2 3 4 9 2" xfId="3023"/>
    <cellStyle name="Обычный 2 2 2 2 2 5 2 3 4 9 3" xfId="21343"/>
    <cellStyle name="Обычный 2 2 2 2 2 5 2 3 4 9 4" xfId="28815"/>
    <cellStyle name="Обычный 2 2 2 2 2 5 2 3 4 9 5" xfId="36284"/>
    <cellStyle name="Обычный 2 2 2 2 2 5 2 3 4 9 6" xfId="43745"/>
    <cellStyle name="Обычный 2 2 2 2 2 5 2 3 4 9 7" xfId="51633"/>
    <cellStyle name="Обычный 2 2 2 2 2 5 2 3 4 9 8" xfId="59100"/>
    <cellStyle name="Обычный 2 2 2 2 2 5 2 3 5" xfId="3024"/>
    <cellStyle name="Обычный 2 2 2 2 2 5 2 3 5 10" xfId="3025"/>
    <cellStyle name="Обычный 2 2 2 2 2 5 2 3 5 10 2" xfId="3026"/>
    <cellStyle name="Обычный 2 2 2 2 2 5 2 3 5 10 3" xfId="20412"/>
    <cellStyle name="Обычный 2 2 2 2 2 5 2 3 5 10 4" xfId="27884"/>
    <cellStyle name="Обычный 2 2 2 2 2 5 2 3 5 10 5" xfId="35353"/>
    <cellStyle name="Обычный 2 2 2 2 2 5 2 3 5 10 6" xfId="42814"/>
    <cellStyle name="Обычный 2 2 2 2 2 5 2 3 5 10 7" xfId="50702"/>
    <cellStyle name="Обычный 2 2 2 2 2 5 2 3 5 10 8" xfId="58169"/>
    <cellStyle name="Обычный 2 2 2 2 2 5 2 3 5 11" xfId="3027"/>
    <cellStyle name="Обычный 2 2 2 2 2 5 2 3 5 11 2" xfId="3028"/>
    <cellStyle name="Обычный 2 2 2 2 2 5 2 3 5 11 3" xfId="21346"/>
    <cellStyle name="Обычный 2 2 2 2 2 5 2 3 5 11 4" xfId="28818"/>
    <cellStyle name="Обычный 2 2 2 2 2 5 2 3 5 11 5" xfId="36287"/>
    <cellStyle name="Обычный 2 2 2 2 2 5 2 3 5 11 6" xfId="43748"/>
    <cellStyle name="Обычный 2 2 2 2 2 5 2 3 5 11 7" xfId="51636"/>
    <cellStyle name="Обычный 2 2 2 2 2 5 2 3 5 11 8" xfId="59103"/>
    <cellStyle name="Обычный 2 2 2 2 2 5 2 3 5 12" xfId="3029"/>
    <cellStyle name="Обычный 2 2 2 2 2 5 2 3 5 12 2" xfId="3030"/>
    <cellStyle name="Обычный 2 2 2 2 2 5 2 3 5 12 3" xfId="22279"/>
    <cellStyle name="Обычный 2 2 2 2 2 5 2 3 5 12 4" xfId="29751"/>
    <cellStyle name="Обычный 2 2 2 2 2 5 2 3 5 12 5" xfId="37220"/>
    <cellStyle name="Обычный 2 2 2 2 2 5 2 3 5 12 6" xfId="44681"/>
    <cellStyle name="Обычный 2 2 2 2 2 5 2 3 5 12 7" xfId="52569"/>
    <cellStyle name="Обычный 2 2 2 2 2 5 2 3 5 12 8" xfId="60036"/>
    <cellStyle name="Обычный 2 2 2 2 2 5 2 3 5 13" xfId="3031"/>
    <cellStyle name="Обычный 2 2 2 2 2 5 2 3 5 14" xfId="3032"/>
    <cellStyle name="Обычный 2 2 2 2 2 5 2 3 5 15" xfId="15722"/>
    <cellStyle name="Обычный 2 2 2 2 2 5 2 3 5 16" xfId="23215"/>
    <cellStyle name="Обычный 2 2 2 2 2 5 2 3 5 17" xfId="30686"/>
    <cellStyle name="Обычный 2 2 2 2 2 5 2 3 5 18" xfId="38152"/>
    <cellStyle name="Обычный 2 2 2 2 2 5 2 3 5 19" xfId="45760"/>
    <cellStyle name="Обычный 2 2 2 2 2 5 2 3 5 2" xfId="3033"/>
    <cellStyle name="Обычный 2 2 2 2 2 5 2 3 5 2 10" xfId="3034"/>
    <cellStyle name="Обычный 2 2 2 2 2 5 2 3 5 2 10 2" xfId="3035"/>
    <cellStyle name="Обычный 2 2 2 2 2 5 2 3 5 2 10 3" xfId="22280"/>
    <cellStyle name="Обычный 2 2 2 2 2 5 2 3 5 2 10 4" xfId="29752"/>
    <cellStyle name="Обычный 2 2 2 2 2 5 2 3 5 2 10 5" xfId="37221"/>
    <cellStyle name="Обычный 2 2 2 2 2 5 2 3 5 2 10 6" xfId="44682"/>
    <cellStyle name="Обычный 2 2 2 2 2 5 2 3 5 2 10 7" xfId="52570"/>
    <cellStyle name="Обычный 2 2 2 2 2 5 2 3 5 2 10 8" xfId="60037"/>
    <cellStyle name="Обычный 2 2 2 2 2 5 2 3 5 2 11" xfId="3036"/>
    <cellStyle name="Обычный 2 2 2 2 2 5 2 3 5 2 12" xfId="3037"/>
    <cellStyle name="Обычный 2 2 2 2 2 5 2 3 5 2 13" xfId="15723"/>
    <cellStyle name="Обычный 2 2 2 2 2 5 2 3 5 2 14" xfId="23216"/>
    <cellStyle name="Обычный 2 2 2 2 2 5 2 3 5 2 15" xfId="30687"/>
    <cellStyle name="Обычный 2 2 2 2 2 5 2 3 5 2 16" xfId="38153"/>
    <cellStyle name="Обычный 2 2 2 2 2 5 2 3 5 2 17" xfId="45769"/>
    <cellStyle name="Обычный 2 2 2 2 2 5 2 3 5 2 18" xfId="46034"/>
    <cellStyle name="Обычный 2 2 2 2 2 5 2 3 5 2 19" xfId="53501"/>
    <cellStyle name="Обычный 2 2 2 2 2 5 2 3 5 2 2" xfId="3038"/>
    <cellStyle name="Обычный 2 2 2 2 2 5 2 3 5 2 2 10" xfId="3039"/>
    <cellStyle name="Обычный 2 2 2 2 2 5 2 3 5 2 2 11" xfId="15724"/>
    <cellStyle name="Обычный 2 2 2 2 2 5 2 3 5 2 2 12" xfId="23217"/>
    <cellStyle name="Обычный 2 2 2 2 2 5 2 3 5 2 2 13" xfId="30688"/>
    <cellStyle name="Обычный 2 2 2 2 2 5 2 3 5 2 2 14" xfId="38154"/>
    <cellStyle name="Обычный 2 2 2 2 2 5 2 3 5 2 2 15" xfId="46035"/>
    <cellStyle name="Обычный 2 2 2 2 2 5 2 3 5 2 2 16" xfId="53502"/>
    <cellStyle name="Обычный 2 2 2 2 2 5 2 3 5 2 2 2" xfId="3040"/>
    <cellStyle name="Обычный 2 2 2 2 2 5 2 3 5 2 2 2 2" xfId="3041"/>
    <cellStyle name="Обычный 2 2 2 2 2 5 2 3 5 2 2 2 3" xfId="16682"/>
    <cellStyle name="Обычный 2 2 2 2 2 5 2 3 5 2 2 2 4" xfId="24154"/>
    <cellStyle name="Обычный 2 2 2 2 2 5 2 3 5 2 2 2 5" xfId="31624"/>
    <cellStyle name="Обычный 2 2 2 2 2 5 2 3 5 2 2 2 6" xfId="39086"/>
    <cellStyle name="Обычный 2 2 2 2 2 5 2 3 5 2 2 2 7" xfId="46972"/>
    <cellStyle name="Обычный 2 2 2 2 2 5 2 3 5 2 2 2 8" xfId="54439"/>
    <cellStyle name="Обычный 2 2 2 2 2 5 2 3 5 2 2 3" xfId="3042"/>
    <cellStyle name="Обычный 2 2 2 2 2 5 2 3 5 2 2 3 2" xfId="3043"/>
    <cellStyle name="Обычный 2 2 2 2 2 5 2 3 5 2 2 3 3" xfId="17616"/>
    <cellStyle name="Обычный 2 2 2 2 2 5 2 3 5 2 2 3 4" xfId="25088"/>
    <cellStyle name="Обычный 2 2 2 2 2 5 2 3 5 2 2 3 5" xfId="32557"/>
    <cellStyle name="Обычный 2 2 2 2 2 5 2 3 5 2 2 3 6" xfId="40018"/>
    <cellStyle name="Обычный 2 2 2 2 2 5 2 3 5 2 2 3 7" xfId="47906"/>
    <cellStyle name="Обычный 2 2 2 2 2 5 2 3 5 2 2 3 8" xfId="55373"/>
    <cellStyle name="Обычный 2 2 2 2 2 5 2 3 5 2 2 4" xfId="3044"/>
    <cellStyle name="Обычный 2 2 2 2 2 5 2 3 5 2 2 4 2" xfId="3045"/>
    <cellStyle name="Обычный 2 2 2 2 2 5 2 3 5 2 2 4 3" xfId="18549"/>
    <cellStyle name="Обычный 2 2 2 2 2 5 2 3 5 2 2 4 4" xfId="26021"/>
    <cellStyle name="Обычный 2 2 2 2 2 5 2 3 5 2 2 4 5" xfId="33490"/>
    <cellStyle name="Обычный 2 2 2 2 2 5 2 3 5 2 2 4 6" xfId="40951"/>
    <cellStyle name="Обычный 2 2 2 2 2 5 2 3 5 2 2 4 7" xfId="48839"/>
    <cellStyle name="Обычный 2 2 2 2 2 5 2 3 5 2 2 4 8" xfId="56306"/>
    <cellStyle name="Обычный 2 2 2 2 2 5 2 3 5 2 2 5" xfId="3046"/>
    <cellStyle name="Обычный 2 2 2 2 2 5 2 3 5 2 2 5 2" xfId="3047"/>
    <cellStyle name="Обычный 2 2 2 2 2 5 2 3 5 2 2 5 3" xfId="19481"/>
    <cellStyle name="Обычный 2 2 2 2 2 5 2 3 5 2 2 5 4" xfId="26953"/>
    <cellStyle name="Обычный 2 2 2 2 2 5 2 3 5 2 2 5 5" xfId="34422"/>
    <cellStyle name="Обычный 2 2 2 2 2 5 2 3 5 2 2 5 6" xfId="41883"/>
    <cellStyle name="Обычный 2 2 2 2 2 5 2 3 5 2 2 5 7" xfId="49771"/>
    <cellStyle name="Обычный 2 2 2 2 2 5 2 3 5 2 2 5 8" xfId="57238"/>
    <cellStyle name="Обычный 2 2 2 2 2 5 2 3 5 2 2 6" xfId="3048"/>
    <cellStyle name="Обычный 2 2 2 2 2 5 2 3 5 2 2 6 2" xfId="3049"/>
    <cellStyle name="Обычный 2 2 2 2 2 5 2 3 5 2 2 6 3" xfId="20414"/>
    <cellStyle name="Обычный 2 2 2 2 2 5 2 3 5 2 2 6 4" xfId="27886"/>
    <cellStyle name="Обычный 2 2 2 2 2 5 2 3 5 2 2 6 5" xfId="35355"/>
    <cellStyle name="Обычный 2 2 2 2 2 5 2 3 5 2 2 6 6" xfId="42816"/>
    <cellStyle name="Обычный 2 2 2 2 2 5 2 3 5 2 2 6 7" xfId="50704"/>
    <cellStyle name="Обычный 2 2 2 2 2 5 2 3 5 2 2 6 8" xfId="58171"/>
    <cellStyle name="Обычный 2 2 2 2 2 5 2 3 5 2 2 7" xfId="3050"/>
    <cellStyle name="Обычный 2 2 2 2 2 5 2 3 5 2 2 7 2" xfId="3051"/>
    <cellStyle name="Обычный 2 2 2 2 2 5 2 3 5 2 2 7 3" xfId="21348"/>
    <cellStyle name="Обычный 2 2 2 2 2 5 2 3 5 2 2 7 4" xfId="28820"/>
    <cellStyle name="Обычный 2 2 2 2 2 5 2 3 5 2 2 7 5" xfId="36289"/>
    <cellStyle name="Обычный 2 2 2 2 2 5 2 3 5 2 2 7 6" xfId="43750"/>
    <cellStyle name="Обычный 2 2 2 2 2 5 2 3 5 2 2 7 7" xfId="51638"/>
    <cellStyle name="Обычный 2 2 2 2 2 5 2 3 5 2 2 7 8" xfId="59105"/>
    <cellStyle name="Обычный 2 2 2 2 2 5 2 3 5 2 2 8" xfId="3052"/>
    <cellStyle name="Обычный 2 2 2 2 2 5 2 3 5 2 2 8 2" xfId="3053"/>
    <cellStyle name="Обычный 2 2 2 2 2 5 2 3 5 2 2 8 3" xfId="22281"/>
    <cellStyle name="Обычный 2 2 2 2 2 5 2 3 5 2 2 8 4" xfId="29753"/>
    <cellStyle name="Обычный 2 2 2 2 2 5 2 3 5 2 2 8 5" xfId="37222"/>
    <cellStyle name="Обычный 2 2 2 2 2 5 2 3 5 2 2 8 6" xfId="44683"/>
    <cellStyle name="Обычный 2 2 2 2 2 5 2 3 5 2 2 8 7" xfId="52571"/>
    <cellStyle name="Обычный 2 2 2 2 2 5 2 3 5 2 2 8 8" xfId="60038"/>
    <cellStyle name="Обычный 2 2 2 2 2 5 2 3 5 2 2 9" xfId="3054"/>
    <cellStyle name="Обычный 2 2 2 2 2 5 2 3 5 2 3" xfId="3055"/>
    <cellStyle name="Обычный 2 2 2 2 2 5 2 3 5 2 3 10" xfId="15725"/>
    <cellStyle name="Обычный 2 2 2 2 2 5 2 3 5 2 3 11" xfId="23218"/>
    <cellStyle name="Обычный 2 2 2 2 2 5 2 3 5 2 3 12" xfId="30689"/>
    <cellStyle name="Обычный 2 2 2 2 2 5 2 3 5 2 3 13" xfId="38155"/>
    <cellStyle name="Обычный 2 2 2 2 2 5 2 3 5 2 3 14" xfId="46036"/>
    <cellStyle name="Обычный 2 2 2 2 2 5 2 3 5 2 3 15" xfId="53503"/>
    <cellStyle name="Обычный 2 2 2 2 2 5 2 3 5 2 3 2" xfId="3056"/>
    <cellStyle name="Обычный 2 2 2 2 2 5 2 3 5 2 3 2 2" xfId="3057"/>
    <cellStyle name="Обычный 2 2 2 2 2 5 2 3 5 2 3 2 3" xfId="16683"/>
    <cellStyle name="Обычный 2 2 2 2 2 5 2 3 5 2 3 2 4" xfId="24155"/>
    <cellStyle name="Обычный 2 2 2 2 2 5 2 3 5 2 3 2 5" xfId="31625"/>
    <cellStyle name="Обычный 2 2 2 2 2 5 2 3 5 2 3 2 6" xfId="39087"/>
    <cellStyle name="Обычный 2 2 2 2 2 5 2 3 5 2 3 2 7" xfId="46973"/>
    <cellStyle name="Обычный 2 2 2 2 2 5 2 3 5 2 3 2 8" xfId="54440"/>
    <cellStyle name="Обычный 2 2 2 2 2 5 2 3 5 2 3 3" xfId="3058"/>
    <cellStyle name="Обычный 2 2 2 2 2 5 2 3 5 2 3 3 2" xfId="3059"/>
    <cellStyle name="Обычный 2 2 2 2 2 5 2 3 5 2 3 3 3" xfId="17617"/>
    <cellStyle name="Обычный 2 2 2 2 2 5 2 3 5 2 3 3 4" xfId="25089"/>
    <cellStyle name="Обычный 2 2 2 2 2 5 2 3 5 2 3 3 5" xfId="32558"/>
    <cellStyle name="Обычный 2 2 2 2 2 5 2 3 5 2 3 3 6" xfId="40019"/>
    <cellStyle name="Обычный 2 2 2 2 2 5 2 3 5 2 3 3 7" xfId="47907"/>
    <cellStyle name="Обычный 2 2 2 2 2 5 2 3 5 2 3 3 8" xfId="55374"/>
    <cellStyle name="Обычный 2 2 2 2 2 5 2 3 5 2 3 4" xfId="3060"/>
    <cellStyle name="Обычный 2 2 2 2 2 5 2 3 5 2 3 4 2" xfId="3061"/>
    <cellStyle name="Обычный 2 2 2 2 2 5 2 3 5 2 3 4 3" xfId="18550"/>
    <cellStyle name="Обычный 2 2 2 2 2 5 2 3 5 2 3 4 4" xfId="26022"/>
    <cellStyle name="Обычный 2 2 2 2 2 5 2 3 5 2 3 4 5" xfId="33491"/>
    <cellStyle name="Обычный 2 2 2 2 2 5 2 3 5 2 3 4 6" xfId="40952"/>
    <cellStyle name="Обычный 2 2 2 2 2 5 2 3 5 2 3 4 7" xfId="48840"/>
    <cellStyle name="Обычный 2 2 2 2 2 5 2 3 5 2 3 4 8" xfId="56307"/>
    <cellStyle name="Обычный 2 2 2 2 2 5 2 3 5 2 3 5" xfId="3062"/>
    <cellStyle name="Обычный 2 2 2 2 2 5 2 3 5 2 3 5 2" xfId="3063"/>
    <cellStyle name="Обычный 2 2 2 2 2 5 2 3 5 2 3 5 3" xfId="19482"/>
    <cellStyle name="Обычный 2 2 2 2 2 5 2 3 5 2 3 5 4" xfId="26954"/>
    <cellStyle name="Обычный 2 2 2 2 2 5 2 3 5 2 3 5 5" xfId="34423"/>
    <cellStyle name="Обычный 2 2 2 2 2 5 2 3 5 2 3 5 6" xfId="41884"/>
    <cellStyle name="Обычный 2 2 2 2 2 5 2 3 5 2 3 5 7" xfId="49772"/>
    <cellStyle name="Обычный 2 2 2 2 2 5 2 3 5 2 3 5 8" xfId="57239"/>
    <cellStyle name="Обычный 2 2 2 2 2 5 2 3 5 2 3 6" xfId="3064"/>
    <cellStyle name="Обычный 2 2 2 2 2 5 2 3 5 2 3 6 2" xfId="3065"/>
    <cellStyle name="Обычный 2 2 2 2 2 5 2 3 5 2 3 6 3" xfId="20415"/>
    <cellStyle name="Обычный 2 2 2 2 2 5 2 3 5 2 3 6 4" xfId="27887"/>
    <cellStyle name="Обычный 2 2 2 2 2 5 2 3 5 2 3 6 5" xfId="35356"/>
    <cellStyle name="Обычный 2 2 2 2 2 5 2 3 5 2 3 6 6" xfId="42817"/>
    <cellStyle name="Обычный 2 2 2 2 2 5 2 3 5 2 3 6 7" xfId="50705"/>
    <cellStyle name="Обычный 2 2 2 2 2 5 2 3 5 2 3 6 8" xfId="58172"/>
    <cellStyle name="Обычный 2 2 2 2 2 5 2 3 5 2 3 7" xfId="3066"/>
    <cellStyle name="Обычный 2 2 2 2 2 5 2 3 5 2 3 7 2" xfId="3067"/>
    <cellStyle name="Обычный 2 2 2 2 2 5 2 3 5 2 3 7 3" xfId="21349"/>
    <cellStyle name="Обычный 2 2 2 2 2 5 2 3 5 2 3 7 4" xfId="28821"/>
    <cellStyle name="Обычный 2 2 2 2 2 5 2 3 5 2 3 7 5" xfId="36290"/>
    <cellStyle name="Обычный 2 2 2 2 2 5 2 3 5 2 3 7 6" xfId="43751"/>
    <cellStyle name="Обычный 2 2 2 2 2 5 2 3 5 2 3 7 7" xfId="51639"/>
    <cellStyle name="Обычный 2 2 2 2 2 5 2 3 5 2 3 7 8" xfId="59106"/>
    <cellStyle name="Обычный 2 2 2 2 2 5 2 3 5 2 3 8" xfId="3068"/>
    <cellStyle name="Обычный 2 2 2 2 2 5 2 3 5 2 3 8 2" xfId="3069"/>
    <cellStyle name="Обычный 2 2 2 2 2 5 2 3 5 2 3 8 3" xfId="22282"/>
    <cellStyle name="Обычный 2 2 2 2 2 5 2 3 5 2 3 8 4" xfId="29754"/>
    <cellStyle name="Обычный 2 2 2 2 2 5 2 3 5 2 3 8 5" xfId="37223"/>
    <cellStyle name="Обычный 2 2 2 2 2 5 2 3 5 2 3 8 6" xfId="44684"/>
    <cellStyle name="Обычный 2 2 2 2 2 5 2 3 5 2 3 8 7" xfId="52572"/>
    <cellStyle name="Обычный 2 2 2 2 2 5 2 3 5 2 3 8 8" xfId="60039"/>
    <cellStyle name="Обычный 2 2 2 2 2 5 2 3 5 2 3 9" xfId="3070"/>
    <cellStyle name="Обычный 2 2 2 2 2 5 2 3 5 2 4" xfId="3071"/>
    <cellStyle name="Обычный 2 2 2 2 2 5 2 3 5 2 4 2" xfId="3072"/>
    <cellStyle name="Обычный 2 2 2 2 2 5 2 3 5 2 4 3" xfId="16681"/>
    <cellStyle name="Обычный 2 2 2 2 2 5 2 3 5 2 4 4" xfId="24153"/>
    <cellStyle name="Обычный 2 2 2 2 2 5 2 3 5 2 4 5" xfId="31623"/>
    <cellStyle name="Обычный 2 2 2 2 2 5 2 3 5 2 4 6" xfId="39085"/>
    <cellStyle name="Обычный 2 2 2 2 2 5 2 3 5 2 4 7" xfId="46971"/>
    <cellStyle name="Обычный 2 2 2 2 2 5 2 3 5 2 4 8" xfId="54438"/>
    <cellStyle name="Обычный 2 2 2 2 2 5 2 3 5 2 5" xfId="3073"/>
    <cellStyle name="Обычный 2 2 2 2 2 5 2 3 5 2 5 2" xfId="3074"/>
    <cellStyle name="Обычный 2 2 2 2 2 5 2 3 5 2 5 3" xfId="17615"/>
    <cellStyle name="Обычный 2 2 2 2 2 5 2 3 5 2 5 4" xfId="25087"/>
    <cellStyle name="Обычный 2 2 2 2 2 5 2 3 5 2 5 5" xfId="32556"/>
    <cellStyle name="Обычный 2 2 2 2 2 5 2 3 5 2 5 6" xfId="40017"/>
    <cellStyle name="Обычный 2 2 2 2 2 5 2 3 5 2 5 7" xfId="47905"/>
    <cellStyle name="Обычный 2 2 2 2 2 5 2 3 5 2 5 8" xfId="55372"/>
    <cellStyle name="Обычный 2 2 2 2 2 5 2 3 5 2 6" xfId="3075"/>
    <cellStyle name="Обычный 2 2 2 2 2 5 2 3 5 2 6 2" xfId="3076"/>
    <cellStyle name="Обычный 2 2 2 2 2 5 2 3 5 2 6 3" xfId="18548"/>
    <cellStyle name="Обычный 2 2 2 2 2 5 2 3 5 2 6 4" xfId="26020"/>
    <cellStyle name="Обычный 2 2 2 2 2 5 2 3 5 2 6 5" xfId="33489"/>
    <cellStyle name="Обычный 2 2 2 2 2 5 2 3 5 2 6 6" xfId="40950"/>
    <cellStyle name="Обычный 2 2 2 2 2 5 2 3 5 2 6 7" xfId="48838"/>
    <cellStyle name="Обычный 2 2 2 2 2 5 2 3 5 2 6 8" xfId="56305"/>
    <cellStyle name="Обычный 2 2 2 2 2 5 2 3 5 2 7" xfId="3077"/>
    <cellStyle name="Обычный 2 2 2 2 2 5 2 3 5 2 7 2" xfId="3078"/>
    <cellStyle name="Обычный 2 2 2 2 2 5 2 3 5 2 7 3" xfId="19480"/>
    <cellStyle name="Обычный 2 2 2 2 2 5 2 3 5 2 7 4" xfId="26952"/>
    <cellStyle name="Обычный 2 2 2 2 2 5 2 3 5 2 7 5" xfId="34421"/>
    <cellStyle name="Обычный 2 2 2 2 2 5 2 3 5 2 7 6" xfId="41882"/>
    <cellStyle name="Обычный 2 2 2 2 2 5 2 3 5 2 7 7" xfId="49770"/>
    <cellStyle name="Обычный 2 2 2 2 2 5 2 3 5 2 7 8" xfId="57237"/>
    <cellStyle name="Обычный 2 2 2 2 2 5 2 3 5 2 8" xfId="3079"/>
    <cellStyle name="Обычный 2 2 2 2 2 5 2 3 5 2 8 2" xfId="3080"/>
    <cellStyle name="Обычный 2 2 2 2 2 5 2 3 5 2 8 3" xfId="20413"/>
    <cellStyle name="Обычный 2 2 2 2 2 5 2 3 5 2 8 4" xfId="27885"/>
    <cellStyle name="Обычный 2 2 2 2 2 5 2 3 5 2 8 5" xfId="35354"/>
    <cellStyle name="Обычный 2 2 2 2 2 5 2 3 5 2 8 6" xfId="42815"/>
    <cellStyle name="Обычный 2 2 2 2 2 5 2 3 5 2 8 7" xfId="50703"/>
    <cellStyle name="Обычный 2 2 2 2 2 5 2 3 5 2 8 8" xfId="58170"/>
    <cellStyle name="Обычный 2 2 2 2 2 5 2 3 5 2 9" xfId="3081"/>
    <cellStyle name="Обычный 2 2 2 2 2 5 2 3 5 2 9 2" xfId="3082"/>
    <cellStyle name="Обычный 2 2 2 2 2 5 2 3 5 2 9 3" xfId="21347"/>
    <cellStyle name="Обычный 2 2 2 2 2 5 2 3 5 2 9 4" xfId="28819"/>
    <cellStyle name="Обычный 2 2 2 2 2 5 2 3 5 2 9 5" xfId="36288"/>
    <cellStyle name="Обычный 2 2 2 2 2 5 2 3 5 2 9 6" xfId="43749"/>
    <cellStyle name="Обычный 2 2 2 2 2 5 2 3 5 2 9 7" xfId="51637"/>
    <cellStyle name="Обычный 2 2 2 2 2 5 2 3 5 2 9 8" xfId="59104"/>
    <cellStyle name="Обычный 2 2 2 2 2 5 2 3 5 20" xfId="46033"/>
    <cellStyle name="Обычный 2 2 2 2 2 5 2 3 5 21" xfId="53500"/>
    <cellStyle name="Обычный 2 2 2 2 2 5 2 3 5 3" xfId="3083"/>
    <cellStyle name="Обычный 2 2 2 2 2 5 2 3 5 3 10" xfId="3084"/>
    <cellStyle name="Обычный 2 2 2 2 2 5 2 3 5 3 10 2" xfId="3085"/>
    <cellStyle name="Обычный 2 2 2 2 2 5 2 3 5 3 10 3" xfId="22283"/>
    <cellStyle name="Обычный 2 2 2 2 2 5 2 3 5 3 10 4" xfId="29755"/>
    <cellStyle name="Обычный 2 2 2 2 2 5 2 3 5 3 10 5" xfId="37224"/>
    <cellStyle name="Обычный 2 2 2 2 2 5 2 3 5 3 10 6" xfId="44685"/>
    <cellStyle name="Обычный 2 2 2 2 2 5 2 3 5 3 10 7" xfId="52573"/>
    <cellStyle name="Обычный 2 2 2 2 2 5 2 3 5 3 10 8" xfId="60040"/>
    <cellStyle name="Обычный 2 2 2 2 2 5 2 3 5 3 11" xfId="3086"/>
    <cellStyle name="Обычный 2 2 2 2 2 5 2 3 5 3 12" xfId="3087"/>
    <cellStyle name="Обычный 2 2 2 2 2 5 2 3 5 3 13" xfId="15726"/>
    <cellStyle name="Обычный 2 2 2 2 2 5 2 3 5 3 14" xfId="23219"/>
    <cellStyle name="Обычный 2 2 2 2 2 5 2 3 5 3 15" xfId="30690"/>
    <cellStyle name="Обычный 2 2 2 2 2 5 2 3 5 3 16" xfId="38156"/>
    <cellStyle name="Обычный 2 2 2 2 2 5 2 3 5 3 17" xfId="46037"/>
    <cellStyle name="Обычный 2 2 2 2 2 5 2 3 5 3 18" xfId="53504"/>
    <cellStyle name="Обычный 2 2 2 2 2 5 2 3 5 3 2" xfId="3088"/>
    <cellStyle name="Обычный 2 2 2 2 2 5 2 3 5 3 2 10" xfId="3089"/>
    <cellStyle name="Обычный 2 2 2 2 2 5 2 3 5 3 2 11" xfId="15727"/>
    <cellStyle name="Обычный 2 2 2 2 2 5 2 3 5 3 2 12" xfId="23220"/>
    <cellStyle name="Обычный 2 2 2 2 2 5 2 3 5 3 2 13" xfId="30691"/>
    <cellStyle name="Обычный 2 2 2 2 2 5 2 3 5 3 2 14" xfId="38157"/>
    <cellStyle name="Обычный 2 2 2 2 2 5 2 3 5 3 2 15" xfId="46038"/>
    <cellStyle name="Обычный 2 2 2 2 2 5 2 3 5 3 2 16" xfId="53505"/>
    <cellStyle name="Обычный 2 2 2 2 2 5 2 3 5 3 2 2" xfId="3090"/>
    <cellStyle name="Обычный 2 2 2 2 2 5 2 3 5 3 2 2 2" xfId="3091"/>
    <cellStyle name="Обычный 2 2 2 2 2 5 2 3 5 3 2 2 3" xfId="16685"/>
    <cellStyle name="Обычный 2 2 2 2 2 5 2 3 5 3 2 2 4" xfId="24157"/>
    <cellStyle name="Обычный 2 2 2 2 2 5 2 3 5 3 2 2 5" xfId="31627"/>
    <cellStyle name="Обычный 2 2 2 2 2 5 2 3 5 3 2 2 6" xfId="39089"/>
    <cellStyle name="Обычный 2 2 2 2 2 5 2 3 5 3 2 2 7" xfId="46975"/>
    <cellStyle name="Обычный 2 2 2 2 2 5 2 3 5 3 2 2 8" xfId="54442"/>
    <cellStyle name="Обычный 2 2 2 2 2 5 2 3 5 3 2 3" xfId="3092"/>
    <cellStyle name="Обычный 2 2 2 2 2 5 2 3 5 3 2 3 2" xfId="3093"/>
    <cellStyle name="Обычный 2 2 2 2 2 5 2 3 5 3 2 3 3" xfId="17619"/>
    <cellStyle name="Обычный 2 2 2 2 2 5 2 3 5 3 2 3 4" xfId="25091"/>
    <cellStyle name="Обычный 2 2 2 2 2 5 2 3 5 3 2 3 5" xfId="32560"/>
    <cellStyle name="Обычный 2 2 2 2 2 5 2 3 5 3 2 3 6" xfId="40021"/>
    <cellStyle name="Обычный 2 2 2 2 2 5 2 3 5 3 2 3 7" xfId="47909"/>
    <cellStyle name="Обычный 2 2 2 2 2 5 2 3 5 3 2 3 8" xfId="55376"/>
    <cellStyle name="Обычный 2 2 2 2 2 5 2 3 5 3 2 4" xfId="3094"/>
    <cellStyle name="Обычный 2 2 2 2 2 5 2 3 5 3 2 4 2" xfId="3095"/>
    <cellStyle name="Обычный 2 2 2 2 2 5 2 3 5 3 2 4 3" xfId="18552"/>
    <cellStyle name="Обычный 2 2 2 2 2 5 2 3 5 3 2 4 4" xfId="26024"/>
    <cellStyle name="Обычный 2 2 2 2 2 5 2 3 5 3 2 4 5" xfId="33493"/>
    <cellStyle name="Обычный 2 2 2 2 2 5 2 3 5 3 2 4 6" xfId="40954"/>
    <cellStyle name="Обычный 2 2 2 2 2 5 2 3 5 3 2 4 7" xfId="48842"/>
    <cellStyle name="Обычный 2 2 2 2 2 5 2 3 5 3 2 4 8" xfId="56309"/>
    <cellStyle name="Обычный 2 2 2 2 2 5 2 3 5 3 2 5" xfId="3096"/>
    <cellStyle name="Обычный 2 2 2 2 2 5 2 3 5 3 2 5 2" xfId="3097"/>
    <cellStyle name="Обычный 2 2 2 2 2 5 2 3 5 3 2 5 3" xfId="19484"/>
    <cellStyle name="Обычный 2 2 2 2 2 5 2 3 5 3 2 5 4" xfId="26956"/>
    <cellStyle name="Обычный 2 2 2 2 2 5 2 3 5 3 2 5 5" xfId="34425"/>
    <cellStyle name="Обычный 2 2 2 2 2 5 2 3 5 3 2 5 6" xfId="41886"/>
    <cellStyle name="Обычный 2 2 2 2 2 5 2 3 5 3 2 5 7" xfId="49774"/>
    <cellStyle name="Обычный 2 2 2 2 2 5 2 3 5 3 2 5 8" xfId="57241"/>
    <cellStyle name="Обычный 2 2 2 2 2 5 2 3 5 3 2 6" xfId="3098"/>
    <cellStyle name="Обычный 2 2 2 2 2 5 2 3 5 3 2 6 2" xfId="3099"/>
    <cellStyle name="Обычный 2 2 2 2 2 5 2 3 5 3 2 6 3" xfId="20417"/>
    <cellStyle name="Обычный 2 2 2 2 2 5 2 3 5 3 2 6 4" xfId="27889"/>
    <cellStyle name="Обычный 2 2 2 2 2 5 2 3 5 3 2 6 5" xfId="35358"/>
    <cellStyle name="Обычный 2 2 2 2 2 5 2 3 5 3 2 6 6" xfId="42819"/>
    <cellStyle name="Обычный 2 2 2 2 2 5 2 3 5 3 2 6 7" xfId="50707"/>
    <cellStyle name="Обычный 2 2 2 2 2 5 2 3 5 3 2 6 8" xfId="58174"/>
    <cellStyle name="Обычный 2 2 2 2 2 5 2 3 5 3 2 7" xfId="3100"/>
    <cellStyle name="Обычный 2 2 2 2 2 5 2 3 5 3 2 7 2" xfId="3101"/>
    <cellStyle name="Обычный 2 2 2 2 2 5 2 3 5 3 2 7 3" xfId="21351"/>
    <cellStyle name="Обычный 2 2 2 2 2 5 2 3 5 3 2 7 4" xfId="28823"/>
    <cellStyle name="Обычный 2 2 2 2 2 5 2 3 5 3 2 7 5" xfId="36292"/>
    <cellStyle name="Обычный 2 2 2 2 2 5 2 3 5 3 2 7 6" xfId="43753"/>
    <cellStyle name="Обычный 2 2 2 2 2 5 2 3 5 3 2 7 7" xfId="51641"/>
    <cellStyle name="Обычный 2 2 2 2 2 5 2 3 5 3 2 7 8" xfId="59108"/>
    <cellStyle name="Обычный 2 2 2 2 2 5 2 3 5 3 2 8" xfId="3102"/>
    <cellStyle name="Обычный 2 2 2 2 2 5 2 3 5 3 2 8 2" xfId="3103"/>
    <cellStyle name="Обычный 2 2 2 2 2 5 2 3 5 3 2 8 3" xfId="22284"/>
    <cellStyle name="Обычный 2 2 2 2 2 5 2 3 5 3 2 8 4" xfId="29756"/>
    <cellStyle name="Обычный 2 2 2 2 2 5 2 3 5 3 2 8 5" xfId="37225"/>
    <cellStyle name="Обычный 2 2 2 2 2 5 2 3 5 3 2 8 6" xfId="44686"/>
    <cellStyle name="Обычный 2 2 2 2 2 5 2 3 5 3 2 8 7" xfId="52574"/>
    <cellStyle name="Обычный 2 2 2 2 2 5 2 3 5 3 2 8 8" xfId="60041"/>
    <cellStyle name="Обычный 2 2 2 2 2 5 2 3 5 3 2 9" xfId="3104"/>
    <cellStyle name="Обычный 2 2 2 2 2 5 2 3 5 3 3" xfId="3105"/>
    <cellStyle name="Обычный 2 2 2 2 2 5 2 3 5 3 3 10" xfId="15728"/>
    <cellStyle name="Обычный 2 2 2 2 2 5 2 3 5 3 3 11" xfId="23221"/>
    <cellStyle name="Обычный 2 2 2 2 2 5 2 3 5 3 3 12" xfId="30692"/>
    <cellStyle name="Обычный 2 2 2 2 2 5 2 3 5 3 3 13" xfId="38158"/>
    <cellStyle name="Обычный 2 2 2 2 2 5 2 3 5 3 3 14" xfId="46039"/>
    <cellStyle name="Обычный 2 2 2 2 2 5 2 3 5 3 3 15" xfId="53506"/>
    <cellStyle name="Обычный 2 2 2 2 2 5 2 3 5 3 3 2" xfId="3106"/>
    <cellStyle name="Обычный 2 2 2 2 2 5 2 3 5 3 3 2 2" xfId="3107"/>
    <cellStyle name="Обычный 2 2 2 2 2 5 2 3 5 3 3 2 3" xfId="16686"/>
    <cellStyle name="Обычный 2 2 2 2 2 5 2 3 5 3 3 2 4" xfId="24158"/>
    <cellStyle name="Обычный 2 2 2 2 2 5 2 3 5 3 3 2 5" xfId="31628"/>
    <cellStyle name="Обычный 2 2 2 2 2 5 2 3 5 3 3 2 6" xfId="39090"/>
    <cellStyle name="Обычный 2 2 2 2 2 5 2 3 5 3 3 2 7" xfId="46976"/>
    <cellStyle name="Обычный 2 2 2 2 2 5 2 3 5 3 3 2 8" xfId="54443"/>
    <cellStyle name="Обычный 2 2 2 2 2 5 2 3 5 3 3 3" xfId="3108"/>
    <cellStyle name="Обычный 2 2 2 2 2 5 2 3 5 3 3 3 2" xfId="3109"/>
    <cellStyle name="Обычный 2 2 2 2 2 5 2 3 5 3 3 3 3" xfId="17620"/>
    <cellStyle name="Обычный 2 2 2 2 2 5 2 3 5 3 3 3 4" xfId="25092"/>
    <cellStyle name="Обычный 2 2 2 2 2 5 2 3 5 3 3 3 5" xfId="32561"/>
    <cellStyle name="Обычный 2 2 2 2 2 5 2 3 5 3 3 3 6" xfId="40022"/>
    <cellStyle name="Обычный 2 2 2 2 2 5 2 3 5 3 3 3 7" xfId="47910"/>
    <cellStyle name="Обычный 2 2 2 2 2 5 2 3 5 3 3 3 8" xfId="55377"/>
    <cellStyle name="Обычный 2 2 2 2 2 5 2 3 5 3 3 4" xfId="3110"/>
    <cellStyle name="Обычный 2 2 2 2 2 5 2 3 5 3 3 4 2" xfId="3111"/>
    <cellStyle name="Обычный 2 2 2 2 2 5 2 3 5 3 3 4 3" xfId="18553"/>
    <cellStyle name="Обычный 2 2 2 2 2 5 2 3 5 3 3 4 4" xfId="26025"/>
    <cellStyle name="Обычный 2 2 2 2 2 5 2 3 5 3 3 4 5" xfId="33494"/>
    <cellStyle name="Обычный 2 2 2 2 2 5 2 3 5 3 3 4 6" xfId="40955"/>
    <cellStyle name="Обычный 2 2 2 2 2 5 2 3 5 3 3 4 7" xfId="48843"/>
    <cellStyle name="Обычный 2 2 2 2 2 5 2 3 5 3 3 4 8" xfId="56310"/>
    <cellStyle name="Обычный 2 2 2 2 2 5 2 3 5 3 3 5" xfId="3112"/>
    <cellStyle name="Обычный 2 2 2 2 2 5 2 3 5 3 3 5 2" xfId="3113"/>
    <cellStyle name="Обычный 2 2 2 2 2 5 2 3 5 3 3 5 3" xfId="19485"/>
    <cellStyle name="Обычный 2 2 2 2 2 5 2 3 5 3 3 5 4" xfId="26957"/>
    <cellStyle name="Обычный 2 2 2 2 2 5 2 3 5 3 3 5 5" xfId="34426"/>
    <cellStyle name="Обычный 2 2 2 2 2 5 2 3 5 3 3 5 6" xfId="41887"/>
    <cellStyle name="Обычный 2 2 2 2 2 5 2 3 5 3 3 5 7" xfId="49775"/>
    <cellStyle name="Обычный 2 2 2 2 2 5 2 3 5 3 3 5 8" xfId="57242"/>
    <cellStyle name="Обычный 2 2 2 2 2 5 2 3 5 3 3 6" xfId="3114"/>
    <cellStyle name="Обычный 2 2 2 2 2 5 2 3 5 3 3 6 2" xfId="3115"/>
    <cellStyle name="Обычный 2 2 2 2 2 5 2 3 5 3 3 6 3" xfId="20418"/>
    <cellStyle name="Обычный 2 2 2 2 2 5 2 3 5 3 3 6 4" xfId="27890"/>
    <cellStyle name="Обычный 2 2 2 2 2 5 2 3 5 3 3 6 5" xfId="35359"/>
    <cellStyle name="Обычный 2 2 2 2 2 5 2 3 5 3 3 6 6" xfId="42820"/>
    <cellStyle name="Обычный 2 2 2 2 2 5 2 3 5 3 3 6 7" xfId="50708"/>
    <cellStyle name="Обычный 2 2 2 2 2 5 2 3 5 3 3 6 8" xfId="58175"/>
    <cellStyle name="Обычный 2 2 2 2 2 5 2 3 5 3 3 7" xfId="3116"/>
    <cellStyle name="Обычный 2 2 2 2 2 5 2 3 5 3 3 7 2" xfId="3117"/>
    <cellStyle name="Обычный 2 2 2 2 2 5 2 3 5 3 3 7 3" xfId="21352"/>
    <cellStyle name="Обычный 2 2 2 2 2 5 2 3 5 3 3 7 4" xfId="28824"/>
    <cellStyle name="Обычный 2 2 2 2 2 5 2 3 5 3 3 7 5" xfId="36293"/>
    <cellStyle name="Обычный 2 2 2 2 2 5 2 3 5 3 3 7 6" xfId="43754"/>
    <cellStyle name="Обычный 2 2 2 2 2 5 2 3 5 3 3 7 7" xfId="51642"/>
    <cellStyle name="Обычный 2 2 2 2 2 5 2 3 5 3 3 7 8" xfId="59109"/>
    <cellStyle name="Обычный 2 2 2 2 2 5 2 3 5 3 3 8" xfId="3118"/>
    <cellStyle name="Обычный 2 2 2 2 2 5 2 3 5 3 3 8 2" xfId="3119"/>
    <cellStyle name="Обычный 2 2 2 2 2 5 2 3 5 3 3 8 3" xfId="22285"/>
    <cellStyle name="Обычный 2 2 2 2 2 5 2 3 5 3 3 8 4" xfId="29757"/>
    <cellStyle name="Обычный 2 2 2 2 2 5 2 3 5 3 3 8 5" xfId="37226"/>
    <cellStyle name="Обычный 2 2 2 2 2 5 2 3 5 3 3 8 6" xfId="44687"/>
    <cellStyle name="Обычный 2 2 2 2 2 5 2 3 5 3 3 8 7" xfId="52575"/>
    <cellStyle name="Обычный 2 2 2 2 2 5 2 3 5 3 3 8 8" xfId="60042"/>
    <cellStyle name="Обычный 2 2 2 2 2 5 2 3 5 3 3 9" xfId="3120"/>
    <cellStyle name="Обычный 2 2 2 2 2 5 2 3 5 3 4" xfId="3121"/>
    <cellStyle name="Обычный 2 2 2 2 2 5 2 3 5 3 4 2" xfId="3122"/>
    <cellStyle name="Обычный 2 2 2 2 2 5 2 3 5 3 4 3" xfId="16684"/>
    <cellStyle name="Обычный 2 2 2 2 2 5 2 3 5 3 4 4" xfId="24156"/>
    <cellStyle name="Обычный 2 2 2 2 2 5 2 3 5 3 4 5" xfId="31626"/>
    <cellStyle name="Обычный 2 2 2 2 2 5 2 3 5 3 4 6" xfId="39088"/>
    <cellStyle name="Обычный 2 2 2 2 2 5 2 3 5 3 4 7" xfId="46974"/>
    <cellStyle name="Обычный 2 2 2 2 2 5 2 3 5 3 4 8" xfId="54441"/>
    <cellStyle name="Обычный 2 2 2 2 2 5 2 3 5 3 5" xfId="3123"/>
    <cellStyle name="Обычный 2 2 2 2 2 5 2 3 5 3 5 2" xfId="3124"/>
    <cellStyle name="Обычный 2 2 2 2 2 5 2 3 5 3 5 3" xfId="17618"/>
    <cellStyle name="Обычный 2 2 2 2 2 5 2 3 5 3 5 4" xfId="25090"/>
    <cellStyle name="Обычный 2 2 2 2 2 5 2 3 5 3 5 5" xfId="32559"/>
    <cellStyle name="Обычный 2 2 2 2 2 5 2 3 5 3 5 6" xfId="40020"/>
    <cellStyle name="Обычный 2 2 2 2 2 5 2 3 5 3 5 7" xfId="47908"/>
    <cellStyle name="Обычный 2 2 2 2 2 5 2 3 5 3 5 8" xfId="55375"/>
    <cellStyle name="Обычный 2 2 2 2 2 5 2 3 5 3 6" xfId="3125"/>
    <cellStyle name="Обычный 2 2 2 2 2 5 2 3 5 3 6 2" xfId="3126"/>
    <cellStyle name="Обычный 2 2 2 2 2 5 2 3 5 3 6 3" xfId="18551"/>
    <cellStyle name="Обычный 2 2 2 2 2 5 2 3 5 3 6 4" xfId="26023"/>
    <cellStyle name="Обычный 2 2 2 2 2 5 2 3 5 3 6 5" xfId="33492"/>
    <cellStyle name="Обычный 2 2 2 2 2 5 2 3 5 3 6 6" xfId="40953"/>
    <cellStyle name="Обычный 2 2 2 2 2 5 2 3 5 3 6 7" xfId="48841"/>
    <cellStyle name="Обычный 2 2 2 2 2 5 2 3 5 3 6 8" xfId="56308"/>
    <cellStyle name="Обычный 2 2 2 2 2 5 2 3 5 3 7" xfId="3127"/>
    <cellStyle name="Обычный 2 2 2 2 2 5 2 3 5 3 7 2" xfId="3128"/>
    <cellStyle name="Обычный 2 2 2 2 2 5 2 3 5 3 7 3" xfId="19483"/>
    <cellStyle name="Обычный 2 2 2 2 2 5 2 3 5 3 7 4" xfId="26955"/>
    <cellStyle name="Обычный 2 2 2 2 2 5 2 3 5 3 7 5" xfId="34424"/>
    <cellStyle name="Обычный 2 2 2 2 2 5 2 3 5 3 7 6" xfId="41885"/>
    <cellStyle name="Обычный 2 2 2 2 2 5 2 3 5 3 7 7" xfId="49773"/>
    <cellStyle name="Обычный 2 2 2 2 2 5 2 3 5 3 7 8" xfId="57240"/>
    <cellStyle name="Обычный 2 2 2 2 2 5 2 3 5 3 8" xfId="3129"/>
    <cellStyle name="Обычный 2 2 2 2 2 5 2 3 5 3 8 2" xfId="3130"/>
    <cellStyle name="Обычный 2 2 2 2 2 5 2 3 5 3 8 3" xfId="20416"/>
    <cellStyle name="Обычный 2 2 2 2 2 5 2 3 5 3 8 4" xfId="27888"/>
    <cellStyle name="Обычный 2 2 2 2 2 5 2 3 5 3 8 5" xfId="35357"/>
    <cellStyle name="Обычный 2 2 2 2 2 5 2 3 5 3 8 6" xfId="42818"/>
    <cellStyle name="Обычный 2 2 2 2 2 5 2 3 5 3 8 7" xfId="50706"/>
    <cellStyle name="Обычный 2 2 2 2 2 5 2 3 5 3 8 8" xfId="58173"/>
    <cellStyle name="Обычный 2 2 2 2 2 5 2 3 5 3 9" xfId="3131"/>
    <cellStyle name="Обычный 2 2 2 2 2 5 2 3 5 3 9 2" xfId="3132"/>
    <cellStyle name="Обычный 2 2 2 2 2 5 2 3 5 3 9 3" xfId="21350"/>
    <cellStyle name="Обычный 2 2 2 2 2 5 2 3 5 3 9 4" xfId="28822"/>
    <cellStyle name="Обычный 2 2 2 2 2 5 2 3 5 3 9 5" xfId="36291"/>
    <cellStyle name="Обычный 2 2 2 2 2 5 2 3 5 3 9 6" xfId="43752"/>
    <cellStyle name="Обычный 2 2 2 2 2 5 2 3 5 3 9 7" xfId="51640"/>
    <cellStyle name="Обычный 2 2 2 2 2 5 2 3 5 3 9 8" xfId="59107"/>
    <cellStyle name="Обычный 2 2 2 2 2 5 2 3 5 4" xfId="3133"/>
    <cellStyle name="Обычный 2 2 2 2 2 5 2 3 5 4 10" xfId="3134"/>
    <cellStyle name="Обычный 2 2 2 2 2 5 2 3 5 4 11" xfId="15729"/>
    <cellStyle name="Обычный 2 2 2 2 2 5 2 3 5 4 12" xfId="23222"/>
    <cellStyle name="Обычный 2 2 2 2 2 5 2 3 5 4 13" xfId="30693"/>
    <cellStyle name="Обычный 2 2 2 2 2 5 2 3 5 4 14" xfId="38159"/>
    <cellStyle name="Обычный 2 2 2 2 2 5 2 3 5 4 15" xfId="46040"/>
    <cellStyle name="Обычный 2 2 2 2 2 5 2 3 5 4 16" xfId="53507"/>
    <cellStyle name="Обычный 2 2 2 2 2 5 2 3 5 4 2" xfId="3135"/>
    <cellStyle name="Обычный 2 2 2 2 2 5 2 3 5 4 2 2" xfId="3136"/>
    <cellStyle name="Обычный 2 2 2 2 2 5 2 3 5 4 2 3" xfId="3137"/>
    <cellStyle name="Обычный 2 2 2 2 2 5 2 3 5 4 2 4" xfId="16687"/>
    <cellStyle name="Обычный 2 2 2 2 2 5 2 3 5 4 2 5" xfId="24159"/>
    <cellStyle name="Обычный 2 2 2 2 2 5 2 3 5 4 2 6" xfId="31629"/>
    <cellStyle name="Обычный 2 2 2 2 2 5 2 3 5 4 2 7" xfId="39091"/>
    <cellStyle name="Обычный 2 2 2 2 2 5 2 3 5 4 2 8" xfId="46977"/>
    <cellStyle name="Обычный 2 2 2 2 2 5 2 3 5 4 2 9" xfId="54444"/>
    <cellStyle name="Обычный 2 2 2 2 2 5 2 3 5 4 3" xfId="3138"/>
    <cellStyle name="Обычный 2 2 2 2 2 5 2 3 5 4 3 2" xfId="3139"/>
    <cellStyle name="Обычный 2 2 2 2 2 5 2 3 5 4 3 3" xfId="17621"/>
    <cellStyle name="Обычный 2 2 2 2 2 5 2 3 5 4 3 4" xfId="25093"/>
    <cellStyle name="Обычный 2 2 2 2 2 5 2 3 5 4 3 5" xfId="32562"/>
    <cellStyle name="Обычный 2 2 2 2 2 5 2 3 5 4 3 6" xfId="40023"/>
    <cellStyle name="Обычный 2 2 2 2 2 5 2 3 5 4 3 7" xfId="47911"/>
    <cellStyle name="Обычный 2 2 2 2 2 5 2 3 5 4 3 8" xfId="55378"/>
    <cellStyle name="Обычный 2 2 2 2 2 5 2 3 5 4 4" xfId="3140"/>
    <cellStyle name="Обычный 2 2 2 2 2 5 2 3 5 4 4 2" xfId="3141"/>
    <cellStyle name="Обычный 2 2 2 2 2 5 2 3 5 4 4 3" xfId="18554"/>
    <cellStyle name="Обычный 2 2 2 2 2 5 2 3 5 4 4 4" xfId="26026"/>
    <cellStyle name="Обычный 2 2 2 2 2 5 2 3 5 4 4 5" xfId="33495"/>
    <cellStyle name="Обычный 2 2 2 2 2 5 2 3 5 4 4 6" xfId="40956"/>
    <cellStyle name="Обычный 2 2 2 2 2 5 2 3 5 4 4 7" xfId="48844"/>
    <cellStyle name="Обычный 2 2 2 2 2 5 2 3 5 4 4 8" xfId="56311"/>
    <cellStyle name="Обычный 2 2 2 2 2 5 2 3 5 4 5" xfId="3142"/>
    <cellStyle name="Обычный 2 2 2 2 2 5 2 3 5 4 5 2" xfId="3143"/>
    <cellStyle name="Обычный 2 2 2 2 2 5 2 3 5 4 5 3" xfId="19486"/>
    <cellStyle name="Обычный 2 2 2 2 2 5 2 3 5 4 5 4" xfId="26958"/>
    <cellStyle name="Обычный 2 2 2 2 2 5 2 3 5 4 5 5" xfId="34427"/>
    <cellStyle name="Обычный 2 2 2 2 2 5 2 3 5 4 5 6" xfId="41888"/>
    <cellStyle name="Обычный 2 2 2 2 2 5 2 3 5 4 5 7" xfId="49776"/>
    <cellStyle name="Обычный 2 2 2 2 2 5 2 3 5 4 5 8" xfId="57243"/>
    <cellStyle name="Обычный 2 2 2 2 2 5 2 3 5 4 6" xfId="3144"/>
    <cellStyle name="Обычный 2 2 2 2 2 5 2 3 5 4 6 2" xfId="3145"/>
    <cellStyle name="Обычный 2 2 2 2 2 5 2 3 5 4 6 3" xfId="20419"/>
    <cellStyle name="Обычный 2 2 2 2 2 5 2 3 5 4 6 4" xfId="27891"/>
    <cellStyle name="Обычный 2 2 2 2 2 5 2 3 5 4 6 5" xfId="35360"/>
    <cellStyle name="Обычный 2 2 2 2 2 5 2 3 5 4 6 6" xfId="42821"/>
    <cellStyle name="Обычный 2 2 2 2 2 5 2 3 5 4 6 7" xfId="50709"/>
    <cellStyle name="Обычный 2 2 2 2 2 5 2 3 5 4 6 8" xfId="58176"/>
    <cellStyle name="Обычный 2 2 2 2 2 5 2 3 5 4 7" xfId="3146"/>
    <cellStyle name="Обычный 2 2 2 2 2 5 2 3 5 4 7 2" xfId="3147"/>
    <cellStyle name="Обычный 2 2 2 2 2 5 2 3 5 4 7 3" xfId="21353"/>
    <cellStyle name="Обычный 2 2 2 2 2 5 2 3 5 4 7 4" xfId="28825"/>
    <cellStyle name="Обычный 2 2 2 2 2 5 2 3 5 4 7 5" xfId="36294"/>
    <cellStyle name="Обычный 2 2 2 2 2 5 2 3 5 4 7 6" xfId="43755"/>
    <cellStyle name="Обычный 2 2 2 2 2 5 2 3 5 4 7 7" xfId="51643"/>
    <cellStyle name="Обычный 2 2 2 2 2 5 2 3 5 4 7 8" xfId="59110"/>
    <cellStyle name="Обычный 2 2 2 2 2 5 2 3 5 4 8" xfId="3148"/>
    <cellStyle name="Обычный 2 2 2 2 2 5 2 3 5 4 8 2" xfId="3149"/>
    <cellStyle name="Обычный 2 2 2 2 2 5 2 3 5 4 8 3" xfId="22286"/>
    <cellStyle name="Обычный 2 2 2 2 2 5 2 3 5 4 8 4" xfId="29758"/>
    <cellStyle name="Обычный 2 2 2 2 2 5 2 3 5 4 8 5" xfId="37227"/>
    <cellStyle name="Обычный 2 2 2 2 2 5 2 3 5 4 8 6" xfId="44688"/>
    <cellStyle name="Обычный 2 2 2 2 2 5 2 3 5 4 8 7" xfId="52576"/>
    <cellStyle name="Обычный 2 2 2 2 2 5 2 3 5 4 8 8" xfId="60043"/>
    <cellStyle name="Обычный 2 2 2 2 2 5 2 3 5 4 9" xfId="3150"/>
    <cellStyle name="Обычный 2 2 2 2 2 5 2 3 5 5" xfId="3151"/>
    <cellStyle name="Обычный 2 2 2 2 2 5 2 3 5 5 10" xfId="3152"/>
    <cellStyle name="Обычный 2 2 2 2 2 5 2 3 5 5 11" xfId="15730"/>
    <cellStyle name="Обычный 2 2 2 2 2 5 2 3 5 5 12" xfId="23223"/>
    <cellStyle name="Обычный 2 2 2 2 2 5 2 3 5 5 13" xfId="30694"/>
    <cellStyle name="Обычный 2 2 2 2 2 5 2 3 5 5 14" xfId="38160"/>
    <cellStyle name="Обычный 2 2 2 2 2 5 2 3 5 5 15" xfId="46041"/>
    <cellStyle name="Обычный 2 2 2 2 2 5 2 3 5 5 16" xfId="53508"/>
    <cellStyle name="Обычный 2 2 2 2 2 5 2 3 5 5 2" xfId="3153"/>
    <cellStyle name="Обычный 2 2 2 2 2 5 2 3 5 5 2 2" xfId="3154"/>
    <cellStyle name="Обычный 2 2 2 2 2 5 2 3 5 5 2 3" xfId="16688"/>
    <cellStyle name="Обычный 2 2 2 2 2 5 2 3 5 5 2 4" xfId="24160"/>
    <cellStyle name="Обычный 2 2 2 2 2 5 2 3 5 5 2 5" xfId="31630"/>
    <cellStyle name="Обычный 2 2 2 2 2 5 2 3 5 5 2 6" xfId="39092"/>
    <cellStyle name="Обычный 2 2 2 2 2 5 2 3 5 5 2 7" xfId="46978"/>
    <cellStyle name="Обычный 2 2 2 2 2 5 2 3 5 5 2 8" xfId="54445"/>
    <cellStyle name="Обычный 2 2 2 2 2 5 2 3 5 5 3" xfId="3155"/>
    <cellStyle name="Обычный 2 2 2 2 2 5 2 3 5 5 3 2" xfId="3156"/>
    <cellStyle name="Обычный 2 2 2 2 2 5 2 3 5 5 3 3" xfId="17622"/>
    <cellStyle name="Обычный 2 2 2 2 2 5 2 3 5 5 3 4" xfId="25094"/>
    <cellStyle name="Обычный 2 2 2 2 2 5 2 3 5 5 3 5" xfId="32563"/>
    <cellStyle name="Обычный 2 2 2 2 2 5 2 3 5 5 3 6" xfId="40024"/>
    <cellStyle name="Обычный 2 2 2 2 2 5 2 3 5 5 3 7" xfId="47912"/>
    <cellStyle name="Обычный 2 2 2 2 2 5 2 3 5 5 3 8" xfId="55379"/>
    <cellStyle name="Обычный 2 2 2 2 2 5 2 3 5 5 4" xfId="3157"/>
    <cellStyle name="Обычный 2 2 2 2 2 5 2 3 5 5 4 2" xfId="3158"/>
    <cellStyle name="Обычный 2 2 2 2 2 5 2 3 5 5 4 3" xfId="18555"/>
    <cellStyle name="Обычный 2 2 2 2 2 5 2 3 5 5 4 4" xfId="26027"/>
    <cellStyle name="Обычный 2 2 2 2 2 5 2 3 5 5 4 5" xfId="33496"/>
    <cellStyle name="Обычный 2 2 2 2 2 5 2 3 5 5 4 6" xfId="40957"/>
    <cellStyle name="Обычный 2 2 2 2 2 5 2 3 5 5 4 7" xfId="48845"/>
    <cellStyle name="Обычный 2 2 2 2 2 5 2 3 5 5 4 8" xfId="56312"/>
    <cellStyle name="Обычный 2 2 2 2 2 5 2 3 5 5 5" xfId="3159"/>
    <cellStyle name="Обычный 2 2 2 2 2 5 2 3 5 5 5 2" xfId="3160"/>
    <cellStyle name="Обычный 2 2 2 2 2 5 2 3 5 5 5 3" xfId="19487"/>
    <cellStyle name="Обычный 2 2 2 2 2 5 2 3 5 5 5 4" xfId="26959"/>
    <cellStyle name="Обычный 2 2 2 2 2 5 2 3 5 5 5 5" xfId="34428"/>
    <cellStyle name="Обычный 2 2 2 2 2 5 2 3 5 5 5 6" xfId="41889"/>
    <cellStyle name="Обычный 2 2 2 2 2 5 2 3 5 5 5 7" xfId="49777"/>
    <cellStyle name="Обычный 2 2 2 2 2 5 2 3 5 5 5 8" xfId="57244"/>
    <cellStyle name="Обычный 2 2 2 2 2 5 2 3 5 5 6" xfId="3161"/>
    <cellStyle name="Обычный 2 2 2 2 2 5 2 3 5 5 6 2" xfId="3162"/>
    <cellStyle name="Обычный 2 2 2 2 2 5 2 3 5 5 6 3" xfId="20420"/>
    <cellStyle name="Обычный 2 2 2 2 2 5 2 3 5 5 6 4" xfId="27892"/>
    <cellStyle name="Обычный 2 2 2 2 2 5 2 3 5 5 6 5" xfId="35361"/>
    <cellStyle name="Обычный 2 2 2 2 2 5 2 3 5 5 6 6" xfId="42822"/>
    <cellStyle name="Обычный 2 2 2 2 2 5 2 3 5 5 6 7" xfId="50710"/>
    <cellStyle name="Обычный 2 2 2 2 2 5 2 3 5 5 6 8" xfId="58177"/>
    <cellStyle name="Обычный 2 2 2 2 2 5 2 3 5 5 7" xfId="3163"/>
    <cellStyle name="Обычный 2 2 2 2 2 5 2 3 5 5 7 2" xfId="3164"/>
    <cellStyle name="Обычный 2 2 2 2 2 5 2 3 5 5 7 3" xfId="21354"/>
    <cellStyle name="Обычный 2 2 2 2 2 5 2 3 5 5 7 4" xfId="28826"/>
    <cellStyle name="Обычный 2 2 2 2 2 5 2 3 5 5 7 5" xfId="36295"/>
    <cellStyle name="Обычный 2 2 2 2 2 5 2 3 5 5 7 6" xfId="43756"/>
    <cellStyle name="Обычный 2 2 2 2 2 5 2 3 5 5 7 7" xfId="51644"/>
    <cellStyle name="Обычный 2 2 2 2 2 5 2 3 5 5 7 8" xfId="59111"/>
    <cellStyle name="Обычный 2 2 2 2 2 5 2 3 5 5 8" xfId="3165"/>
    <cellStyle name="Обычный 2 2 2 2 2 5 2 3 5 5 8 2" xfId="3166"/>
    <cellStyle name="Обычный 2 2 2 2 2 5 2 3 5 5 8 3" xfId="22287"/>
    <cellStyle name="Обычный 2 2 2 2 2 5 2 3 5 5 8 4" xfId="29759"/>
    <cellStyle name="Обычный 2 2 2 2 2 5 2 3 5 5 8 5" xfId="37228"/>
    <cellStyle name="Обычный 2 2 2 2 2 5 2 3 5 5 8 6" xfId="44689"/>
    <cellStyle name="Обычный 2 2 2 2 2 5 2 3 5 5 8 7" xfId="52577"/>
    <cellStyle name="Обычный 2 2 2 2 2 5 2 3 5 5 8 8" xfId="60044"/>
    <cellStyle name="Обычный 2 2 2 2 2 5 2 3 5 5 9" xfId="3167"/>
    <cellStyle name="Обычный 2 2 2 2 2 5 2 3 5 6" xfId="3168"/>
    <cellStyle name="Обычный 2 2 2 2 2 5 2 3 5 6 2" xfId="3169"/>
    <cellStyle name="Обычный 2 2 2 2 2 5 2 3 5 6 3" xfId="3170"/>
    <cellStyle name="Обычный 2 2 2 2 2 5 2 3 5 6 4" xfId="16680"/>
    <cellStyle name="Обычный 2 2 2 2 2 5 2 3 5 6 5" xfId="24152"/>
    <cellStyle name="Обычный 2 2 2 2 2 5 2 3 5 6 6" xfId="31622"/>
    <cellStyle name="Обычный 2 2 2 2 2 5 2 3 5 6 7" xfId="39084"/>
    <cellStyle name="Обычный 2 2 2 2 2 5 2 3 5 6 8" xfId="46970"/>
    <cellStyle name="Обычный 2 2 2 2 2 5 2 3 5 6 9" xfId="54437"/>
    <cellStyle name="Обычный 2 2 2 2 2 5 2 3 5 7" xfId="3171"/>
    <cellStyle name="Обычный 2 2 2 2 2 5 2 3 5 7 2" xfId="3172"/>
    <cellStyle name="Обычный 2 2 2 2 2 5 2 3 5 7 3" xfId="17614"/>
    <cellStyle name="Обычный 2 2 2 2 2 5 2 3 5 7 4" xfId="25086"/>
    <cellStyle name="Обычный 2 2 2 2 2 5 2 3 5 7 5" xfId="32555"/>
    <cellStyle name="Обычный 2 2 2 2 2 5 2 3 5 7 6" xfId="40016"/>
    <cellStyle name="Обычный 2 2 2 2 2 5 2 3 5 7 7" xfId="47904"/>
    <cellStyle name="Обычный 2 2 2 2 2 5 2 3 5 7 8" xfId="55371"/>
    <cellStyle name="Обычный 2 2 2 2 2 5 2 3 5 8" xfId="3173"/>
    <cellStyle name="Обычный 2 2 2 2 2 5 2 3 5 8 2" xfId="3174"/>
    <cellStyle name="Обычный 2 2 2 2 2 5 2 3 5 8 3" xfId="18547"/>
    <cellStyle name="Обычный 2 2 2 2 2 5 2 3 5 8 4" xfId="26019"/>
    <cellStyle name="Обычный 2 2 2 2 2 5 2 3 5 8 5" xfId="33488"/>
    <cellStyle name="Обычный 2 2 2 2 2 5 2 3 5 8 6" xfId="40949"/>
    <cellStyle name="Обычный 2 2 2 2 2 5 2 3 5 8 7" xfId="48837"/>
    <cellStyle name="Обычный 2 2 2 2 2 5 2 3 5 8 8" xfId="56304"/>
    <cellStyle name="Обычный 2 2 2 2 2 5 2 3 5 9" xfId="3175"/>
    <cellStyle name="Обычный 2 2 2 2 2 5 2 3 5 9 2" xfId="3176"/>
    <cellStyle name="Обычный 2 2 2 2 2 5 2 3 5 9 3" xfId="19479"/>
    <cellStyle name="Обычный 2 2 2 2 2 5 2 3 5 9 4" xfId="26951"/>
    <cellStyle name="Обычный 2 2 2 2 2 5 2 3 5 9 5" xfId="34420"/>
    <cellStyle name="Обычный 2 2 2 2 2 5 2 3 5 9 6" xfId="41881"/>
    <cellStyle name="Обычный 2 2 2 2 2 5 2 3 5 9 7" xfId="49769"/>
    <cellStyle name="Обычный 2 2 2 2 2 5 2 3 5 9 8" xfId="57236"/>
    <cellStyle name="Обычный 2 2 2 2 2 5 2 3 6" xfId="3177"/>
    <cellStyle name="Обычный 2 2 2 2 2 5 2 3 6 10" xfId="3178"/>
    <cellStyle name="Обычный 2 2 2 2 2 5 2 3 6 11" xfId="15731"/>
    <cellStyle name="Обычный 2 2 2 2 2 5 2 3 6 12" xfId="23224"/>
    <cellStyle name="Обычный 2 2 2 2 2 5 2 3 6 13" xfId="30695"/>
    <cellStyle name="Обычный 2 2 2 2 2 5 2 3 6 14" xfId="38161"/>
    <cellStyle name="Обычный 2 2 2 2 2 5 2 3 6 15" xfId="46042"/>
    <cellStyle name="Обычный 2 2 2 2 2 5 2 3 6 16" xfId="53509"/>
    <cellStyle name="Обычный 2 2 2 2 2 5 2 3 6 2" xfId="3179"/>
    <cellStyle name="Обычный 2 2 2 2 2 5 2 3 6 2 2" xfId="3180"/>
    <cellStyle name="Обычный 2 2 2 2 2 5 2 3 6 2 3" xfId="3181"/>
    <cellStyle name="Обычный 2 2 2 2 2 5 2 3 6 2 4" xfId="16689"/>
    <cellStyle name="Обычный 2 2 2 2 2 5 2 3 6 2 5" xfId="24161"/>
    <cellStyle name="Обычный 2 2 2 2 2 5 2 3 6 2 6" xfId="31631"/>
    <cellStyle name="Обычный 2 2 2 2 2 5 2 3 6 2 7" xfId="39093"/>
    <cellStyle name="Обычный 2 2 2 2 2 5 2 3 6 2 8" xfId="46979"/>
    <cellStyle name="Обычный 2 2 2 2 2 5 2 3 6 2 9" xfId="54446"/>
    <cellStyle name="Обычный 2 2 2 2 2 5 2 3 6 3" xfId="3182"/>
    <cellStyle name="Обычный 2 2 2 2 2 5 2 3 6 3 2" xfId="3183"/>
    <cellStyle name="Обычный 2 2 2 2 2 5 2 3 6 3 3" xfId="17623"/>
    <cellStyle name="Обычный 2 2 2 2 2 5 2 3 6 3 4" xfId="25095"/>
    <cellStyle name="Обычный 2 2 2 2 2 5 2 3 6 3 5" xfId="32564"/>
    <cellStyle name="Обычный 2 2 2 2 2 5 2 3 6 3 6" xfId="40025"/>
    <cellStyle name="Обычный 2 2 2 2 2 5 2 3 6 3 7" xfId="47913"/>
    <cellStyle name="Обычный 2 2 2 2 2 5 2 3 6 3 8" xfId="55380"/>
    <cellStyle name="Обычный 2 2 2 2 2 5 2 3 6 4" xfId="3184"/>
    <cellStyle name="Обычный 2 2 2 2 2 5 2 3 6 4 2" xfId="3185"/>
    <cellStyle name="Обычный 2 2 2 2 2 5 2 3 6 4 3" xfId="18556"/>
    <cellStyle name="Обычный 2 2 2 2 2 5 2 3 6 4 4" xfId="26028"/>
    <cellStyle name="Обычный 2 2 2 2 2 5 2 3 6 4 5" xfId="33497"/>
    <cellStyle name="Обычный 2 2 2 2 2 5 2 3 6 4 6" xfId="40958"/>
    <cellStyle name="Обычный 2 2 2 2 2 5 2 3 6 4 7" xfId="48846"/>
    <cellStyle name="Обычный 2 2 2 2 2 5 2 3 6 4 8" xfId="56313"/>
    <cellStyle name="Обычный 2 2 2 2 2 5 2 3 6 5" xfId="3186"/>
    <cellStyle name="Обычный 2 2 2 2 2 5 2 3 6 5 2" xfId="3187"/>
    <cellStyle name="Обычный 2 2 2 2 2 5 2 3 6 5 3" xfId="19488"/>
    <cellStyle name="Обычный 2 2 2 2 2 5 2 3 6 5 4" xfId="26960"/>
    <cellStyle name="Обычный 2 2 2 2 2 5 2 3 6 5 5" xfId="34429"/>
    <cellStyle name="Обычный 2 2 2 2 2 5 2 3 6 5 6" xfId="41890"/>
    <cellStyle name="Обычный 2 2 2 2 2 5 2 3 6 5 7" xfId="49778"/>
    <cellStyle name="Обычный 2 2 2 2 2 5 2 3 6 5 8" xfId="57245"/>
    <cellStyle name="Обычный 2 2 2 2 2 5 2 3 6 6" xfId="3188"/>
    <cellStyle name="Обычный 2 2 2 2 2 5 2 3 6 6 2" xfId="3189"/>
    <cellStyle name="Обычный 2 2 2 2 2 5 2 3 6 6 3" xfId="20421"/>
    <cellStyle name="Обычный 2 2 2 2 2 5 2 3 6 6 4" xfId="27893"/>
    <cellStyle name="Обычный 2 2 2 2 2 5 2 3 6 6 5" xfId="35362"/>
    <cellStyle name="Обычный 2 2 2 2 2 5 2 3 6 6 6" xfId="42823"/>
    <cellStyle name="Обычный 2 2 2 2 2 5 2 3 6 6 7" xfId="50711"/>
    <cellStyle name="Обычный 2 2 2 2 2 5 2 3 6 6 8" xfId="58178"/>
    <cellStyle name="Обычный 2 2 2 2 2 5 2 3 6 7" xfId="3190"/>
    <cellStyle name="Обычный 2 2 2 2 2 5 2 3 6 7 2" xfId="3191"/>
    <cellStyle name="Обычный 2 2 2 2 2 5 2 3 6 7 3" xfId="21355"/>
    <cellStyle name="Обычный 2 2 2 2 2 5 2 3 6 7 4" xfId="28827"/>
    <cellStyle name="Обычный 2 2 2 2 2 5 2 3 6 7 5" xfId="36296"/>
    <cellStyle name="Обычный 2 2 2 2 2 5 2 3 6 7 6" xfId="43757"/>
    <cellStyle name="Обычный 2 2 2 2 2 5 2 3 6 7 7" xfId="51645"/>
    <cellStyle name="Обычный 2 2 2 2 2 5 2 3 6 7 8" xfId="59112"/>
    <cellStyle name="Обычный 2 2 2 2 2 5 2 3 6 8" xfId="3192"/>
    <cellStyle name="Обычный 2 2 2 2 2 5 2 3 6 8 2" xfId="3193"/>
    <cellStyle name="Обычный 2 2 2 2 2 5 2 3 6 8 3" xfId="22288"/>
    <cellStyle name="Обычный 2 2 2 2 2 5 2 3 6 8 4" xfId="29760"/>
    <cellStyle name="Обычный 2 2 2 2 2 5 2 3 6 8 5" xfId="37229"/>
    <cellStyle name="Обычный 2 2 2 2 2 5 2 3 6 8 6" xfId="44690"/>
    <cellStyle name="Обычный 2 2 2 2 2 5 2 3 6 8 7" xfId="52578"/>
    <cellStyle name="Обычный 2 2 2 2 2 5 2 3 6 8 8" xfId="60045"/>
    <cellStyle name="Обычный 2 2 2 2 2 5 2 3 6 9" xfId="3194"/>
    <cellStyle name="Обычный 2 2 2 2 2 5 2 3 7" xfId="3195"/>
    <cellStyle name="Обычный 2 2 2 2 2 5 2 3 7 10" xfId="3196"/>
    <cellStyle name="Обычный 2 2 2 2 2 5 2 3 7 11" xfId="15732"/>
    <cellStyle name="Обычный 2 2 2 2 2 5 2 3 7 12" xfId="23225"/>
    <cellStyle name="Обычный 2 2 2 2 2 5 2 3 7 13" xfId="30696"/>
    <cellStyle name="Обычный 2 2 2 2 2 5 2 3 7 14" xfId="38162"/>
    <cellStyle name="Обычный 2 2 2 2 2 5 2 3 7 15" xfId="46043"/>
    <cellStyle name="Обычный 2 2 2 2 2 5 2 3 7 16" xfId="53510"/>
    <cellStyle name="Обычный 2 2 2 2 2 5 2 3 7 2" xfId="3197"/>
    <cellStyle name="Обычный 2 2 2 2 2 5 2 3 7 2 2" xfId="3198"/>
    <cellStyle name="Обычный 2 2 2 2 2 5 2 3 7 2 3" xfId="16690"/>
    <cellStyle name="Обычный 2 2 2 2 2 5 2 3 7 2 4" xfId="24162"/>
    <cellStyle name="Обычный 2 2 2 2 2 5 2 3 7 2 5" xfId="31632"/>
    <cellStyle name="Обычный 2 2 2 2 2 5 2 3 7 2 6" xfId="39094"/>
    <cellStyle name="Обычный 2 2 2 2 2 5 2 3 7 2 7" xfId="46980"/>
    <cellStyle name="Обычный 2 2 2 2 2 5 2 3 7 2 8" xfId="54447"/>
    <cellStyle name="Обычный 2 2 2 2 2 5 2 3 7 3" xfId="3199"/>
    <cellStyle name="Обычный 2 2 2 2 2 5 2 3 7 3 2" xfId="3200"/>
    <cellStyle name="Обычный 2 2 2 2 2 5 2 3 7 3 3" xfId="17624"/>
    <cellStyle name="Обычный 2 2 2 2 2 5 2 3 7 3 4" xfId="25096"/>
    <cellStyle name="Обычный 2 2 2 2 2 5 2 3 7 3 5" xfId="32565"/>
    <cellStyle name="Обычный 2 2 2 2 2 5 2 3 7 3 6" xfId="40026"/>
    <cellStyle name="Обычный 2 2 2 2 2 5 2 3 7 3 7" xfId="47914"/>
    <cellStyle name="Обычный 2 2 2 2 2 5 2 3 7 3 8" xfId="55381"/>
    <cellStyle name="Обычный 2 2 2 2 2 5 2 3 7 4" xfId="3201"/>
    <cellStyle name="Обычный 2 2 2 2 2 5 2 3 7 4 2" xfId="3202"/>
    <cellStyle name="Обычный 2 2 2 2 2 5 2 3 7 4 3" xfId="18557"/>
    <cellStyle name="Обычный 2 2 2 2 2 5 2 3 7 4 4" xfId="26029"/>
    <cellStyle name="Обычный 2 2 2 2 2 5 2 3 7 4 5" xfId="33498"/>
    <cellStyle name="Обычный 2 2 2 2 2 5 2 3 7 4 6" xfId="40959"/>
    <cellStyle name="Обычный 2 2 2 2 2 5 2 3 7 4 7" xfId="48847"/>
    <cellStyle name="Обычный 2 2 2 2 2 5 2 3 7 4 8" xfId="56314"/>
    <cellStyle name="Обычный 2 2 2 2 2 5 2 3 7 5" xfId="3203"/>
    <cellStyle name="Обычный 2 2 2 2 2 5 2 3 7 5 2" xfId="3204"/>
    <cellStyle name="Обычный 2 2 2 2 2 5 2 3 7 5 3" xfId="19489"/>
    <cellStyle name="Обычный 2 2 2 2 2 5 2 3 7 5 4" xfId="26961"/>
    <cellStyle name="Обычный 2 2 2 2 2 5 2 3 7 5 5" xfId="34430"/>
    <cellStyle name="Обычный 2 2 2 2 2 5 2 3 7 5 6" xfId="41891"/>
    <cellStyle name="Обычный 2 2 2 2 2 5 2 3 7 5 7" xfId="49779"/>
    <cellStyle name="Обычный 2 2 2 2 2 5 2 3 7 5 8" xfId="57246"/>
    <cellStyle name="Обычный 2 2 2 2 2 5 2 3 7 6" xfId="3205"/>
    <cellStyle name="Обычный 2 2 2 2 2 5 2 3 7 6 2" xfId="3206"/>
    <cellStyle name="Обычный 2 2 2 2 2 5 2 3 7 6 3" xfId="20422"/>
    <cellStyle name="Обычный 2 2 2 2 2 5 2 3 7 6 4" xfId="27894"/>
    <cellStyle name="Обычный 2 2 2 2 2 5 2 3 7 6 5" xfId="35363"/>
    <cellStyle name="Обычный 2 2 2 2 2 5 2 3 7 6 6" xfId="42824"/>
    <cellStyle name="Обычный 2 2 2 2 2 5 2 3 7 6 7" xfId="50712"/>
    <cellStyle name="Обычный 2 2 2 2 2 5 2 3 7 6 8" xfId="58179"/>
    <cellStyle name="Обычный 2 2 2 2 2 5 2 3 7 7" xfId="3207"/>
    <cellStyle name="Обычный 2 2 2 2 2 5 2 3 7 7 2" xfId="3208"/>
    <cellStyle name="Обычный 2 2 2 2 2 5 2 3 7 7 3" xfId="21356"/>
    <cellStyle name="Обычный 2 2 2 2 2 5 2 3 7 7 4" xfId="28828"/>
    <cellStyle name="Обычный 2 2 2 2 2 5 2 3 7 7 5" xfId="36297"/>
    <cellStyle name="Обычный 2 2 2 2 2 5 2 3 7 7 6" xfId="43758"/>
    <cellStyle name="Обычный 2 2 2 2 2 5 2 3 7 7 7" xfId="51646"/>
    <cellStyle name="Обычный 2 2 2 2 2 5 2 3 7 7 8" xfId="59113"/>
    <cellStyle name="Обычный 2 2 2 2 2 5 2 3 7 8" xfId="3209"/>
    <cellStyle name="Обычный 2 2 2 2 2 5 2 3 7 8 2" xfId="3210"/>
    <cellStyle name="Обычный 2 2 2 2 2 5 2 3 7 8 3" xfId="22289"/>
    <cellStyle name="Обычный 2 2 2 2 2 5 2 3 7 8 4" xfId="29761"/>
    <cellStyle name="Обычный 2 2 2 2 2 5 2 3 7 8 5" xfId="37230"/>
    <cellStyle name="Обычный 2 2 2 2 2 5 2 3 7 8 6" xfId="44691"/>
    <cellStyle name="Обычный 2 2 2 2 2 5 2 3 7 8 7" xfId="52579"/>
    <cellStyle name="Обычный 2 2 2 2 2 5 2 3 7 8 8" xfId="60046"/>
    <cellStyle name="Обычный 2 2 2 2 2 5 2 3 7 9" xfId="3211"/>
    <cellStyle name="Обычный 2 2 2 2 2 5 2 3 8" xfId="3212"/>
    <cellStyle name="Обычный 2 2 2 2 2 5 2 3 8 2" xfId="3213"/>
    <cellStyle name="Обычный 2 2 2 2 2 5 2 3 8 3" xfId="3214"/>
    <cellStyle name="Обычный 2 2 2 2 2 5 2 3 8 4" xfId="16646"/>
    <cellStyle name="Обычный 2 2 2 2 2 5 2 3 8 5" xfId="24118"/>
    <cellStyle name="Обычный 2 2 2 2 2 5 2 3 8 6" xfId="31588"/>
    <cellStyle name="Обычный 2 2 2 2 2 5 2 3 8 7" xfId="39050"/>
    <cellStyle name="Обычный 2 2 2 2 2 5 2 3 8 8" xfId="46936"/>
    <cellStyle name="Обычный 2 2 2 2 2 5 2 3 8 9" xfId="54403"/>
    <cellStyle name="Обычный 2 2 2 2 2 5 2 3 9" xfId="3215"/>
    <cellStyle name="Обычный 2 2 2 2 2 5 2 3 9 2" xfId="3216"/>
    <cellStyle name="Обычный 2 2 2 2 2 5 2 3 9 3" xfId="17580"/>
    <cellStyle name="Обычный 2 2 2 2 2 5 2 3 9 4" xfId="25052"/>
    <cellStyle name="Обычный 2 2 2 2 2 5 2 3 9 5" xfId="32521"/>
    <cellStyle name="Обычный 2 2 2 2 2 5 2 3 9 6" xfId="39982"/>
    <cellStyle name="Обычный 2 2 2 2 2 5 2 3 9 7" xfId="47870"/>
    <cellStyle name="Обычный 2 2 2 2 2 5 2 3 9 8" xfId="55337"/>
    <cellStyle name="Обычный 2 2 2 2 2 5 2 4" xfId="3217"/>
    <cellStyle name="Обычный 2 2 2 2 2 5 2 4 10" xfId="3218"/>
    <cellStyle name="Обычный 2 2 2 2 2 5 2 4 11" xfId="15733"/>
    <cellStyle name="Обычный 2 2 2 2 2 5 2 4 12" xfId="23226"/>
    <cellStyle name="Обычный 2 2 2 2 2 5 2 4 13" xfId="30697"/>
    <cellStyle name="Обычный 2 2 2 2 2 5 2 4 14" xfId="38163"/>
    <cellStyle name="Обычный 2 2 2 2 2 5 2 4 15" xfId="46044"/>
    <cellStyle name="Обычный 2 2 2 2 2 5 2 4 16" xfId="53511"/>
    <cellStyle name="Обычный 2 2 2 2 2 5 2 4 2" xfId="3219"/>
    <cellStyle name="Обычный 2 2 2 2 2 5 2 4 2 2" xfId="3220"/>
    <cellStyle name="Обычный 2 2 2 2 2 5 2 4 2 3" xfId="3221"/>
    <cellStyle name="Обычный 2 2 2 2 2 5 2 4 2 4" xfId="16691"/>
    <cellStyle name="Обычный 2 2 2 2 2 5 2 4 2 5" xfId="24163"/>
    <cellStyle name="Обычный 2 2 2 2 2 5 2 4 2 6" xfId="31633"/>
    <cellStyle name="Обычный 2 2 2 2 2 5 2 4 2 7" xfId="39095"/>
    <cellStyle name="Обычный 2 2 2 2 2 5 2 4 2 8" xfId="46981"/>
    <cellStyle name="Обычный 2 2 2 2 2 5 2 4 2 9" xfId="54448"/>
    <cellStyle name="Обычный 2 2 2 2 2 5 2 4 3" xfId="3222"/>
    <cellStyle name="Обычный 2 2 2 2 2 5 2 4 3 2" xfId="3223"/>
    <cellStyle name="Обычный 2 2 2 2 2 5 2 4 3 3" xfId="17625"/>
    <cellStyle name="Обычный 2 2 2 2 2 5 2 4 3 4" xfId="25097"/>
    <cellStyle name="Обычный 2 2 2 2 2 5 2 4 3 5" xfId="32566"/>
    <cellStyle name="Обычный 2 2 2 2 2 5 2 4 3 6" xfId="40027"/>
    <cellStyle name="Обычный 2 2 2 2 2 5 2 4 3 7" xfId="47915"/>
    <cellStyle name="Обычный 2 2 2 2 2 5 2 4 3 8" xfId="55382"/>
    <cellStyle name="Обычный 2 2 2 2 2 5 2 4 4" xfId="3224"/>
    <cellStyle name="Обычный 2 2 2 2 2 5 2 4 4 2" xfId="3225"/>
    <cellStyle name="Обычный 2 2 2 2 2 5 2 4 4 3" xfId="18558"/>
    <cellStyle name="Обычный 2 2 2 2 2 5 2 4 4 4" xfId="26030"/>
    <cellStyle name="Обычный 2 2 2 2 2 5 2 4 4 5" xfId="33499"/>
    <cellStyle name="Обычный 2 2 2 2 2 5 2 4 4 6" xfId="40960"/>
    <cellStyle name="Обычный 2 2 2 2 2 5 2 4 4 7" xfId="48848"/>
    <cellStyle name="Обычный 2 2 2 2 2 5 2 4 4 8" xfId="56315"/>
    <cellStyle name="Обычный 2 2 2 2 2 5 2 4 5" xfId="3226"/>
    <cellStyle name="Обычный 2 2 2 2 2 5 2 4 5 2" xfId="3227"/>
    <cellStyle name="Обычный 2 2 2 2 2 5 2 4 5 3" xfId="19490"/>
    <cellStyle name="Обычный 2 2 2 2 2 5 2 4 5 4" xfId="26962"/>
    <cellStyle name="Обычный 2 2 2 2 2 5 2 4 5 5" xfId="34431"/>
    <cellStyle name="Обычный 2 2 2 2 2 5 2 4 5 6" xfId="41892"/>
    <cellStyle name="Обычный 2 2 2 2 2 5 2 4 5 7" xfId="49780"/>
    <cellStyle name="Обычный 2 2 2 2 2 5 2 4 5 8" xfId="57247"/>
    <cellStyle name="Обычный 2 2 2 2 2 5 2 4 6" xfId="3228"/>
    <cellStyle name="Обычный 2 2 2 2 2 5 2 4 6 2" xfId="3229"/>
    <cellStyle name="Обычный 2 2 2 2 2 5 2 4 6 3" xfId="20423"/>
    <cellStyle name="Обычный 2 2 2 2 2 5 2 4 6 4" xfId="27895"/>
    <cellStyle name="Обычный 2 2 2 2 2 5 2 4 6 5" xfId="35364"/>
    <cellStyle name="Обычный 2 2 2 2 2 5 2 4 6 6" xfId="42825"/>
    <cellStyle name="Обычный 2 2 2 2 2 5 2 4 6 7" xfId="50713"/>
    <cellStyle name="Обычный 2 2 2 2 2 5 2 4 6 8" xfId="58180"/>
    <cellStyle name="Обычный 2 2 2 2 2 5 2 4 7" xfId="3230"/>
    <cellStyle name="Обычный 2 2 2 2 2 5 2 4 7 2" xfId="3231"/>
    <cellStyle name="Обычный 2 2 2 2 2 5 2 4 7 3" xfId="21357"/>
    <cellStyle name="Обычный 2 2 2 2 2 5 2 4 7 4" xfId="28829"/>
    <cellStyle name="Обычный 2 2 2 2 2 5 2 4 7 5" xfId="36298"/>
    <cellStyle name="Обычный 2 2 2 2 2 5 2 4 7 6" xfId="43759"/>
    <cellStyle name="Обычный 2 2 2 2 2 5 2 4 7 7" xfId="51647"/>
    <cellStyle name="Обычный 2 2 2 2 2 5 2 4 7 8" xfId="59114"/>
    <cellStyle name="Обычный 2 2 2 2 2 5 2 4 8" xfId="3232"/>
    <cellStyle name="Обычный 2 2 2 2 2 5 2 4 8 2" xfId="3233"/>
    <cellStyle name="Обычный 2 2 2 2 2 5 2 4 8 3" xfId="22290"/>
    <cellStyle name="Обычный 2 2 2 2 2 5 2 4 8 4" xfId="29762"/>
    <cellStyle name="Обычный 2 2 2 2 2 5 2 4 8 5" xfId="37231"/>
    <cellStyle name="Обычный 2 2 2 2 2 5 2 4 8 6" xfId="44692"/>
    <cellStyle name="Обычный 2 2 2 2 2 5 2 4 8 7" xfId="52580"/>
    <cellStyle name="Обычный 2 2 2 2 2 5 2 4 8 8" xfId="60047"/>
    <cellStyle name="Обычный 2 2 2 2 2 5 2 4 9" xfId="3234"/>
    <cellStyle name="Обычный 2 2 2 2 2 5 2 5" xfId="3235"/>
    <cellStyle name="Обычный 2 2 2 2 2 5 2 5 10" xfId="3236"/>
    <cellStyle name="Обычный 2 2 2 2 2 5 2 5 11" xfId="15734"/>
    <cellStyle name="Обычный 2 2 2 2 2 5 2 5 12" xfId="23227"/>
    <cellStyle name="Обычный 2 2 2 2 2 5 2 5 13" xfId="30698"/>
    <cellStyle name="Обычный 2 2 2 2 2 5 2 5 14" xfId="38164"/>
    <cellStyle name="Обычный 2 2 2 2 2 5 2 5 15" xfId="46045"/>
    <cellStyle name="Обычный 2 2 2 2 2 5 2 5 16" xfId="53512"/>
    <cellStyle name="Обычный 2 2 2 2 2 5 2 5 2" xfId="3237"/>
    <cellStyle name="Обычный 2 2 2 2 2 5 2 5 2 2" xfId="3238"/>
    <cellStyle name="Обычный 2 2 2 2 2 5 2 5 2 3" xfId="16692"/>
    <cellStyle name="Обычный 2 2 2 2 2 5 2 5 2 4" xfId="24164"/>
    <cellStyle name="Обычный 2 2 2 2 2 5 2 5 2 5" xfId="31634"/>
    <cellStyle name="Обычный 2 2 2 2 2 5 2 5 2 6" xfId="39096"/>
    <cellStyle name="Обычный 2 2 2 2 2 5 2 5 2 7" xfId="46982"/>
    <cellStyle name="Обычный 2 2 2 2 2 5 2 5 2 8" xfId="54449"/>
    <cellStyle name="Обычный 2 2 2 2 2 5 2 5 3" xfId="3239"/>
    <cellStyle name="Обычный 2 2 2 2 2 5 2 5 3 2" xfId="3240"/>
    <cellStyle name="Обычный 2 2 2 2 2 5 2 5 3 3" xfId="17626"/>
    <cellStyle name="Обычный 2 2 2 2 2 5 2 5 3 4" xfId="25098"/>
    <cellStyle name="Обычный 2 2 2 2 2 5 2 5 3 5" xfId="32567"/>
    <cellStyle name="Обычный 2 2 2 2 2 5 2 5 3 6" xfId="40028"/>
    <cellStyle name="Обычный 2 2 2 2 2 5 2 5 3 7" xfId="47916"/>
    <cellStyle name="Обычный 2 2 2 2 2 5 2 5 3 8" xfId="55383"/>
    <cellStyle name="Обычный 2 2 2 2 2 5 2 5 4" xfId="3241"/>
    <cellStyle name="Обычный 2 2 2 2 2 5 2 5 4 2" xfId="3242"/>
    <cellStyle name="Обычный 2 2 2 2 2 5 2 5 4 3" xfId="18559"/>
    <cellStyle name="Обычный 2 2 2 2 2 5 2 5 4 4" xfId="26031"/>
    <cellStyle name="Обычный 2 2 2 2 2 5 2 5 4 5" xfId="33500"/>
    <cellStyle name="Обычный 2 2 2 2 2 5 2 5 4 6" xfId="40961"/>
    <cellStyle name="Обычный 2 2 2 2 2 5 2 5 4 7" xfId="48849"/>
    <cellStyle name="Обычный 2 2 2 2 2 5 2 5 4 8" xfId="56316"/>
    <cellStyle name="Обычный 2 2 2 2 2 5 2 5 5" xfId="3243"/>
    <cellStyle name="Обычный 2 2 2 2 2 5 2 5 5 2" xfId="3244"/>
    <cellStyle name="Обычный 2 2 2 2 2 5 2 5 5 3" xfId="19491"/>
    <cellStyle name="Обычный 2 2 2 2 2 5 2 5 5 4" xfId="26963"/>
    <cellStyle name="Обычный 2 2 2 2 2 5 2 5 5 5" xfId="34432"/>
    <cellStyle name="Обычный 2 2 2 2 2 5 2 5 5 6" xfId="41893"/>
    <cellStyle name="Обычный 2 2 2 2 2 5 2 5 5 7" xfId="49781"/>
    <cellStyle name="Обычный 2 2 2 2 2 5 2 5 5 8" xfId="57248"/>
    <cellStyle name="Обычный 2 2 2 2 2 5 2 5 6" xfId="3245"/>
    <cellStyle name="Обычный 2 2 2 2 2 5 2 5 6 2" xfId="3246"/>
    <cellStyle name="Обычный 2 2 2 2 2 5 2 5 6 3" xfId="20424"/>
    <cellStyle name="Обычный 2 2 2 2 2 5 2 5 6 4" xfId="27896"/>
    <cellStyle name="Обычный 2 2 2 2 2 5 2 5 6 5" xfId="35365"/>
    <cellStyle name="Обычный 2 2 2 2 2 5 2 5 6 6" xfId="42826"/>
    <cellStyle name="Обычный 2 2 2 2 2 5 2 5 6 7" xfId="50714"/>
    <cellStyle name="Обычный 2 2 2 2 2 5 2 5 6 8" xfId="58181"/>
    <cellStyle name="Обычный 2 2 2 2 2 5 2 5 7" xfId="3247"/>
    <cellStyle name="Обычный 2 2 2 2 2 5 2 5 7 2" xfId="3248"/>
    <cellStyle name="Обычный 2 2 2 2 2 5 2 5 7 3" xfId="21358"/>
    <cellStyle name="Обычный 2 2 2 2 2 5 2 5 7 4" xfId="28830"/>
    <cellStyle name="Обычный 2 2 2 2 2 5 2 5 7 5" xfId="36299"/>
    <cellStyle name="Обычный 2 2 2 2 2 5 2 5 7 6" xfId="43760"/>
    <cellStyle name="Обычный 2 2 2 2 2 5 2 5 7 7" xfId="51648"/>
    <cellStyle name="Обычный 2 2 2 2 2 5 2 5 7 8" xfId="59115"/>
    <cellStyle name="Обычный 2 2 2 2 2 5 2 5 8" xfId="3249"/>
    <cellStyle name="Обычный 2 2 2 2 2 5 2 5 8 2" xfId="3250"/>
    <cellStyle name="Обычный 2 2 2 2 2 5 2 5 8 3" xfId="22291"/>
    <cellStyle name="Обычный 2 2 2 2 2 5 2 5 8 4" xfId="29763"/>
    <cellStyle name="Обычный 2 2 2 2 2 5 2 5 8 5" xfId="37232"/>
    <cellStyle name="Обычный 2 2 2 2 2 5 2 5 8 6" xfId="44693"/>
    <cellStyle name="Обычный 2 2 2 2 2 5 2 5 8 7" xfId="52581"/>
    <cellStyle name="Обычный 2 2 2 2 2 5 2 5 8 8" xfId="60048"/>
    <cellStyle name="Обычный 2 2 2 2 2 5 2 5 9" xfId="3251"/>
    <cellStyle name="Обычный 2 2 2 2 2 5 2 6" xfId="3252"/>
    <cellStyle name="Обычный 2 2 2 2 2 5 2 6 2" xfId="3253"/>
    <cellStyle name="Обычный 2 2 2 2 2 5 2 6 3" xfId="3254"/>
    <cellStyle name="Обычный 2 2 2 2 2 5 2 6 4" xfId="16612"/>
    <cellStyle name="Обычный 2 2 2 2 2 5 2 6 5" xfId="24084"/>
    <cellStyle name="Обычный 2 2 2 2 2 5 2 6 6" xfId="31554"/>
    <cellStyle name="Обычный 2 2 2 2 2 5 2 6 7" xfId="39016"/>
    <cellStyle name="Обычный 2 2 2 2 2 5 2 6 8" xfId="46902"/>
    <cellStyle name="Обычный 2 2 2 2 2 5 2 6 9" xfId="54369"/>
    <cellStyle name="Обычный 2 2 2 2 2 5 2 7" xfId="3255"/>
    <cellStyle name="Обычный 2 2 2 2 2 5 2 7 2" xfId="3256"/>
    <cellStyle name="Обычный 2 2 2 2 2 5 2 7 3" xfId="17546"/>
    <cellStyle name="Обычный 2 2 2 2 2 5 2 7 4" xfId="25018"/>
    <cellStyle name="Обычный 2 2 2 2 2 5 2 7 5" xfId="32487"/>
    <cellStyle name="Обычный 2 2 2 2 2 5 2 7 6" xfId="39948"/>
    <cellStyle name="Обычный 2 2 2 2 2 5 2 7 7" xfId="47836"/>
    <cellStyle name="Обычный 2 2 2 2 2 5 2 7 8" xfId="55303"/>
    <cellStyle name="Обычный 2 2 2 2 2 5 2 8" xfId="3257"/>
    <cellStyle name="Обычный 2 2 2 2 2 5 2 8 2" xfId="3258"/>
    <cellStyle name="Обычный 2 2 2 2 2 5 2 8 3" xfId="18479"/>
    <cellStyle name="Обычный 2 2 2 2 2 5 2 8 4" xfId="25951"/>
    <cellStyle name="Обычный 2 2 2 2 2 5 2 8 5" xfId="33420"/>
    <cellStyle name="Обычный 2 2 2 2 2 5 2 8 6" xfId="40881"/>
    <cellStyle name="Обычный 2 2 2 2 2 5 2 8 7" xfId="48769"/>
    <cellStyle name="Обычный 2 2 2 2 2 5 2 8 8" xfId="56236"/>
    <cellStyle name="Обычный 2 2 2 2 2 5 2 9" xfId="3259"/>
    <cellStyle name="Обычный 2 2 2 2 2 5 2 9 2" xfId="3260"/>
    <cellStyle name="Обычный 2 2 2 2 2 5 2 9 3" xfId="19411"/>
    <cellStyle name="Обычный 2 2 2 2 2 5 2 9 4" xfId="26883"/>
    <cellStyle name="Обычный 2 2 2 2 2 5 2 9 5" xfId="34352"/>
    <cellStyle name="Обычный 2 2 2 2 2 5 2 9 6" xfId="41813"/>
    <cellStyle name="Обычный 2 2 2 2 2 5 2 9 7" xfId="49701"/>
    <cellStyle name="Обычный 2 2 2 2 2 5 2 9 8" xfId="57168"/>
    <cellStyle name="Обычный 2 2 2 2 2 5 20" xfId="45964"/>
    <cellStyle name="Обычный 2 2 2 2 2 5 21" xfId="53431"/>
    <cellStyle name="Обычный 2 2 2 2 2 5 3" xfId="3261"/>
    <cellStyle name="Обычный 2 2 2 2 2 5 3 10" xfId="3262"/>
    <cellStyle name="Обычный 2 2 2 2 2 5 3 10 2" xfId="3263"/>
    <cellStyle name="Обычный 2 2 2 2 2 5 3 10 3" xfId="22292"/>
    <cellStyle name="Обычный 2 2 2 2 2 5 3 10 4" xfId="29764"/>
    <cellStyle name="Обычный 2 2 2 2 2 5 3 10 5" xfId="37233"/>
    <cellStyle name="Обычный 2 2 2 2 2 5 3 10 6" xfId="44694"/>
    <cellStyle name="Обычный 2 2 2 2 2 5 3 10 7" xfId="52582"/>
    <cellStyle name="Обычный 2 2 2 2 2 5 3 10 8" xfId="60049"/>
    <cellStyle name="Обычный 2 2 2 2 2 5 3 11" xfId="3264"/>
    <cellStyle name="Обычный 2 2 2 2 2 5 3 12" xfId="3265"/>
    <cellStyle name="Обычный 2 2 2 2 2 5 3 13" xfId="15735"/>
    <cellStyle name="Обычный 2 2 2 2 2 5 3 14" xfId="23228"/>
    <cellStyle name="Обычный 2 2 2 2 2 5 3 15" xfId="30699"/>
    <cellStyle name="Обычный 2 2 2 2 2 5 3 16" xfId="38165"/>
    <cellStyle name="Обычный 2 2 2 2 2 5 3 17" xfId="45735"/>
    <cellStyle name="Обычный 2 2 2 2 2 5 3 18" xfId="46046"/>
    <cellStyle name="Обычный 2 2 2 2 2 5 3 19" xfId="53513"/>
    <cellStyle name="Обычный 2 2 2 2 2 5 3 2" xfId="3266"/>
    <cellStyle name="Обычный 2 2 2 2 2 5 3 2 10" xfId="3267"/>
    <cellStyle name="Обычный 2 2 2 2 2 5 3 2 11" xfId="15736"/>
    <cellStyle name="Обычный 2 2 2 2 2 5 3 2 12" xfId="23229"/>
    <cellStyle name="Обычный 2 2 2 2 2 5 3 2 13" xfId="30700"/>
    <cellStyle name="Обычный 2 2 2 2 2 5 3 2 14" xfId="38166"/>
    <cellStyle name="Обычный 2 2 2 2 2 5 3 2 15" xfId="46047"/>
    <cellStyle name="Обычный 2 2 2 2 2 5 3 2 16" xfId="53514"/>
    <cellStyle name="Обычный 2 2 2 2 2 5 3 2 2" xfId="3268"/>
    <cellStyle name="Обычный 2 2 2 2 2 5 3 2 2 2" xfId="3269"/>
    <cellStyle name="Обычный 2 2 2 2 2 5 3 2 2 3" xfId="3270"/>
    <cellStyle name="Обычный 2 2 2 2 2 5 3 2 2 4" xfId="16694"/>
    <cellStyle name="Обычный 2 2 2 2 2 5 3 2 2 5" xfId="24166"/>
    <cellStyle name="Обычный 2 2 2 2 2 5 3 2 2 6" xfId="31636"/>
    <cellStyle name="Обычный 2 2 2 2 2 5 3 2 2 7" xfId="39098"/>
    <cellStyle name="Обычный 2 2 2 2 2 5 3 2 2 8" xfId="46984"/>
    <cellStyle name="Обычный 2 2 2 2 2 5 3 2 2 9" xfId="54451"/>
    <cellStyle name="Обычный 2 2 2 2 2 5 3 2 3" xfId="3271"/>
    <cellStyle name="Обычный 2 2 2 2 2 5 3 2 3 2" xfId="3272"/>
    <cellStyle name="Обычный 2 2 2 2 2 5 3 2 3 3" xfId="17628"/>
    <cellStyle name="Обычный 2 2 2 2 2 5 3 2 3 4" xfId="25100"/>
    <cellStyle name="Обычный 2 2 2 2 2 5 3 2 3 5" xfId="32569"/>
    <cellStyle name="Обычный 2 2 2 2 2 5 3 2 3 6" xfId="40030"/>
    <cellStyle name="Обычный 2 2 2 2 2 5 3 2 3 7" xfId="47918"/>
    <cellStyle name="Обычный 2 2 2 2 2 5 3 2 3 8" xfId="55385"/>
    <cellStyle name="Обычный 2 2 2 2 2 5 3 2 4" xfId="3273"/>
    <cellStyle name="Обычный 2 2 2 2 2 5 3 2 4 2" xfId="3274"/>
    <cellStyle name="Обычный 2 2 2 2 2 5 3 2 4 3" xfId="18561"/>
    <cellStyle name="Обычный 2 2 2 2 2 5 3 2 4 4" xfId="26033"/>
    <cellStyle name="Обычный 2 2 2 2 2 5 3 2 4 5" xfId="33502"/>
    <cellStyle name="Обычный 2 2 2 2 2 5 3 2 4 6" xfId="40963"/>
    <cellStyle name="Обычный 2 2 2 2 2 5 3 2 4 7" xfId="48851"/>
    <cellStyle name="Обычный 2 2 2 2 2 5 3 2 4 8" xfId="56318"/>
    <cellStyle name="Обычный 2 2 2 2 2 5 3 2 5" xfId="3275"/>
    <cellStyle name="Обычный 2 2 2 2 2 5 3 2 5 2" xfId="3276"/>
    <cellStyle name="Обычный 2 2 2 2 2 5 3 2 5 3" xfId="19493"/>
    <cellStyle name="Обычный 2 2 2 2 2 5 3 2 5 4" xfId="26965"/>
    <cellStyle name="Обычный 2 2 2 2 2 5 3 2 5 5" xfId="34434"/>
    <cellStyle name="Обычный 2 2 2 2 2 5 3 2 5 6" xfId="41895"/>
    <cellStyle name="Обычный 2 2 2 2 2 5 3 2 5 7" xfId="49783"/>
    <cellStyle name="Обычный 2 2 2 2 2 5 3 2 5 8" xfId="57250"/>
    <cellStyle name="Обычный 2 2 2 2 2 5 3 2 6" xfId="3277"/>
    <cellStyle name="Обычный 2 2 2 2 2 5 3 2 6 2" xfId="3278"/>
    <cellStyle name="Обычный 2 2 2 2 2 5 3 2 6 3" xfId="20426"/>
    <cellStyle name="Обычный 2 2 2 2 2 5 3 2 6 4" xfId="27898"/>
    <cellStyle name="Обычный 2 2 2 2 2 5 3 2 6 5" xfId="35367"/>
    <cellStyle name="Обычный 2 2 2 2 2 5 3 2 6 6" xfId="42828"/>
    <cellStyle name="Обычный 2 2 2 2 2 5 3 2 6 7" xfId="50716"/>
    <cellStyle name="Обычный 2 2 2 2 2 5 3 2 6 8" xfId="58183"/>
    <cellStyle name="Обычный 2 2 2 2 2 5 3 2 7" xfId="3279"/>
    <cellStyle name="Обычный 2 2 2 2 2 5 3 2 7 2" xfId="3280"/>
    <cellStyle name="Обычный 2 2 2 2 2 5 3 2 7 3" xfId="21360"/>
    <cellStyle name="Обычный 2 2 2 2 2 5 3 2 7 4" xfId="28832"/>
    <cellStyle name="Обычный 2 2 2 2 2 5 3 2 7 5" xfId="36301"/>
    <cellStyle name="Обычный 2 2 2 2 2 5 3 2 7 6" xfId="43762"/>
    <cellStyle name="Обычный 2 2 2 2 2 5 3 2 7 7" xfId="51650"/>
    <cellStyle name="Обычный 2 2 2 2 2 5 3 2 7 8" xfId="59117"/>
    <cellStyle name="Обычный 2 2 2 2 2 5 3 2 8" xfId="3281"/>
    <cellStyle name="Обычный 2 2 2 2 2 5 3 2 8 2" xfId="3282"/>
    <cellStyle name="Обычный 2 2 2 2 2 5 3 2 8 3" xfId="22293"/>
    <cellStyle name="Обычный 2 2 2 2 2 5 3 2 8 4" xfId="29765"/>
    <cellStyle name="Обычный 2 2 2 2 2 5 3 2 8 5" xfId="37234"/>
    <cellStyle name="Обычный 2 2 2 2 2 5 3 2 8 6" xfId="44695"/>
    <cellStyle name="Обычный 2 2 2 2 2 5 3 2 8 7" xfId="52583"/>
    <cellStyle name="Обычный 2 2 2 2 2 5 3 2 8 8" xfId="60050"/>
    <cellStyle name="Обычный 2 2 2 2 2 5 3 2 9" xfId="3283"/>
    <cellStyle name="Обычный 2 2 2 2 2 5 3 3" xfId="3284"/>
    <cellStyle name="Обычный 2 2 2 2 2 5 3 3 10" xfId="3285"/>
    <cellStyle name="Обычный 2 2 2 2 2 5 3 3 11" xfId="15737"/>
    <cellStyle name="Обычный 2 2 2 2 2 5 3 3 12" xfId="23230"/>
    <cellStyle name="Обычный 2 2 2 2 2 5 3 3 13" xfId="30701"/>
    <cellStyle name="Обычный 2 2 2 2 2 5 3 3 14" xfId="38167"/>
    <cellStyle name="Обычный 2 2 2 2 2 5 3 3 15" xfId="46048"/>
    <cellStyle name="Обычный 2 2 2 2 2 5 3 3 16" xfId="53515"/>
    <cellStyle name="Обычный 2 2 2 2 2 5 3 3 2" xfId="3286"/>
    <cellStyle name="Обычный 2 2 2 2 2 5 3 3 2 2" xfId="3287"/>
    <cellStyle name="Обычный 2 2 2 2 2 5 3 3 2 3" xfId="16695"/>
    <cellStyle name="Обычный 2 2 2 2 2 5 3 3 2 4" xfId="24167"/>
    <cellStyle name="Обычный 2 2 2 2 2 5 3 3 2 5" xfId="31637"/>
    <cellStyle name="Обычный 2 2 2 2 2 5 3 3 2 6" xfId="39099"/>
    <cellStyle name="Обычный 2 2 2 2 2 5 3 3 2 7" xfId="46985"/>
    <cellStyle name="Обычный 2 2 2 2 2 5 3 3 2 8" xfId="54452"/>
    <cellStyle name="Обычный 2 2 2 2 2 5 3 3 3" xfId="3288"/>
    <cellStyle name="Обычный 2 2 2 2 2 5 3 3 3 2" xfId="3289"/>
    <cellStyle name="Обычный 2 2 2 2 2 5 3 3 3 3" xfId="17629"/>
    <cellStyle name="Обычный 2 2 2 2 2 5 3 3 3 4" xfId="25101"/>
    <cellStyle name="Обычный 2 2 2 2 2 5 3 3 3 5" xfId="32570"/>
    <cellStyle name="Обычный 2 2 2 2 2 5 3 3 3 6" xfId="40031"/>
    <cellStyle name="Обычный 2 2 2 2 2 5 3 3 3 7" xfId="47919"/>
    <cellStyle name="Обычный 2 2 2 2 2 5 3 3 3 8" xfId="55386"/>
    <cellStyle name="Обычный 2 2 2 2 2 5 3 3 4" xfId="3290"/>
    <cellStyle name="Обычный 2 2 2 2 2 5 3 3 4 2" xfId="3291"/>
    <cellStyle name="Обычный 2 2 2 2 2 5 3 3 4 3" xfId="18562"/>
    <cellStyle name="Обычный 2 2 2 2 2 5 3 3 4 4" xfId="26034"/>
    <cellStyle name="Обычный 2 2 2 2 2 5 3 3 4 5" xfId="33503"/>
    <cellStyle name="Обычный 2 2 2 2 2 5 3 3 4 6" xfId="40964"/>
    <cellStyle name="Обычный 2 2 2 2 2 5 3 3 4 7" xfId="48852"/>
    <cellStyle name="Обычный 2 2 2 2 2 5 3 3 4 8" xfId="56319"/>
    <cellStyle name="Обычный 2 2 2 2 2 5 3 3 5" xfId="3292"/>
    <cellStyle name="Обычный 2 2 2 2 2 5 3 3 5 2" xfId="3293"/>
    <cellStyle name="Обычный 2 2 2 2 2 5 3 3 5 3" xfId="19494"/>
    <cellStyle name="Обычный 2 2 2 2 2 5 3 3 5 4" xfId="26966"/>
    <cellStyle name="Обычный 2 2 2 2 2 5 3 3 5 5" xfId="34435"/>
    <cellStyle name="Обычный 2 2 2 2 2 5 3 3 5 6" xfId="41896"/>
    <cellStyle name="Обычный 2 2 2 2 2 5 3 3 5 7" xfId="49784"/>
    <cellStyle name="Обычный 2 2 2 2 2 5 3 3 5 8" xfId="57251"/>
    <cellStyle name="Обычный 2 2 2 2 2 5 3 3 6" xfId="3294"/>
    <cellStyle name="Обычный 2 2 2 2 2 5 3 3 6 2" xfId="3295"/>
    <cellStyle name="Обычный 2 2 2 2 2 5 3 3 6 3" xfId="20427"/>
    <cellStyle name="Обычный 2 2 2 2 2 5 3 3 6 4" xfId="27899"/>
    <cellStyle name="Обычный 2 2 2 2 2 5 3 3 6 5" xfId="35368"/>
    <cellStyle name="Обычный 2 2 2 2 2 5 3 3 6 6" xfId="42829"/>
    <cellStyle name="Обычный 2 2 2 2 2 5 3 3 6 7" xfId="50717"/>
    <cellStyle name="Обычный 2 2 2 2 2 5 3 3 6 8" xfId="58184"/>
    <cellStyle name="Обычный 2 2 2 2 2 5 3 3 7" xfId="3296"/>
    <cellStyle name="Обычный 2 2 2 2 2 5 3 3 7 2" xfId="3297"/>
    <cellStyle name="Обычный 2 2 2 2 2 5 3 3 7 3" xfId="21361"/>
    <cellStyle name="Обычный 2 2 2 2 2 5 3 3 7 4" xfId="28833"/>
    <cellStyle name="Обычный 2 2 2 2 2 5 3 3 7 5" xfId="36302"/>
    <cellStyle name="Обычный 2 2 2 2 2 5 3 3 7 6" xfId="43763"/>
    <cellStyle name="Обычный 2 2 2 2 2 5 3 3 7 7" xfId="51651"/>
    <cellStyle name="Обычный 2 2 2 2 2 5 3 3 7 8" xfId="59118"/>
    <cellStyle name="Обычный 2 2 2 2 2 5 3 3 8" xfId="3298"/>
    <cellStyle name="Обычный 2 2 2 2 2 5 3 3 8 2" xfId="3299"/>
    <cellStyle name="Обычный 2 2 2 2 2 5 3 3 8 3" xfId="22294"/>
    <cellStyle name="Обычный 2 2 2 2 2 5 3 3 8 4" xfId="29766"/>
    <cellStyle name="Обычный 2 2 2 2 2 5 3 3 8 5" xfId="37235"/>
    <cellStyle name="Обычный 2 2 2 2 2 5 3 3 8 6" xfId="44696"/>
    <cellStyle name="Обычный 2 2 2 2 2 5 3 3 8 7" xfId="52584"/>
    <cellStyle name="Обычный 2 2 2 2 2 5 3 3 8 8" xfId="60051"/>
    <cellStyle name="Обычный 2 2 2 2 2 5 3 3 9" xfId="3300"/>
    <cellStyle name="Обычный 2 2 2 2 2 5 3 4" xfId="3301"/>
    <cellStyle name="Обычный 2 2 2 2 2 5 3 4 2" xfId="3302"/>
    <cellStyle name="Обычный 2 2 2 2 2 5 3 4 3" xfId="3303"/>
    <cellStyle name="Обычный 2 2 2 2 2 5 3 4 4" xfId="16693"/>
    <cellStyle name="Обычный 2 2 2 2 2 5 3 4 5" xfId="24165"/>
    <cellStyle name="Обычный 2 2 2 2 2 5 3 4 6" xfId="31635"/>
    <cellStyle name="Обычный 2 2 2 2 2 5 3 4 7" xfId="39097"/>
    <cellStyle name="Обычный 2 2 2 2 2 5 3 4 8" xfId="46983"/>
    <cellStyle name="Обычный 2 2 2 2 2 5 3 4 9" xfId="54450"/>
    <cellStyle name="Обычный 2 2 2 2 2 5 3 5" xfId="3304"/>
    <cellStyle name="Обычный 2 2 2 2 2 5 3 5 2" xfId="3305"/>
    <cellStyle name="Обычный 2 2 2 2 2 5 3 5 3" xfId="17627"/>
    <cellStyle name="Обычный 2 2 2 2 2 5 3 5 4" xfId="25099"/>
    <cellStyle name="Обычный 2 2 2 2 2 5 3 5 5" xfId="32568"/>
    <cellStyle name="Обычный 2 2 2 2 2 5 3 5 6" xfId="40029"/>
    <cellStyle name="Обычный 2 2 2 2 2 5 3 5 7" xfId="47917"/>
    <cellStyle name="Обычный 2 2 2 2 2 5 3 5 8" xfId="55384"/>
    <cellStyle name="Обычный 2 2 2 2 2 5 3 6" xfId="3306"/>
    <cellStyle name="Обычный 2 2 2 2 2 5 3 6 2" xfId="3307"/>
    <cellStyle name="Обычный 2 2 2 2 2 5 3 6 3" xfId="18560"/>
    <cellStyle name="Обычный 2 2 2 2 2 5 3 6 4" xfId="26032"/>
    <cellStyle name="Обычный 2 2 2 2 2 5 3 6 5" xfId="33501"/>
    <cellStyle name="Обычный 2 2 2 2 2 5 3 6 6" xfId="40962"/>
    <cellStyle name="Обычный 2 2 2 2 2 5 3 6 7" xfId="48850"/>
    <cellStyle name="Обычный 2 2 2 2 2 5 3 6 8" xfId="56317"/>
    <cellStyle name="Обычный 2 2 2 2 2 5 3 7" xfId="3308"/>
    <cellStyle name="Обычный 2 2 2 2 2 5 3 7 2" xfId="3309"/>
    <cellStyle name="Обычный 2 2 2 2 2 5 3 7 3" xfId="19492"/>
    <cellStyle name="Обычный 2 2 2 2 2 5 3 7 4" xfId="26964"/>
    <cellStyle name="Обычный 2 2 2 2 2 5 3 7 5" xfId="34433"/>
    <cellStyle name="Обычный 2 2 2 2 2 5 3 7 6" xfId="41894"/>
    <cellStyle name="Обычный 2 2 2 2 2 5 3 7 7" xfId="49782"/>
    <cellStyle name="Обычный 2 2 2 2 2 5 3 7 8" xfId="57249"/>
    <cellStyle name="Обычный 2 2 2 2 2 5 3 8" xfId="3310"/>
    <cellStyle name="Обычный 2 2 2 2 2 5 3 8 2" xfId="3311"/>
    <cellStyle name="Обычный 2 2 2 2 2 5 3 8 3" xfId="20425"/>
    <cellStyle name="Обычный 2 2 2 2 2 5 3 8 4" xfId="27897"/>
    <cellStyle name="Обычный 2 2 2 2 2 5 3 8 5" xfId="35366"/>
    <cellStyle name="Обычный 2 2 2 2 2 5 3 8 6" xfId="42827"/>
    <cellStyle name="Обычный 2 2 2 2 2 5 3 8 7" xfId="50715"/>
    <cellStyle name="Обычный 2 2 2 2 2 5 3 8 8" xfId="58182"/>
    <cellStyle name="Обычный 2 2 2 2 2 5 3 9" xfId="3312"/>
    <cellStyle name="Обычный 2 2 2 2 2 5 3 9 2" xfId="3313"/>
    <cellStyle name="Обычный 2 2 2 2 2 5 3 9 3" xfId="21359"/>
    <cellStyle name="Обычный 2 2 2 2 2 5 3 9 4" xfId="28831"/>
    <cellStyle name="Обычный 2 2 2 2 2 5 3 9 5" xfId="36300"/>
    <cellStyle name="Обычный 2 2 2 2 2 5 3 9 6" xfId="43761"/>
    <cellStyle name="Обычный 2 2 2 2 2 5 3 9 7" xfId="51649"/>
    <cellStyle name="Обычный 2 2 2 2 2 5 3 9 8" xfId="59116"/>
    <cellStyle name="Обычный 2 2 2 2 2 5 4" xfId="3314"/>
    <cellStyle name="Обычный 2 2 2 2 2 5 4 10" xfId="3315"/>
    <cellStyle name="Обычный 2 2 2 2 2 5 4 11" xfId="15738"/>
    <cellStyle name="Обычный 2 2 2 2 2 5 4 12" xfId="23231"/>
    <cellStyle name="Обычный 2 2 2 2 2 5 4 13" xfId="30702"/>
    <cellStyle name="Обычный 2 2 2 2 2 5 4 14" xfId="38168"/>
    <cellStyle name="Обычный 2 2 2 2 2 5 4 15" xfId="46049"/>
    <cellStyle name="Обычный 2 2 2 2 2 5 4 16" xfId="53516"/>
    <cellStyle name="Обычный 2 2 2 2 2 5 4 2" xfId="3316"/>
    <cellStyle name="Обычный 2 2 2 2 2 5 4 2 2" xfId="3317"/>
    <cellStyle name="Обычный 2 2 2 2 2 5 4 2 3" xfId="3318"/>
    <cellStyle name="Обычный 2 2 2 2 2 5 4 2 4" xfId="16696"/>
    <cellStyle name="Обычный 2 2 2 2 2 5 4 2 5" xfId="24168"/>
    <cellStyle name="Обычный 2 2 2 2 2 5 4 2 6" xfId="31638"/>
    <cellStyle name="Обычный 2 2 2 2 2 5 4 2 7" xfId="39100"/>
    <cellStyle name="Обычный 2 2 2 2 2 5 4 2 8" xfId="46986"/>
    <cellStyle name="Обычный 2 2 2 2 2 5 4 2 9" xfId="54453"/>
    <cellStyle name="Обычный 2 2 2 2 2 5 4 3" xfId="3319"/>
    <cellStyle name="Обычный 2 2 2 2 2 5 4 3 2" xfId="3320"/>
    <cellStyle name="Обычный 2 2 2 2 2 5 4 3 3" xfId="17630"/>
    <cellStyle name="Обычный 2 2 2 2 2 5 4 3 4" xfId="25102"/>
    <cellStyle name="Обычный 2 2 2 2 2 5 4 3 5" xfId="32571"/>
    <cellStyle name="Обычный 2 2 2 2 2 5 4 3 6" xfId="40032"/>
    <cellStyle name="Обычный 2 2 2 2 2 5 4 3 7" xfId="47920"/>
    <cellStyle name="Обычный 2 2 2 2 2 5 4 3 8" xfId="55387"/>
    <cellStyle name="Обычный 2 2 2 2 2 5 4 4" xfId="3321"/>
    <cellStyle name="Обычный 2 2 2 2 2 5 4 4 2" xfId="3322"/>
    <cellStyle name="Обычный 2 2 2 2 2 5 4 4 3" xfId="18563"/>
    <cellStyle name="Обычный 2 2 2 2 2 5 4 4 4" xfId="26035"/>
    <cellStyle name="Обычный 2 2 2 2 2 5 4 4 5" xfId="33504"/>
    <cellStyle name="Обычный 2 2 2 2 2 5 4 4 6" xfId="40965"/>
    <cellStyle name="Обычный 2 2 2 2 2 5 4 4 7" xfId="48853"/>
    <cellStyle name="Обычный 2 2 2 2 2 5 4 4 8" xfId="56320"/>
    <cellStyle name="Обычный 2 2 2 2 2 5 4 5" xfId="3323"/>
    <cellStyle name="Обычный 2 2 2 2 2 5 4 5 2" xfId="3324"/>
    <cellStyle name="Обычный 2 2 2 2 2 5 4 5 3" xfId="19495"/>
    <cellStyle name="Обычный 2 2 2 2 2 5 4 5 4" xfId="26967"/>
    <cellStyle name="Обычный 2 2 2 2 2 5 4 5 5" xfId="34436"/>
    <cellStyle name="Обычный 2 2 2 2 2 5 4 5 6" xfId="41897"/>
    <cellStyle name="Обычный 2 2 2 2 2 5 4 5 7" xfId="49785"/>
    <cellStyle name="Обычный 2 2 2 2 2 5 4 5 8" xfId="57252"/>
    <cellStyle name="Обычный 2 2 2 2 2 5 4 6" xfId="3325"/>
    <cellStyle name="Обычный 2 2 2 2 2 5 4 6 2" xfId="3326"/>
    <cellStyle name="Обычный 2 2 2 2 2 5 4 6 3" xfId="20428"/>
    <cellStyle name="Обычный 2 2 2 2 2 5 4 6 4" xfId="27900"/>
    <cellStyle name="Обычный 2 2 2 2 2 5 4 6 5" xfId="35369"/>
    <cellStyle name="Обычный 2 2 2 2 2 5 4 6 6" xfId="42830"/>
    <cellStyle name="Обычный 2 2 2 2 2 5 4 6 7" xfId="50718"/>
    <cellStyle name="Обычный 2 2 2 2 2 5 4 6 8" xfId="58185"/>
    <cellStyle name="Обычный 2 2 2 2 2 5 4 7" xfId="3327"/>
    <cellStyle name="Обычный 2 2 2 2 2 5 4 7 2" xfId="3328"/>
    <cellStyle name="Обычный 2 2 2 2 2 5 4 7 3" xfId="21362"/>
    <cellStyle name="Обычный 2 2 2 2 2 5 4 7 4" xfId="28834"/>
    <cellStyle name="Обычный 2 2 2 2 2 5 4 7 5" xfId="36303"/>
    <cellStyle name="Обычный 2 2 2 2 2 5 4 7 6" xfId="43764"/>
    <cellStyle name="Обычный 2 2 2 2 2 5 4 7 7" xfId="51652"/>
    <cellStyle name="Обычный 2 2 2 2 2 5 4 7 8" xfId="59119"/>
    <cellStyle name="Обычный 2 2 2 2 2 5 4 8" xfId="3329"/>
    <cellStyle name="Обычный 2 2 2 2 2 5 4 8 2" xfId="3330"/>
    <cellStyle name="Обычный 2 2 2 2 2 5 4 8 3" xfId="22295"/>
    <cellStyle name="Обычный 2 2 2 2 2 5 4 8 4" xfId="29767"/>
    <cellStyle name="Обычный 2 2 2 2 2 5 4 8 5" xfId="37236"/>
    <cellStyle name="Обычный 2 2 2 2 2 5 4 8 6" xfId="44697"/>
    <cellStyle name="Обычный 2 2 2 2 2 5 4 8 7" xfId="52585"/>
    <cellStyle name="Обычный 2 2 2 2 2 5 4 8 8" xfId="60052"/>
    <cellStyle name="Обычный 2 2 2 2 2 5 4 9" xfId="3331"/>
    <cellStyle name="Обычный 2 2 2 2 2 5 5" xfId="3332"/>
    <cellStyle name="Обычный 2 2 2 2 2 5 5 10" xfId="3333"/>
    <cellStyle name="Обычный 2 2 2 2 2 5 5 11" xfId="15739"/>
    <cellStyle name="Обычный 2 2 2 2 2 5 5 12" xfId="23232"/>
    <cellStyle name="Обычный 2 2 2 2 2 5 5 13" xfId="30703"/>
    <cellStyle name="Обычный 2 2 2 2 2 5 5 14" xfId="38169"/>
    <cellStyle name="Обычный 2 2 2 2 2 5 5 15" xfId="46050"/>
    <cellStyle name="Обычный 2 2 2 2 2 5 5 16" xfId="53517"/>
    <cellStyle name="Обычный 2 2 2 2 2 5 5 2" xfId="3334"/>
    <cellStyle name="Обычный 2 2 2 2 2 5 5 2 2" xfId="3335"/>
    <cellStyle name="Обычный 2 2 2 2 2 5 5 2 3" xfId="16697"/>
    <cellStyle name="Обычный 2 2 2 2 2 5 5 2 4" xfId="24169"/>
    <cellStyle name="Обычный 2 2 2 2 2 5 5 2 5" xfId="31639"/>
    <cellStyle name="Обычный 2 2 2 2 2 5 5 2 6" xfId="39101"/>
    <cellStyle name="Обычный 2 2 2 2 2 5 5 2 7" xfId="46987"/>
    <cellStyle name="Обычный 2 2 2 2 2 5 5 2 8" xfId="54454"/>
    <cellStyle name="Обычный 2 2 2 2 2 5 5 3" xfId="3336"/>
    <cellStyle name="Обычный 2 2 2 2 2 5 5 3 2" xfId="3337"/>
    <cellStyle name="Обычный 2 2 2 2 2 5 5 3 3" xfId="17631"/>
    <cellStyle name="Обычный 2 2 2 2 2 5 5 3 4" xfId="25103"/>
    <cellStyle name="Обычный 2 2 2 2 2 5 5 3 5" xfId="32572"/>
    <cellStyle name="Обычный 2 2 2 2 2 5 5 3 6" xfId="40033"/>
    <cellStyle name="Обычный 2 2 2 2 2 5 5 3 7" xfId="47921"/>
    <cellStyle name="Обычный 2 2 2 2 2 5 5 3 8" xfId="55388"/>
    <cellStyle name="Обычный 2 2 2 2 2 5 5 4" xfId="3338"/>
    <cellStyle name="Обычный 2 2 2 2 2 5 5 4 2" xfId="3339"/>
    <cellStyle name="Обычный 2 2 2 2 2 5 5 4 3" xfId="18564"/>
    <cellStyle name="Обычный 2 2 2 2 2 5 5 4 4" xfId="26036"/>
    <cellStyle name="Обычный 2 2 2 2 2 5 5 4 5" xfId="33505"/>
    <cellStyle name="Обычный 2 2 2 2 2 5 5 4 6" xfId="40966"/>
    <cellStyle name="Обычный 2 2 2 2 2 5 5 4 7" xfId="48854"/>
    <cellStyle name="Обычный 2 2 2 2 2 5 5 4 8" xfId="56321"/>
    <cellStyle name="Обычный 2 2 2 2 2 5 5 5" xfId="3340"/>
    <cellStyle name="Обычный 2 2 2 2 2 5 5 5 2" xfId="3341"/>
    <cellStyle name="Обычный 2 2 2 2 2 5 5 5 3" xfId="19496"/>
    <cellStyle name="Обычный 2 2 2 2 2 5 5 5 4" xfId="26968"/>
    <cellStyle name="Обычный 2 2 2 2 2 5 5 5 5" xfId="34437"/>
    <cellStyle name="Обычный 2 2 2 2 2 5 5 5 6" xfId="41898"/>
    <cellStyle name="Обычный 2 2 2 2 2 5 5 5 7" xfId="49786"/>
    <cellStyle name="Обычный 2 2 2 2 2 5 5 5 8" xfId="57253"/>
    <cellStyle name="Обычный 2 2 2 2 2 5 5 6" xfId="3342"/>
    <cellStyle name="Обычный 2 2 2 2 2 5 5 6 2" xfId="3343"/>
    <cellStyle name="Обычный 2 2 2 2 2 5 5 6 3" xfId="20429"/>
    <cellStyle name="Обычный 2 2 2 2 2 5 5 6 4" xfId="27901"/>
    <cellStyle name="Обычный 2 2 2 2 2 5 5 6 5" xfId="35370"/>
    <cellStyle name="Обычный 2 2 2 2 2 5 5 6 6" xfId="42831"/>
    <cellStyle name="Обычный 2 2 2 2 2 5 5 6 7" xfId="50719"/>
    <cellStyle name="Обычный 2 2 2 2 2 5 5 6 8" xfId="58186"/>
    <cellStyle name="Обычный 2 2 2 2 2 5 5 7" xfId="3344"/>
    <cellStyle name="Обычный 2 2 2 2 2 5 5 7 2" xfId="3345"/>
    <cellStyle name="Обычный 2 2 2 2 2 5 5 7 3" xfId="21363"/>
    <cellStyle name="Обычный 2 2 2 2 2 5 5 7 4" xfId="28835"/>
    <cellStyle name="Обычный 2 2 2 2 2 5 5 7 5" xfId="36304"/>
    <cellStyle name="Обычный 2 2 2 2 2 5 5 7 6" xfId="43765"/>
    <cellStyle name="Обычный 2 2 2 2 2 5 5 7 7" xfId="51653"/>
    <cellStyle name="Обычный 2 2 2 2 2 5 5 7 8" xfId="59120"/>
    <cellStyle name="Обычный 2 2 2 2 2 5 5 8" xfId="3346"/>
    <cellStyle name="Обычный 2 2 2 2 2 5 5 8 2" xfId="3347"/>
    <cellStyle name="Обычный 2 2 2 2 2 5 5 8 3" xfId="22296"/>
    <cellStyle name="Обычный 2 2 2 2 2 5 5 8 4" xfId="29768"/>
    <cellStyle name="Обычный 2 2 2 2 2 5 5 8 5" xfId="37237"/>
    <cellStyle name="Обычный 2 2 2 2 2 5 5 8 6" xfId="44698"/>
    <cellStyle name="Обычный 2 2 2 2 2 5 5 8 7" xfId="52586"/>
    <cellStyle name="Обычный 2 2 2 2 2 5 5 8 8" xfId="60053"/>
    <cellStyle name="Обычный 2 2 2 2 2 5 5 9" xfId="3348"/>
    <cellStyle name="Обычный 2 2 2 2 2 5 6" xfId="3349"/>
    <cellStyle name="Обычный 2 2 2 2 2 5 6 2" xfId="3350"/>
    <cellStyle name="Обычный 2 2 2 2 2 5 6 3" xfId="3351"/>
    <cellStyle name="Обычный 2 2 2 2 2 5 6 4" xfId="16611"/>
    <cellStyle name="Обычный 2 2 2 2 2 5 6 5" xfId="24083"/>
    <cellStyle name="Обычный 2 2 2 2 2 5 6 6" xfId="31553"/>
    <cellStyle name="Обычный 2 2 2 2 2 5 6 7" xfId="39015"/>
    <cellStyle name="Обычный 2 2 2 2 2 5 6 8" xfId="46901"/>
    <cellStyle name="Обычный 2 2 2 2 2 5 6 9" xfId="54368"/>
    <cellStyle name="Обычный 2 2 2 2 2 5 7" xfId="3352"/>
    <cellStyle name="Обычный 2 2 2 2 2 5 7 2" xfId="3353"/>
    <cellStyle name="Обычный 2 2 2 2 2 5 7 3" xfId="17545"/>
    <cellStyle name="Обычный 2 2 2 2 2 5 7 4" xfId="25017"/>
    <cellStyle name="Обычный 2 2 2 2 2 5 7 5" xfId="32486"/>
    <cellStyle name="Обычный 2 2 2 2 2 5 7 6" xfId="39947"/>
    <cellStyle name="Обычный 2 2 2 2 2 5 7 7" xfId="47835"/>
    <cellStyle name="Обычный 2 2 2 2 2 5 7 8" xfId="55302"/>
    <cellStyle name="Обычный 2 2 2 2 2 5 8" xfId="3354"/>
    <cellStyle name="Обычный 2 2 2 2 2 5 8 2" xfId="3355"/>
    <cellStyle name="Обычный 2 2 2 2 2 5 8 3" xfId="18478"/>
    <cellStyle name="Обычный 2 2 2 2 2 5 8 4" xfId="25950"/>
    <cellStyle name="Обычный 2 2 2 2 2 5 8 5" xfId="33419"/>
    <cellStyle name="Обычный 2 2 2 2 2 5 8 6" xfId="40880"/>
    <cellStyle name="Обычный 2 2 2 2 2 5 8 7" xfId="48768"/>
    <cellStyle name="Обычный 2 2 2 2 2 5 8 8" xfId="56235"/>
    <cellStyle name="Обычный 2 2 2 2 2 5 9" xfId="3356"/>
    <cellStyle name="Обычный 2 2 2 2 2 5 9 2" xfId="3357"/>
    <cellStyle name="Обычный 2 2 2 2 2 5 9 3" xfId="19410"/>
    <cellStyle name="Обычный 2 2 2 2 2 5 9 4" xfId="26882"/>
    <cellStyle name="Обычный 2 2 2 2 2 5 9 5" xfId="34351"/>
    <cellStyle name="Обычный 2 2 2 2 2 5 9 6" xfId="41812"/>
    <cellStyle name="Обычный 2 2 2 2 2 5 9 7" xfId="49700"/>
    <cellStyle name="Обычный 2 2 2 2 2 5 9 8" xfId="57167"/>
    <cellStyle name="Обычный 2 2 2 2 2 6" xfId="3358"/>
    <cellStyle name="Обычный 2 2 2 2 2 6 10" xfId="3359"/>
    <cellStyle name="Обычный 2 2 2 2 2 6 11" xfId="15740"/>
    <cellStyle name="Обычный 2 2 2 2 2 6 12" xfId="23233"/>
    <cellStyle name="Обычный 2 2 2 2 2 6 13" xfId="30704"/>
    <cellStyle name="Обычный 2 2 2 2 2 6 14" xfId="38170"/>
    <cellStyle name="Обычный 2 2 2 2 2 6 15" xfId="46051"/>
    <cellStyle name="Обычный 2 2 2 2 2 6 16" xfId="53518"/>
    <cellStyle name="Обычный 2 2 2 2 2 6 2" xfId="3360"/>
    <cellStyle name="Обычный 2 2 2 2 2 6 2 2" xfId="3361"/>
    <cellStyle name="Обычный 2 2 2 2 2 6 2 3" xfId="3362"/>
    <cellStyle name="Обычный 2 2 2 2 2 6 2 4" xfId="16698"/>
    <cellStyle name="Обычный 2 2 2 2 2 6 2 5" xfId="24170"/>
    <cellStyle name="Обычный 2 2 2 2 2 6 2 6" xfId="31640"/>
    <cellStyle name="Обычный 2 2 2 2 2 6 2 7" xfId="39102"/>
    <cellStyle name="Обычный 2 2 2 2 2 6 2 8" xfId="46988"/>
    <cellStyle name="Обычный 2 2 2 2 2 6 2 9" xfId="54455"/>
    <cellStyle name="Обычный 2 2 2 2 2 6 3" xfId="3363"/>
    <cellStyle name="Обычный 2 2 2 2 2 6 3 2" xfId="3364"/>
    <cellStyle name="Обычный 2 2 2 2 2 6 3 3" xfId="17632"/>
    <cellStyle name="Обычный 2 2 2 2 2 6 3 4" xfId="25104"/>
    <cellStyle name="Обычный 2 2 2 2 2 6 3 5" xfId="32573"/>
    <cellStyle name="Обычный 2 2 2 2 2 6 3 6" xfId="40034"/>
    <cellStyle name="Обычный 2 2 2 2 2 6 3 7" xfId="47922"/>
    <cellStyle name="Обычный 2 2 2 2 2 6 3 8" xfId="55389"/>
    <cellStyle name="Обычный 2 2 2 2 2 6 4" xfId="3365"/>
    <cellStyle name="Обычный 2 2 2 2 2 6 4 2" xfId="3366"/>
    <cellStyle name="Обычный 2 2 2 2 2 6 4 3" xfId="18565"/>
    <cellStyle name="Обычный 2 2 2 2 2 6 4 4" xfId="26037"/>
    <cellStyle name="Обычный 2 2 2 2 2 6 4 5" xfId="33506"/>
    <cellStyle name="Обычный 2 2 2 2 2 6 4 6" xfId="40967"/>
    <cellStyle name="Обычный 2 2 2 2 2 6 4 7" xfId="48855"/>
    <cellStyle name="Обычный 2 2 2 2 2 6 4 8" xfId="56322"/>
    <cellStyle name="Обычный 2 2 2 2 2 6 5" xfId="3367"/>
    <cellStyle name="Обычный 2 2 2 2 2 6 5 2" xfId="3368"/>
    <cellStyle name="Обычный 2 2 2 2 2 6 5 3" xfId="19497"/>
    <cellStyle name="Обычный 2 2 2 2 2 6 5 4" xfId="26969"/>
    <cellStyle name="Обычный 2 2 2 2 2 6 5 5" xfId="34438"/>
    <cellStyle name="Обычный 2 2 2 2 2 6 5 6" xfId="41899"/>
    <cellStyle name="Обычный 2 2 2 2 2 6 5 7" xfId="49787"/>
    <cellStyle name="Обычный 2 2 2 2 2 6 5 8" xfId="57254"/>
    <cellStyle name="Обычный 2 2 2 2 2 6 6" xfId="3369"/>
    <cellStyle name="Обычный 2 2 2 2 2 6 6 2" xfId="3370"/>
    <cellStyle name="Обычный 2 2 2 2 2 6 6 3" xfId="20430"/>
    <cellStyle name="Обычный 2 2 2 2 2 6 6 4" xfId="27902"/>
    <cellStyle name="Обычный 2 2 2 2 2 6 6 5" xfId="35371"/>
    <cellStyle name="Обычный 2 2 2 2 2 6 6 6" xfId="42832"/>
    <cellStyle name="Обычный 2 2 2 2 2 6 6 7" xfId="50720"/>
    <cellStyle name="Обычный 2 2 2 2 2 6 6 8" xfId="58187"/>
    <cellStyle name="Обычный 2 2 2 2 2 6 7" xfId="3371"/>
    <cellStyle name="Обычный 2 2 2 2 2 6 7 2" xfId="3372"/>
    <cellStyle name="Обычный 2 2 2 2 2 6 7 3" xfId="21364"/>
    <cellStyle name="Обычный 2 2 2 2 2 6 7 4" xfId="28836"/>
    <cellStyle name="Обычный 2 2 2 2 2 6 7 5" xfId="36305"/>
    <cellStyle name="Обычный 2 2 2 2 2 6 7 6" xfId="43766"/>
    <cellStyle name="Обычный 2 2 2 2 2 6 7 7" xfId="51654"/>
    <cellStyle name="Обычный 2 2 2 2 2 6 7 8" xfId="59121"/>
    <cellStyle name="Обычный 2 2 2 2 2 6 8" xfId="3373"/>
    <cellStyle name="Обычный 2 2 2 2 2 6 8 2" xfId="3374"/>
    <cellStyle name="Обычный 2 2 2 2 2 6 8 3" xfId="22297"/>
    <cellStyle name="Обычный 2 2 2 2 2 6 8 4" xfId="29769"/>
    <cellStyle name="Обычный 2 2 2 2 2 6 8 5" xfId="37238"/>
    <cellStyle name="Обычный 2 2 2 2 2 6 8 6" xfId="44699"/>
    <cellStyle name="Обычный 2 2 2 2 2 6 8 7" xfId="52587"/>
    <cellStyle name="Обычный 2 2 2 2 2 6 8 8" xfId="60054"/>
    <cellStyle name="Обычный 2 2 2 2 2 6 9" xfId="3375"/>
    <cellStyle name="Обычный 2 2 2 2 2 7" xfId="3376"/>
    <cellStyle name="Обычный 2 2 2 2 2 7 10" xfId="3377"/>
    <cellStyle name="Обычный 2 2 2 2 2 7 11" xfId="15741"/>
    <cellStyle name="Обычный 2 2 2 2 2 7 12" xfId="23234"/>
    <cellStyle name="Обычный 2 2 2 2 2 7 13" xfId="30705"/>
    <cellStyle name="Обычный 2 2 2 2 2 7 14" xfId="38171"/>
    <cellStyle name="Обычный 2 2 2 2 2 7 15" xfId="46052"/>
    <cellStyle name="Обычный 2 2 2 2 2 7 16" xfId="53519"/>
    <cellStyle name="Обычный 2 2 2 2 2 7 2" xfId="3378"/>
    <cellStyle name="Обычный 2 2 2 2 2 7 2 2" xfId="3379"/>
    <cellStyle name="Обычный 2 2 2 2 2 7 2 3" xfId="16699"/>
    <cellStyle name="Обычный 2 2 2 2 2 7 2 4" xfId="24171"/>
    <cellStyle name="Обычный 2 2 2 2 2 7 2 5" xfId="31641"/>
    <cellStyle name="Обычный 2 2 2 2 2 7 2 6" xfId="39103"/>
    <cellStyle name="Обычный 2 2 2 2 2 7 2 7" xfId="46989"/>
    <cellStyle name="Обычный 2 2 2 2 2 7 2 8" xfId="54456"/>
    <cellStyle name="Обычный 2 2 2 2 2 7 3" xfId="3380"/>
    <cellStyle name="Обычный 2 2 2 2 2 7 3 2" xfId="3381"/>
    <cellStyle name="Обычный 2 2 2 2 2 7 3 3" xfId="17633"/>
    <cellStyle name="Обычный 2 2 2 2 2 7 3 4" xfId="25105"/>
    <cellStyle name="Обычный 2 2 2 2 2 7 3 5" xfId="32574"/>
    <cellStyle name="Обычный 2 2 2 2 2 7 3 6" xfId="40035"/>
    <cellStyle name="Обычный 2 2 2 2 2 7 3 7" xfId="47923"/>
    <cellStyle name="Обычный 2 2 2 2 2 7 3 8" xfId="55390"/>
    <cellStyle name="Обычный 2 2 2 2 2 7 4" xfId="3382"/>
    <cellStyle name="Обычный 2 2 2 2 2 7 4 2" xfId="3383"/>
    <cellStyle name="Обычный 2 2 2 2 2 7 4 3" xfId="18566"/>
    <cellStyle name="Обычный 2 2 2 2 2 7 4 4" xfId="26038"/>
    <cellStyle name="Обычный 2 2 2 2 2 7 4 5" xfId="33507"/>
    <cellStyle name="Обычный 2 2 2 2 2 7 4 6" xfId="40968"/>
    <cellStyle name="Обычный 2 2 2 2 2 7 4 7" xfId="48856"/>
    <cellStyle name="Обычный 2 2 2 2 2 7 4 8" xfId="56323"/>
    <cellStyle name="Обычный 2 2 2 2 2 7 5" xfId="3384"/>
    <cellStyle name="Обычный 2 2 2 2 2 7 5 2" xfId="3385"/>
    <cellStyle name="Обычный 2 2 2 2 2 7 5 3" xfId="19498"/>
    <cellStyle name="Обычный 2 2 2 2 2 7 5 4" xfId="26970"/>
    <cellStyle name="Обычный 2 2 2 2 2 7 5 5" xfId="34439"/>
    <cellStyle name="Обычный 2 2 2 2 2 7 5 6" xfId="41900"/>
    <cellStyle name="Обычный 2 2 2 2 2 7 5 7" xfId="49788"/>
    <cellStyle name="Обычный 2 2 2 2 2 7 5 8" xfId="57255"/>
    <cellStyle name="Обычный 2 2 2 2 2 7 6" xfId="3386"/>
    <cellStyle name="Обычный 2 2 2 2 2 7 6 2" xfId="3387"/>
    <cellStyle name="Обычный 2 2 2 2 2 7 6 3" xfId="20431"/>
    <cellStyle name="Обычный 2 2 2 2 2 7 6 4" xfId="27903"/>
    <cellStyle name="Обычный 2 2 2 2 2 7 6 5" xfId="35372"/>
    <cellStyle name="Обычный 2 2 2 2 2 7 6 6" xfId="42833"/>
    <cellStyle name="Обычный 2 2 2 2 2 7 6 7" xfId="50721"/>
    <cellStyle name="Обычный 2 2 2 2 2 7 6 8" xfId="58188"/>
    <cellStyle name="Обычный 2 2 2 2 2 7 7" xfId="3388"/>
    <cellStyle name="Обычный 2 2 2 2 2 7 7 2" xfId="3389"/>
    <cellStyle name="Обычный 2 2 2 2 2 7 7 3" xfId="21365"/>
    <cellStyle name="Обычный 2 2 2 2 2 7 7 4" xfId="28837"/>
    <cellStyle name="Обычный 2 2 2 2 2 7 7 5" xfId="36306"/>
    <cellStyle name="Обычный 2 2 2 2 2 7 7 6" xfId="43767"/>
    <cellStyle name="Обычный 2 2 2 2 2 7 7 7" xfId="51655"/>
    <cellStyle name="Обычный 2 2 2 2 2 7 7 8" xfId="59122"/>
    <cellStyle name="Обычный 2 2 2 2 2 7 8" xfId="3390"/>
    <cellStyle name="Обычный 2 2 2 2 2 7 8 2" xfId="3391"/>
    <cellStyle name="Обычный 2 2 2 2 2 7 8 3" xfId="22298"/>
    <cellStyle name="Обычный 2 2 2 2 2 7 8 4" xfId="29770"/>
    <cellStyle name="Обычный 2 2 2 2 2 7 8 5" xfId="37239"/>
    <cellStyle name="Обычный 2 2 2 2 2 7 8 6" xfId="44700"/>
    <cellStyle name="Обычный 2 2 2 2 2 7 8 7" xfId="52588"/>
    <cellStyle name="Обычный 2 2 2 2 2 7 8 8" xfId="60055"/>
    <cellStyle name="Обычный 2 2 2 2 2 7 9" xfId="3392"/>
    <cellStyle name="Обычный 2 2 2 2 2 8" xfId="3393"/>
    <cellStyle name="Обычный 2 2 2 2 2 8 2" xfId="3394"/>
    <cellStyle name="Обычный 2 2 2 2 2 8 3" xfId="3395"/>
    <cellStyle name="Обычный 2 2 2 2 2 8 4" xfId="16568"/>
    <cellStyle name="Обычный 2 2 2 2 2 8 5" xfId="24040"/>
    <cellStyle name="Обычный 2 2 2 2 2 8 6" xfId="31510"/>
    <cellStyle name="Обычный 2 2 2 2 2 8 7" xfId="38972"/>
    <cellStyle name="Обычный 2 2 2 2 2 8 8" xfId="46858"/>
    <cellStyle name="Обычный 2 2 2 2 2 8 9" xfId="54325"/>
    <cellStyle name="Обычный 2 2 2 2 2 9" xfId="3396"/>
    <cellStyle name="Обычный 2 2 2 2 2 9 2" xfId="3397"/>
    <cellStyle name="Обычный 2 2 2 2 2 9 3" xfId="17502"/>
    <cellStyle name="Обычный 2 2 2 2 2 9 4" xfId="24974"/>
    <cellStyle name="Обычный 2 2 2 2 2 9 5" xfId="32443"/>
    <cellStyle name="Обычный 2 2 2 2 2 9 6" xfId="39904"/>
    <cellStyle name="Обычный 2 2 2 2 2 9 7" xfId="47792"/>
    <cellStyle name="Обычный 2 2 2 2 2 9 8" xfId="55259"/>
    <cellStyle name="Обычный 2 2 2 2 3" xfId="3398"/>
    <cellStyle name="Обычный 2 2 2 2 3 2" xfId="3399"/>
    <cellStyle name="Обычный 2 2 2 2 4" xfId="3400"/>
    <cellStyle name="Обычный 2 2 2 2 5" xfId="3401"/>
    <cellStyle name="Обычный 2 2 2 2 6" xfId="3402"/>
    <cellStyle name="Обычный 2 2 2 2 7" xfId="45463"/>
    <cellStyle name="Обычный 2 2 2 3" xfId="3403"/>
    <cellStyle name="Обычный 2 2 2 3 10" xfId="3404"/>
    <cellStyle name="Обычный 2 2 2 3 10 2" xfId="3405"/>
    <cellStyle name="Обычный 2 2 2 3 10 3" xfId="20432"/>
    <cellStyle name="Обычный 2 2 2 3 10 4" xfId="27904"/>
    <cellStyle name="Обычный 2 2 2 3 10 5" xfId="35373"/>
    <cellStyle name="Обычный 2 2 2 3 10 6" xfId="42834"/>
    <cellStyle name="Обычный 2 2 2 3 10 7" xfId="50722"/>
    <cellStyle name="Обычный 2 2 2 3 10 8" xfId="58189"/>
    <cellStyle name="Обычный 2 2 2 3 11" xfId="3406"/>
    <cellStyle name="Обычный 2 2 2 3 11 2" xfId="3407"/>
    <cellStyle name="Обычный 2 2 2 3 11 3" xfId="21366"/>
    <cellStyle name="Обычный 2 2 2 3 11 4" xfId="28838"/>
    <cellStyle name="Обычный 2 2 2 3 11 5" xfId="36307"/>
    <cellStyle name="Обычный 2 2 2 3 11 6" xfId="43768"/>
    <cellStyle name="Обычный 2 2 2 3 11 7" xfId="51656"/>
    <cellStyle name="Обычный 2 2 2 3 11 8" xfId="59123"/>
    <cellStyle name="Обычный 2 2 2 3 12" xfId="3408"/>
    <cellStyle name="Обычный 2 2 2 3 12 2" xfId="3409"/>
    <cellStyle name="Обычный 2 2 2 3 12 3" xfId="22299"/>
    <cellStyle name="Обычный 2 2 2 3 12 4" xfId="29771"/>
    <cellStyle name="Обычный 2 2 2 3 12 5" xfId="37240"/>
    <cellStyle name="Обычный 2 2 2 3 12 6" xfId="44701"/>
    <cellStyle name="Обычный 2 2 2 3 12 7" xfId="52589"/>
    <cellStyle name="Обычный 2 2 2 3 12 8" xfId="60056"/>
    <cellStyle name="Обычный 2 2 2 3 13" xfId="3410"/>
    <cellStyle name="Обычный 2 2 2 3 14" xfId="3411"/>
    <cellStyle name="Обычный 2 2 2 3 15" xfId="15742"/>
    <cellStyle name="Обычный 2 2 2 3 16" xfId="23235"/>
    <cellStyle name="Обычный 2 2 2 3 17" xfId="30706"/>
    <cellStyle name="Обычный 2 2 2 3 18" xfId="38172"/>
    <cellStyle name="Обычный 2 2 2 3 19" xfId="45718"/>
    <cellStyle name="Обычный 2 2 2 3 2" xfId="3412"/>
    <cellStyle name="Обычный 2 2 2 3 2 10" xfId="3413"/>
    <cellStyle name="Обычный 2 2 2 3 2 10 2" xfId="3414"/>
    <cellStyle name="Обычный 2 2 2 3 2 10 3" xfId="22300"/>
    <cellStyle name="Обычный 2 2 2 3 2 10 4" xfId="29772"/>
    <cellStyle name="Обычный 2 2 2 3 2 10 5" xfId="37241"/>
    <cellStyle name="Обычный 2 2 2 3 2 10 6" xfId="44702"/>
    <cellStyle name="Обычный 2 2 2 3 2 10 7" xfId="52590"/>
    <cellStyle name="Обычный 2 2 2 3 2 10 8" xfId="60057"/>
    <cellStyle name="Обычный 2 2 2 3 2 11" xfId="3415"/>
    <cellStyle name="Обычный 2 2 2 3 2 12" xfId="3416"/>
    <cellStyle name="Обычный 2 2 2 3 2 13" xfId="15743"/>
    <cellStyle name="Обычный 2 2 2 3 2 14" xfId="23236"/>
    <cellStyle name="Обычный 2 2 2 3 2 15" xfId="30707"/>
    <cellStyle name="Обычный 2 2 2 3 2 16" xfId="38173"/>
    <cellStyle name="Обычный 2 2 2 3 2 17" xfId="45719"/>
    <cellStyle name="Обычный 2 2 2 3 2 18" xfId="46054"/>
    <cellStyle name="Обычный 2 2 2 3 2 19" xfId="53521"/>
    <cellStyle name="Обычный 2 2 2 3 2 2" xfId="3417"/>
    <cellStyle name="Обычный 2 2 2 3 2 2 10" xfId="3418"/>
    <cellStyle name="Обычный 2 2 2 3 2 2 11" xfId="15744"/>
    <cellStyle name="Обычный 2 2 2 3 2 2 12" xfId="23237"/>
    <cellStyle name="Обычный 2 2 2 3 2 2 13" xfId="30708"/>
    <cellStyle name="Обычный 2 2 2 3 2 2 14" xfId="38174"/>
    <cellStyle name="Обычный 2 2 2 3 2 2 15" xfId="46055"/>
    <cellStyle name="Обычный 2 2 2 3 2 2 16" xfId="53522"/>
    <cellStyle name="Обычный 2 2 2 3 2 2 2" xfId="3419"/>
    <cellStyle name="Обычный 2 2 2 3 2 2 2 2" xfId="3420"/>
    <cellStyle name="Обычный 2 2 2 3 2 2 2 3" xfId="3421"/>
    <cellStyle name="Обычный 2 2 2 3 2 2 2 4" xfId="16702"/>
    <cellStyle name="Обычный 2 2 2 3 2 2 2 5" xfId="24174"/>
    <cellStyle name="Обычный 2 2 2 3 2 2 2 6" xfId="31644"/>
    <cellStyle name="Обычный 2 2 2 3 2 2 2 7" xfId="39106"/>
    <cellStyle name="Обычный 2 2 2 3 2 2 2 8" xfId="46992"/>
    <cellStyle name="Обычный 2 2 2 3 2 2 2 9" xfId="54459"/>
    <cellStyle name="Обычный 2 2 2 3 2 2 3" xfId="3422"/>
    <cellStyle name="Обычный 2 2 2 3 2 2 3 2" xfId="3423"/>
    <cellStyle name="Обычный 2 2 2 3 2 2 3 3" xfId="17636"/>
    <cellStyle name="Обычный 2 2 2 3 2 2 3 4" xfId="25108"/>
    <cellStyle name="Обычный 2 2 2 3 2 2 3 5" xfId="32577"/>
    <cellStyle name="Обычный 2 2 2 3 2 2 3 6" xfId="40038"/>
    <cellStyle name="Обычный 2 2 2 3 2 2 3 7" xfId="47926"/>
    <cellStyle name="Обычный 2 2 2 3 2 2 3 8" xfId="55393"/>
    <cellStyle name="Обычный 2 2 2 3 2 2 4" xfId="3424"/>
    <cellStyle name="Обычный 2 2 2 3 2 2 4 2" xfId="3425"/>
    <cellStyle name="Обычный 2 2 2 3 2 2 4 3" xfId="18569"/>
    <cellStyle name="Обычный 2 2 2 3 2 2 4 4" xfId="26041"/>
    <cellStyle name="Обычный 2 2 2 3 2 2 4 5" xfId="33510"/>
    <cellStyle name="Обычный 2 2 2 3 2 2 4 6" xfId="40971"/>
    <cellStyle name="Обычный 2 2 2 3 2 2 4 7" xfId="48859"/>
    <cellStyle name="Обычный 2 2 2 3 2 2 4 8" xfId="56326"/>
    <cellStyle name="Обычный 2 2 2 3 2 2 5" xfId="3426"/>
    <cellStyle name="Обычный 2 2 2 3 2 2 5 2" xfId="3427"/>
    <cellStyle name="Обычный 2 2 2 3 2 2 5 3" xfId="19501"/>
    <cellStyle name="Обычный 2 2 2 3 2 2 5 4" xfId="26973"/>
    <cellStyle name="Обычный 2 2 2 3 2 2 5 5" xfId="34442"/>
    <cellStyle name="Обычный 2 2 2 3 2 2 5 6" xfId="41903"/>
    <cellStyle name="Обычный 2 2 2 3 2 2 5 7" xfId="49791"/>
    <cellStyle name="Обычный 2 2 2 3 2 2 5 8" xfId="57258"/>
    <cellStyle name="Обычный 2 2 2 3 2 2 6" xfId="3428"/>
    <cellStyle name="Обычный 2 2 2 3 2 2 6 2" xfId="3429"/>
    <cellStyle name="Обычный 2 2 2 3 2 2 6 3" xfId="20434"/>
    <cellStyle name="Обычный 2 2 2 3 2 2 6 4" xfId="27906"/>
    <cellStyle name="Обычный 2 2 2 3 2 2 6 5" xfId="35375"/>
    <cellStyle name="Обычный 2 2 2 3 2 2 6 6" xfId="42836"/>
    <cellStyle name="Обычный 2 2 2 3 2 2 6 7" xfId="50724"/>
    <cellStyle name="Обычный 2 2 2 3 2 2 6 8" xfId="58191"/>
    <cellStyle name="Обычный 2 2 2 3 2 2 7" xfId="3430"/>
    <cellStyle name="Обычный 2 2 2 3 2 2 7 2" xfId="3431"/>
    <cellStyle name="Обычный 2 2 2 3 2 2 7 3" xfId="21368"/>
    <cellStyle name="Обычный 2 2 2 3 2 2 7 4" xfId="28840"/>
    <cellStyle name="Обычный 2 2 2 3 2 2 7 5" xfId="36309"/>
    <cellStyle name="Обычный 2 2 2 3 2 2 7 6" xfId="43770"/>
    <cellStyle name="Обычный 2 2 2 3 2 2 7 7" xfId="51658"/>
    <cellStyle name="Обычный 2 2 2 3 2 2 7 8" xfId="59125"/>
    <cellStyle name="Обычный 2 2 2 3 2 2 8" xfId="3432"/>
    <cellStyle name="Обычный 2 2 2 3 2 2 8 2" xfId="3433"/>
    <cellStyle name="Обычный 2 2 2 3 2 2 8 3" xfId="22301"/>
    <cellStyle name="Обычный 2 2 2 3 2 2 8 4" xfId="29773"/>
    <cellStyle name="Обычный 2 2 2 3 2 2 8 5" xfId="37242"/>
    <cellStyle name="Обычный 2 2 2 3 2 2 8 6" xfId="44703"/>
    <cellStyle name="Обычный 2 2 2 3 2 2 8 7" xfId="52591"/>
    <cellStyle name="Обычный 2 2 2 3 2 2 8 8" xfId="60058"/>
    <cellStyle name="Обычный 2 2 2 3 2 2 9" xfId="3434"/>
    <cellStyle name="Обычный 2 2 2 3 2 3" xfId="3435"/>
    <cellStyle name="Обычный 2 2 2 3 2 3 10" xfId="3436"/>
    <cellStyle name="Обычный 2 2 2 3 2 3 11" xfId="15745"/>
    <cellStyle name="Обычный 2 2 2 3 2 3 12" xfId="23238"/>
    <cellStyle name="Обычный 2 2 2 3 2 3 13" xfId="30709"/>
    <cellStyle name="Обычный 2 2 2 3 2 3 14" xfId="38175"/>
    <cellStyle name="Обычный 2 2 2 3 2 3 15" xfId="46056"/>
    <cellStyle name="Обычный 2 2 2 3 2 3 16" xfId="53523"/>
    <cellStyle name="Обычный 2 2 2 3 2 3 2" xfId="3437"/>
    <cellStyle name="Обычный 2 2 2 3 2 3 2 2" xfId="3438"/>
    <cellStyle name="Обычный 2 2 2 3 2 3 2 3" xfId="16703"/>
    <cellStyle name="Обычный 2 2 2 3 2 3 2 4" xfId="24175"/>
    <cellStyle name="Обычный 2 2 2 3 2 3 2 5" xfId="31645"/>
    <cellStyle name="Обычный 2 2 2 3 2 3 2 6" xfId="39107"/>
    <cellStyle name="Обычный 2 2 2 3 2 3 2 7" xfId="46993"/>
    <cellStyle name="Обычный 2 2 2 3 2 3 2 8" xfId="54460"/>
    <cellStyle name="Обычный 2 2 2 3 2 3 3" xfId="3439"/>
    <cellStyle name="Обычный 2 2 2 3 2 3 3 2" xfId="3440"/>
    <cellStyle name="Обычный 2 2 2 3 2 3 3 3" xfId="17637"/>
    <cellStyle name="Обычный 2 2 2 3 2 3 3 4" xfId="25109"/>
    <cellStyle name="Обычный 2 2 2 3 2 3 3 5" xfId="32578"/>
    <cellStyle name="Обычный 2 2 2 3 2 3 3 6" xfId="40039"/>
    <cellStyle name="Обычный 2 2 2 3 2 3 3 7" xfId="47927"/>
    <cellStyle name="Обычный 2 2 2 3 2 3 3 8" xfId="55394"/>
    <cellStyle name="Обычный 2 2 2 3 2 3 4" xfId="3441"/>
    <cellStyle name="Обычный 2 2 2 3 2 3 4 2" xfId="3442"/>
    <cellStyle name="Обычный 2 2 2 3 2 3 4 3" xfId="18570"/>
    <cellStyle name="Обычный 2 2 2 3 2 3 4 4" xfId="26042"/>
    <cellStyle name="Обычный 2 2 2 3 2 3 4 5" xfId="33511"/>
    <cellStyle name="Обычный 2 2 2 3 2 3 4 6" xfId="40972"/>
    <cellStyle name="Обычный 2 2 2 3 2 3 4 7" xfId="48860"/>
    <cellStyle name="Обычный 2 2 2 3 2 3 4 8" xfId="56327"/>
    <cellStyle name="Обычный 2 2 2 3 2 3 5" xfId="3443"/>
    <cellStyle name="Обычный 2 2 2 3 2 3 5 2" xfId="3444"/>
    <cellStyle name="Обычный 2 2 2 3 2 3 5 3" xfId="19502"/>
    <cellStyle name="Обычный 2 2 2 3 2 3 5 4" xfId="26974"/>
    <cellStyle name="Обычный 2 2 2 3 2 3 5 5" xfId="34443"/>
    <cellStyle name="Обычный 2 2 2 3 2 3 5 6" xfId="41904"/>
    <cellStyle name="Обычный 2 2 2 3 2 3 5 7" xfId="49792"/>
    <cellStyle name="Обычный 2 2 2 3 2 3 5 8" xfId="57259"/>
    <cellStyle name="Обычный 2 2 2 3 2 3 6" xfId="3445"/>
    <cellStyle name="Обычный 2 2 2 3 2 3 6 2" xfId="3446"/>
    <cellStyle name="Обычный 2 2 2 3 2 3 6 3" xfId="20435"/>
    <cellStyle name="Обычный 2 2 2 3 2 3 6 4" xfId="27907"/>
    <cellStyle name="Обычный 2 2 2 3 2 3 6 5" xfId="35376"/>
    <cellStyle name="Обычный 2 2 2 3 2 3 6 6" xfId="42837"/>
    <cellStyle name="Обычный 2 2 2 3 2 3 6 7" xfId="50725"/>
    <cellStyle name="Обычный 2 2 2 3 2 3 6 8" xfId="58192"/>
    <cellStyle name="Обычный 2 2 2 3 2 3 7" xfId="3447"/>
    <cellStyle name="Обычный 2 2 2 3 2 3 7 2" xfId="3448"/>
    <cellStyle name="Обычный 2 2 2 3 2 3 7 3" xfId="21369"/>
    <cellStyle name="Обычный 2 2 2 3 2 3 7 4" xfId="28841"/>
    <cellStyle name="Обычный 2 2 2 3 2 3 7 5" xfId="36310"/>
    <cellStyle name="Обычный 2 2 2 3 2 3 7 6" xfId="43771"/>
    <cellStyle name="Обычный 2 2 2 3 2 3 7 7" xfId="51659"/>
    <cellStyle name="Обычный 2 2 2 3 2 3 7 8" xfId="59126"/>
    <cellStyle name="Обычный 2 2 2 3 2 3 8" xfId="3449"/>
    <cellStyle name="Обычный 2 2 2 3 2 3 8 2" xfId="3450"/>
    <cellStyle name="Обычный 2 2 2 3 2 3 8 3" xfId="22302"/>
    <cellStyle name="Обычный 2 2 2 3 2 3 8 4" xfId="29774"/>
    <cellStyle name="Обычный 2 2 2 3 2 3 8 5" xfId="37243"/>
    <cellStyle name="Обычный 2 2 2 3 2 3 8 6" xfId="44704"/>
    <cellStyle name="Обычный 2 2 2 3 2 3 8 7" xfId="52592"/>
    <cellStyle name="Обычный 2 2 2 3 2 3 8 8" xfId="60059"/>
    <cellStyle name="Обычный 2 2 2 3 2 3 9" xfId="3451"/>
    <cellStyle name="Обычный 2 2 2 3 2 4" xfId="3452"/>
    <cellStyle name="Обычный 2 2 2 3 2 4 2" xfId="3453"/>
    <cellStyle name="Обычный 2 2 2 3 2 4 3" xfId="3454"/>
    <cellStyle name="Обычный 2 2 2 3 2 4 4" xfId="16701"/>
    <cellStyle name="Обычный 2 2 2 3 2 4 5" xfId="24173"/>
    <cellStyle name="Обычный 2 2 2 3 2 4 6" xfId="31643"/>
    <cellStyle name="Обычный 2 2 2 3 2 4 7" xfId="39105"/>
    <cellStyle name="Обычный 2 2 2 3 2 4 8" xfId="46991"/>
    <cellStyle name="Обычный 2 2 2 3 2 4 9" xfId="54458"/>
    <cellStyle name="Обычный 2 2 2 3 2 5" xfId="3455"/>
    <cellStyle name="Обычный 2 2 2 3 2 5 2" xfId="3456"/>
    <cellStyle name="Обычный 2 2 2 3 2 5 3" xfId="17635"/>
    <cellStyle name="Обычный 2 2 2 3 2 5 4" xfId="25107"/>
    <cellStyle name="Обычный 2 2 2 3 2 5 5" xfId="32576"/>
    <cellStyle name="Обычный 2 2 2 3 2 5 6" xfId="40037"/>
    <cellStyle name="Обычный 2 2 2 3 2 5 7" xfId="47925"/>
    <cellStyle name="Обычный 2 2 2 3 2 5 8" xfId="55392"/>
    <cellStyle name="Обычный 2 2 2 3 2 6" xfId="3457"/>
    <cellStyle name="Обычный 2 2 2 3 2 6 2" xfId="3458"/>
    <cellStyle name="Обычный 2 2 2 3 2 6 3" xfId="18568"/>
    <cellStyle name="Обычный 2 2 2 3 2 6 4" xfId="26040"/>
    <cellStyle name="Обычный 2 2 2 3 2 6 5" xfId="33509"/>
    <cellStyle name="Обычный 2 2 2 3 2 6 6" xfId="40970"/>
    <cellStyle name="Обычный 2 2 2 3 2 6 7" xfId="48858"/>
    <cellStyle name="Обычный 2 2 2 3 2 6 8" xfId="56325"/>
    <cellStyle name="Обычный 2 2 2 3 2 7" xfId="3459"/>
    <cellStyle name="Обычный 2 2 2 3 2 7 2" xfId="3460"/>
    <cellStyle name="Обычный 2 2 2 3 2 7 3" xfId="19500"/>
    <cellStyle name="Обычный 2 2 2 3 2 7 4" xfId="26972"/>
    <cellStyle name="Обычный 2 2 2 3 2 7 5" xfId="34441"/>
    <cellStyle name="Обычный 2 2 2 3 2 7 6" xfId="41902"/>
    <cellStyle name="Обычный 2 2 2 3 2 7 7" xfId="49790"/>
    <cellStyle name="Обычный 2 2 2 3 2 7 8" xfId="57257"/>
    <cellStyle name="Обычный 2 2 2 3 2 8" xfId="3461"/>
    <cellStyle name="Обычный 2 2 2 3 2 8 2" xfId="3462"/>
    <cellStyle name="Обычный 2 2 2 3 2 8 3" xfId="20433"/>
    <cellStyle name="Обычный 2 2 2 3 2 8 4" xfId="27905"/>
    <cellStyle name="Обычный 2 2 2 3 2 8 5" xfId="35374"/>
    <cellStyle name="Обычный 2 2 2 3 2 8 6" xfId="42835"/>
    <cellStyle name="Обычный 2 2 2 3 2 8 7" xfId="50723"/>
    <cellStyle name="Обычный 2 2 2 3 2 8 8" xfId="58190"/>
    <cellStyle name="Обычный 2 2 2 3 2 9" xfId="3463"/>
    <cellStyle name="Обычный 2 2 2 3 2 9 2" xfId="3464"/>
    <cellStyle name="Обычный 2 2 2 3 2 9 3" xfId="21367"/>
    <cellStyle name="Обычный 2 2 2 3 2 9 4" xfId="28839"/>
    <cellStyle name="Обычный 2 2 2 3 2 9 5" xfId="36308"/>
    <cellStyle name="Обычный 2 2 2 3 2 9 6" xfId="43769"/>
    <cellStyle name="Обычный 2 2 2 3 2 9 7" xfId="51657"/>
    <cellStyle name="Обычный 2 2 2 3 2 9 8" xfId="59124"/>
    <cellStyle name="Обычный 2 2 2 3 20" xfId="46053"/>
    <cellStyle name="Обычный 2 2 2 3 21" xfId="53520"/>
    <cellStyle name="Обычный 2 2 2 3 3" xfId="3465"/>
    <cellStyle name="Обычный 2 2 2 3 3 10" xfId="3466"/>
    <cellStyle name="Обычный 2 2 2 3 3 10 2" xfId="3467"/>
    <cellStyle name="Обычный 2 2 2 3 3 10 3" xfId="20436"/>
    <cellStyle name="Обычный 2 2 2 3 3 10 4" xfId="27908"/>
    <cellStyle name="Обычный 2 2 2 3 3 10 5" xfId="35377"/>
    <cellStyle name="Обычный 2 2 2 3 3 10 6" xfId="42838"/>
    <cellStyle name="Обычный 2 2 2 3 3 10 7" xfId="50726"/>
    <cellStyle name="Обычный 2 2 2 3 3 10 8" xfId="58193"/>
    <cellStyle name="Обычный 2 2 2 3 3 11" xfId="3468"/>
    <cellStyle name="Обычный 2 2 2 3 3 11 2" xfId="3469"/>
    <cellStyle name="Обычный 2 2 2 3 3 11 3" xfId="21370"/>
    <cellStyle name="Обычный 2 2 2 3 3 11 4" xfId="28842"/>
    <cellStyle name="Обычный 2 2 2 3 3 11 5" xfId="36311"/>
    <cellStyle name="Обычный 2 2 2 3 3 11 6" xfId="43772"/>
    <cellStyle name="Обычный 2 2 2 3 3 11 7" xfId="51660"/>
    <cellStyle name="Обычный 2 2 2 3 3 11 8" xfId="59127"/>
    <cellStyle name="Обычный 2 2 2 3 3 12" xfId="3470"/>
    <cellStyle name="Обычный 2 2 2 3 3 12 2" xfId="3471"/>
    <cellStyle name="Обычный 2 2 2 3 3 12 3" xfId="22303"/>
    <cellStyle name="Обычный 2 2 2 3 3 12 4" xfId="29775"/>
    <cellStyle name="Обычный 2 2 2 3 3 12 5" xfId="37244"/>
    <cellStyle name="Обычный 2 2 2 3 3 12 6" xfId="44705"/>
    <cellStyle name="Обычный 2 2 2 3 3 12 7" xfId="52593"/>
    <cellStyle name="Обычный 2 2 2 3 3 12 8" xfId="60060"/>
    <cellStyle name="Обычный 2 2 2 3 3 13" xfId="3472"/>
    <cellStyle name="Обычный 2 2 2 3 3 14" xfId="3473"/>
    <cellStyle name="Обычный 2 2 2 3 3 15" xfId="15746"/>
    <cellStyle name="Обычный 2 2 2 3 3 16" xfId="23239"/>
    <cellStyle name="Обычный 2 2 2 3 3 17" xfId="30710"/>
    <cellStyle name="Обычный 2 2 2 3 3 18" xfId="38176"/>
    <cellStyle name="Обычный 2 2 2 3 3 19" xfId="45702"/>
    <cellStyle name="Обычный 2 2 2 3 3 2" xfId="3474"/>
    <cellStyle name="Обычный 2 2 2 3 3 2 10" xfId="3475"/>
    <cellStyle name="Обычный 2 2 2 3 3 2 10 2" xfId="3476"/>
    <cellStyle name="Обычный 2 2 2 3 3 2 10 3" xfId="22304"/>
    <cellStyle name="Обычный 2 2 2 3 3 2 10 4" xfId="29776"/>
    <cellStyle name="Обычный 2 2 2 3 3 2 10 5" xfId="37245"/>
    <cellStyle name="Обычный 2 2 2 3 3 2 10 6" xfId="44706"/>
    <cellStyle name="Обычный 2 2 2 3 3 2 10 7" xfId="52594"/>
    <cellStyle name="Обычный 2 2 2 3 3 2 10 8" xfId="60061"/>
    <cellStyle name="Обычный 2 2 2 3 3 2 11" xfId="3477"/>
    <cellStyle name="Обычный 2 2 2 3 3 2 12" xfId="3478"/>
    <cellStyle name="Обычный 2 2 2 3 3 2 13" xfId="15747"/>
    <cellStyle name="Обычный 2 2 2 3 3 2 14" xfId="23240"/>
    <cellStyle name="Обычный 2 2 2 3 3 2 15" xfId="30711"/>
    <cellStyle name="Обычный 2 2 2 3 3 2 16" xfId="38177"/>
    <cellStyle name="Обычный 2 2 2 3 3 2 17" xfId="45723"/>
    <cellStyle name="Обычный 2 2 2 3 3 2 18" xfId="46058"/>
    <cellStyle name="Обычный 2 2 2 3 3 2 19" xfId="53525"/>
    <cellStyle name="Обычный 2 2 2 3 3 2 2" xfId="3479"/>
    <cellStyle name="Обычный 2 2 2 3 3 2 2 10" xfId="3480"/>
    <cellStyle name="Обычный 2 2 2 3 3 2 2 11" xfId="15748"/>
    <cellStyle name="Обычный 2 2 2 3 3 2 2 12" xfId="23241"/>
    <cellStyle name="Обычный 2 2 2 3 3 2 2 13" xfId="30712"/>
    <cellStyle name="Обычный 2 2 2 3 3 2 2 14" xfId="38178"/>
    <cellStyle name="Обычный 2 2 2 3 3 2 2 15" xfId="46059"/>
    <cellStyle name="Обычный 2 2 2 3 3 2 2 16" xfId="53526"/>
    <cellStyle name="Обычный 2 2 2 3 3 2 2 2" xfId="3481"/>
    <cellStyle name="Обычный 2 2 2 3 3 2 2 2 2" xfId="3482"/>
    <cellStyle name="Обычный 2 2 2 3 3 2 2 2 3" xfId="3483"/>
    <cellStyle name="Обычный 2 2 2 3 3 2 2 2 4" xfId="16706"/>
    <cellStyle name="Обычный 2 2 2 3 3 2 2 2 5" xfId="24178"/>
    <cellStyle name="Обычный 2 2 2 3 3 2 2 2 6" xfId="31648"/>
    <cellStyle name="Обычный 2 2 2 3 3 2 2 2 7" xfId="39110"/>
    <cellStyle name="Обычный 2 2 2 3 3 2 2 2 8" xfId="46996"/>
    <cellStyle name="Обычный 2 2 2 3 3 2 2 2 9" xfId="54463"/>
    <cellStyle name="Обычный 2 2 2 3 3 2 2 3" xfId="3484"/>
    <cellStyle name="Обычный 2 2 2 3 3 2 2 3 2" xfId="3485"/>
    <cellStyle name="Обычный 2 2 2 3 3 2 2 3 3" xfId="17640"/>
    <cellStyle name="Обычный 2 2 2 3 3 2 2 3 4" xfId="25112"/>
    <cellStyle name="Обычный 2 2 2 3 3 2 2 3 5" xfId="32581"/>
    <cellStyle name="Обычный 2 2 2 3 3 2 2 3 6" xfId="40042"/>
    <cellStyle name="Обычный 2 2 2 3 3 2 2 3 7" xfId="47930"/>
    <cellStyle name="Обычный 2 2 2 3 3 2 2 3 8" xfId="55397"/>
    <cellStyle name="Обычный 2 2 2 3 3 2 2 4" xfId="3486"/>
    <cellStyle name="Обычный 2 2 2 3 3 2 2 4 2" xfId="3487"/>
    <cellStyle name="Обычный 2 2 2 3 3 2 2 4 3" xfId="18573"/>
    <cellStyle name="Обычный 2 2 2 3 3 2 2 4 4" xfId="26045"/>
    <cellStyle name="Обычный 2 2 2 3 3 2 2 4 5" xfId="33514"/>
    <cellStyle name="Обычный 2 2 2 3 3 2 2 4 6" xfId="40975"/>
    <cellStyle name="Обычный 2 2 2 3 3 2 2 4 7" xfId="48863"/>
    <cellStyle name="Обычный 2 2 2 3 3 2 2 4 8" xfId="56330"/>
    <cellStyle name="Обычный 2 2 2 3 3 2 2 5" xfId="3488"/>
    <cellStyle name="Обычный 2 2 2 3 3 2 2 5 2" xfId="3489"/>
    <cellStyle name="Обычный 2 2 2 3 3 2 2 5 3" xfId="19505"/>
    <cellStyle name="Обычный 2 2 2 3 3 2 2 5 4" xfId="26977"/>
    <cellStyle name="Обычный 2 2 2 3 3 2 2 5 5" xfId="34446"/>
    <cellStyle name="Обычный 2 2 2 3 3 2 2 5 6" xfId="41907"/>
    <cellStyle name="Обычный 2 2 2 3 3 2 2 5 7" xfId="49795"/>
    <cellStyle name="Обычный 2 2 2 3 3 2 2 5 8" xfId="57262"/>
    <cellStyle name="Обычный 2 2 2 3 3 2 2 6" xfId="3490"/>
    <cellStyle name="Обычный 2 2 2 3 3 2 2 6 2" xfId="3491"/>
    <cellStyle name="Обычный 2 2 2 3 3 2 2 6 3" xfId="20438"/>
    <cellStyle name="Обычный 2 2 2 3 3 2 2 6 4" xfId="27910"/>
    <cellStyle name="Обычный 2 2 2 3 3 2 2 6 5" xfId="35379"/>
    <cellStyle name="Обычный 2 2 2 3 3 2 2 6 6" xfId="42840"/>
    <cellStyle name="Обычный 2 2 2 3 3 2 2 6 7" xfId="50728"/>
    <cellStyle name="Обычный 2 2 2 3 3 2 2 6 8" xfId="58195"/>
    <cellStyle name="Обычный 2 2 2 3 3 2 2 7" xfId="3492"/>
    <cellStyle name="Обычный 2 2 2 3 3 2 2 7 2" xfId="3493"/>
    <cellStyle name="Обычный 2 2 2 3 3 2 2 7 3" xfId="21372"/>
    <cellStyle name="Обычный 2 2 2 3 3 2 2 7 4" xfId="28844"/>
    <cellStyle name="Обычный 2 2 2 3 3 2 2 7 5" xfId="36313"/>
    <cellStyle name="Обычный 2 2 2 3 3 2 2 7 6" xfId="43774"/>
    <cellStyle name="Обычный 2 2 2 3 3 2 2 7 7" xfId="51662"/>
    <cellStyle name="Обычный 2 2 2 3 3 2 2 7 8" xfId="59129"/>
    <cellStyle name="Обычный 2 2 2 3 3 2 2 8" xfId="3494"/>
    <cellStyle name="Обычный 2 2 2 3 3 2 2 8 2" xfId="3495"/>
    <cellStyle name="Обычный 2 2 2 3 3 2 2 8 3" xfId="22305"/>
    <cellStyle name="Обычный 2 2 2 3 3 2 2 8 4" xfId="29777"/>
    <cellStyle name="Обычный 2 2 2 3 3 2 2 8 5" xfId="37246"/>
    <cellStyle name="Обычный 2 2 2 3 3 2 2 8 6" xfId="44707"/>
    <cellStyle name="Обычный 2 2 2 3 3 2 2 8 7" xfId="52595"/>
    <cellStyle name="Обычный 2 2 2 3 3 2 2 8 8" xfId="60062"/>
    <cellStyle name="Обычный 2 2 2 3 3 2 2 9" xfId="3496"/>
    <cellStyle name="Обычный 2 2 2 3 3 2 3" xfId="3497"/>
    <cellStyle name="Обычный 2 2 2 3 3 2 3 10" xfId="3498"/>
    <cellStyle name="Обычный 2 2 2 3 3 2 3 11" xfId="15749"/>
    <cellStyle name="Обычный 2 2 2 3 3 2 3 12" xfId="23242"/>
    <cellStyle name="Обычный 2 2 2 3 3 2 3 13" xfId="30713"/>
    <cellStyle name="Обычный 2 2 2 3 3 2 3 14" xfId="38179"/>
    <cellStyle name="Обычный 2 2 2 3 3 2 3 15" xfId="46060"/>
    <cellStyle name="Обычный 2 2 2 3 3 2 3 16" xfId="53527"/>
    <cellStyle name="Обычный 2 2 2 3 3 2 3 2" xfId="3499"/>
    <cellStyle name="Обычный 2 2 2 3 3 2 3 2 2" xfId="3500"/>
    <cellStyle name="Обычный 2 2 2 3 3 2 3 2 3" xfId="16707"/>
    <cellStyle name="Обычный 2 2 2 3 3 2 3 2 4" xfId="24179"/>
    <cellStyle name="Обычный 2 2 2 3 3 2 3 2 5" xfId="31649"/>
    <cellStyle name="Обычный 2 2 2 3 3 2 3 2 6" xfId="39111"/>
    <cellStyle name="Обычный 2 2 2 3 3 2 3 2 7" xfId="46997"/>
    <cellStyle name="Обычный 2 2 2 3 3 2 3 2 8" xfId="54464"/>
    <cellStyle name="Обычный 2 2 2 3 3 2 3 3" xfId="3501"/>
    <cellStyle name="Обычный 2 2 2 3 3 2 3 3 2" xfId="3502"/>
    <cellStyle name="Обычный 2 2 2 3 3 2 3 3 3" xfId="17641"/>
    <cellStyle name="Обычный 2 2 2 3 3 2 3 3 4" xfId="25113"/>
    <cellStyle name="Обычный 2 2 2 3 3 2 3 3 5" xfId="32582"/>
    <cellStyle name="Обычный 2 2 2 3 3 2 3 3 6" xfId="40043"/>
    <cellStyle name="Обычный 2 2 2 3 3 2 3 3 7" xfId="47931"/>
    <cellStyle name="Обычный 2 2 2 3 3 2 3 3 8" xfId="55398"/>
    <cellStyle name="Обычный 2 2 2 3 3 2 3 4" xfId="3503"/>
    <cellStyle name="Обычный 2 2 2 3 3 2 3 4 2" xfId="3504"/>
    <cellStyle name="Обычный 2 2 2 3 3 2 3 4 3" xfId="18574"/>
    <cellStyle name="Обычный 2 2 2 3 3 2 3 4 4" xfId="26046"/>
    <cellStyle name="Обычный 2 2 2 3 3 2 3 4 5" xfId="33515"/>
    <cellStyle name="Обычный 2 2 2 3 3 2 3 4 6" xfId="40976"/>
    <cellStyle name="Обычный 2 2 2 3 3 2 3 4 7" xfId="48864"/>
    <cellStyle name="Обычный 2 2 2 3 3 2 3 4 8" xfId="56331"/>
    <cellStyle name="Обычный 2 2 2 3 3 2 3 5" xfId="3505"/>
    <cellStyle name="Обычный 2 2 2 3 3 2 3 5 2" xfId="3506"/>
    <cellStyle name="Обычный 2 2 2 3 3 2 3 5 3" xfId="19506"/>
    <cellStyle name="Обычный 2 2 2 3 3 2 3 5 4" xfId="26978"/>
    <cellStyle name="Обычный 2 2 2 3 3 2 3 5 5" xfId="34447"/>
    <cellStyle name="Обычный 2 2 2 3 3 2 3 5 6" xfId="41908"/>
    <cellStyle name="Обычный 2 2 2 3 3 2 3 5 7" xfId="49796"/>
    <cellStyle name="Обычный 2 2 2 3 3 2 3 5 8" xfId="57263"/>
    <cellStyle name="Обычный 2 2 2 3 3 2 3 6" xfId="3507"/>
    <cellStyle name="Обычный 2 2 2 3 3 2 3 6 2" xfId="3508"/>
    <cellStyle name="Обычный 2 2 2 3 3 2 3 6 3" xfId="20439"/>
    <cellStyle name="Обычный 2 2 2 3 3 2 3 6 4" xfId="27911"/>
    <cellStyle name="Обычный 2 2 2 3 3 2 3 6 5" xfId="35380"/>
    <cellStyle name="Обычный 2 2 2 3 3 2 3 6 6" xfId="42841"/>
    <cellStyle name="Обычный 2 2 2 3 3 2 3 6 7" xfId="50729"/>
    <cellStyle name="Обычный 2 2 2 3 3 2 3 6 8" xfId="58196"/>
    <cellStyle name="Обычный 2 2 2 3 3 2 3 7" xfId="3509"/>
    <cellStyle name="Обычный 2 2 2 3 3 2 3 7 2" xfId="3510"/>
    <cellStyle name="Обычный 2 2 2 3 3 2 3 7 3" xfId="21373"/>
    <cellStyle name="Обычный 2 2 2 3 3 2 3 7 4" xfId="28845"/>
    <cellStyle name="Обычный 2 2 2 3 3 2 3 7 5" xfId="36314"/>
    <cellStyle name="Обычный 2 2 2 3 3 2 3 7 6" xfId="43775"/>
    <cellStyle name="Обычный 2 2 2 3 3 2 3 7 7" xfId="51663"/>
    <cellStyle name="Обычный 2 2 2 3 3 2 3 7 8" xfId="59130"/>
    <cellStyle name="Обычный 2 2 2 3 3 2 3 8" xfId="3511"/>
    <cellStyle name="Обычный 2 2 2 3 3 2 3 8 2" xfId="3512"/>
    <cellStyle name="Обычный 2 2 2 3 3 2 3 8 3" xfId="22306"/>
    <cellStyle name="Обычный 2 2 2 3 3 2 3 8 4" xfId="29778"/>
    <cellStyle name="Обычный 2 2 2 3 3 2 3 8 5" xfId="37247"/>
    <cellStyle name="Обычный 2 2 2 3 3 2 3 8 6" xfId="44708"/>
    <cellStyle name="Обычный 2 2 2 3 3 2 3 8 7" xfId="52596"/>
    <cellStyle name="Обычный 2 2 2 3 3 2 3 8 8" xfId="60063"/>
    <cellStyle name="Обычный 2 2 2 3 3 2 3 9" xfId="3513"/>
    <cellStyle name="Обычный 2 2 2 3 3 2 4" xfId="3514"/>
    <cellStyle name="Обычный 2 2 2 3 3 2 4 2" xfId="3515"/>
    <cellStyle name="Обычный 2 2 2 3 3 2 4 3" xfId="3516"/>
    <cellStyle name="Обычный 2 2 2 3 3 2 4 4" xfId="16705"/>
    <cellStyle name="Обычный 2 2 2 3 3 2 4 5" xfId="24177"/>
    <cellStyle name="Обычный 2 2 2 3 3 2 4 6" xfId="31647"/>
    <cellStyle name="Обычный 2 2 2 3 3 2 4 7" xfId="39109"/>
    <cellStyle name="Обычный 2 2 2 3 3 2 4 8" xfId="46995"/>
    <cellStyle name="Обычный 2 2 2 3 3 2 4 9" xfId="54462"/>
    <cellStyle name="Обычный 2 2 2 3 3 2 5" xfId="3517"/>
    <cellStyle name="Обычный 2 2 2 3 3 2 5 2" xfId="3518"/>
    <cellStyle name="Обычный 2 2 2 3 3 2 5 3" xfId="17639"/>
    <cellStyle name="Обычный 2 2 2 3 3 2 5 4" xfId="25111"/>
    <cellStyle name="Обычный 2 2 2 3 3 2 5 5" xfId="32580"/>
    <cellStyle name="Обычный 2 2 2 3 3 2 5 6" xfId="40041"/>
    <cellStyle name="Обычный 2 2 2 3 3 2 5 7" xfId="47929"/>
    <cellStyle name="Обычный 2 2 2 3 3 2 5 8" xfId="55396"/>
    <cellStyle name="Обычный 2 2 2 3 3 2 6" xfId="3519"/>
    <cellStyle name="Обычный 2 2 2 3 3 2 6 2" xfId="3520"/>
    <cellStyle name="Обычный 2 2 2 3 3 2 6 3" xfId="18572"/>
    <cellStyle name="Обычный 2 2 2 3 3 2 6 4" xfId="26044"/>
    <cellStyle name="Обычный 2 2 2 3 3 2 6 5" xfId="33513"/>
    <cellStyle name="Обычный 2 2 2 3 3 2 6 6" xfId="40974"/>
    <cellStyle name="Обычный 2 2 2 3 3 2 6 7" xfId="48862"/>
    <cellStyle name="Обычный 2 2 2 3 3 2 6 8" xfId="56329"/>
    <cellStyle name="Обычный 2 2 2 3 3 2 7" xfId="3521"/>
    <cellStyle name="Обычный 2 2 2 3 3 2 7 2" xfId="3522"/>
    <cellStyle name="Обычный 2 2 2 3 3 2 7 3" xfId="19504"/>
    <cellStyle name="Обычный 2 2 2 3 3 2 7 4" xfId="26976"/>
    <cellStyle name="Обычный 2 2 2 3 3 2 7 5" xfId="34445"/>
    <cellStyle name="Обычный 2 2 2 3 3 2 7 6" xfId="41906"/>
    <cellStyle name="Обычный 2 2 2 3 3 2 7 7" xfId="49794"/>
    <cellStyle name="Обычный 2 2 2 3 3 2 7 8" xfId="57261"/>
    <cellStyle name="Обычный 2 2 2 3 3 2 8" xfId="3523"/>
    <cellStyle name="Обычный 2 2 2 3 3 2 8 2" xfId="3524"/>
    <cellStyle name="Обычный 2 2 2 3 3 2 8 3" xfId="20437"/>
    <cellStyle name="Обычный 2 2 2 3 3 2 8 4" xfId="27909"/>
    <cellStyle name="Обычный 2 2 2 3 3 2 8 5" xfId="35378"/>
    <cellStyle name="Обычный 2 2 2 3 3 2 8 6" xfId="42839"/>
    <cellStyle name="Обычный 2 2 2 3 3 2 8 7" xfId="50727"/>
    <cellStyle name="Обычный 2 2 2 3 3 2 8 8" xfId="58194"/>
    <cellStyle name="Обычный 2 2 2 3 3 2 9" xfId="3525"/>
    <cellStyle name="Обычный 2 2 2 3 3 2 9 2" xfId="3526"/>
    <cellStyle name="Обычный 2 2 2 3 3 2 9 3" xfId="21371"/>
    <cellStyle name="Обычный 2 2 2 3 3 2 9 4" xfId="28843"/>
    <cellStyle name="Обычный 2 2 2 3 3 2 9 5" xfId="36312"/>
    <cellStyle name="Обычный 2 2 2 3 3 2 9 6" xfId="43773"/>
    <cellStyle name="Обычный 2 2 2 3 3 2 9 7" xfId="51661"/>
    <cellStyle name="Обычный 2 2 2 3 3 2 9 8" xfId="59128"/>
    <cellStyle name="Обычный 2 2 2 3 3 20" xfId="46057"/>
    <cellStyle name="Обычный 2 2 2 3 3 21" xfId="53524"/>
    <cellStyle name="Обычный 2 2 2 3 3 3" xfId="3527"/>
    <cellStyle name="Обычный 2 2 2 3 3 3 10" xfId="3528"/>
    <cellStyle name="Обычный 2 2 2 3 3 3 10 2" xfId="3529"/>
    <cellStyle name="Обычный 2 2 2 3 3 3 10 3" xfId="21374"/>
    <cellStyle name="Обычный 2 2 2 3 3 3 10 4" xfId="28846"/>
    <cellStyle name="Обычный 2 2 2 3 3 3 10 5" xfId="36315"/>
    <cellStyle name="Обычный 2 2 2 3 3 3 10 6" xfId="43776"/>
    <cellStyle name="Обычный 2 2 2 3 3 3 10 7" xfId="51664"/>
    <cellStyle name="Обычный 2 2 2 3 3 3 10 8" xfId="59131"/>
    <cellStyle name="Обычный 2 2 2 3 3 3 11" xfId="3530"/>
    <cellStyle name="Обычный 2 2 2 3 3 3 11 2" xfId="3531"/>
    <cellStyle name="Обычный 2 2 2 3 3 3 11 3" xfId="22307"/>
    <cellStyle name="Обычный 2 2 2 3 3 3 11 4" xfId="29779"/>
    <cellStyle name="Обычный 2 2 2 3 3 3 11 5" xfId="37248"/>
    <cellStyle name="Обычный 2 2 2 3 3 3 11 6" xfId="44709"/>
    <cellStyle name="Обычный 2 2 2 3 3 3 11 7" xfId="52597"/>
    <cellStyle name="Обычный 2 2 2 3 3 3 11 8" xfId="60064"/>
    <cellStyle name="Обычный 2 2 2 3 3 3 12" xfId="3532"/>
    <cellStyle name="Обычный 2 2 2 3 3 3 13" xfId="3533"/>
    <cellStyle name="Обычный 2 2 2 3 3 3 14" xfId="15750"/>
    <cellStyle name="Обычный 2 2 2 3 3 3 15" xfId="23243"/>
    <cellStyle name="Обычный 2 2 2 3 3 3 16" xfId="30714"/>
    <cellStyle name="Обычный 2 2 2 3 3 3 17" xfId="38180"/>
    <cellStyle name="Обычный 2 2 2 3 3 3 18" xfId="45727"/>
    <cellStyle name="Обычный 2 2 2 3 3 3 19" xfId="46061"/>
    <cellStyle name="Обычный 2 2 2 3 3 3 2" xfId="3534"/>
    <cellStyle name="Обычный 2 2 2 3 3 3 2 10" xfId="3535"/>
    <cellStyle name="Обычный 2 2 2 3 3 3 2 10 2" xfId="3536"/>
    <cellStyle name="Обычный 2 2 2 3 3 3 2 10 3" xfId="18576"/>
    <cellStyle name="Обычный 2 2 2 3 3 3 2 10 4" xfId="26048"/>
    <cellStyle name="Обычный 2 2 2 3 3 3 2 10 5" xfId="33517"/>
    <cellStyle name="Обычный 2 2 2 3 3 3 2 10 6" xfId="40978"/>
    <cellStyle name="Обычный 2 2 2 3 3 3 2 10 7" xfId="48866"/>
    <cellStyle name="Обычный 2 2 2 3 3 3 2 10 8" xfId="56333"/>
    <cellStyle name="Обычный 2 2 2 3 3 3 2 11" xfId="3537"/>
    <cellStyle name="Обычный 2 2 2 3 3 3 2 11 2" xfId="3538"/>
    <cellStyle name="Обычный 2 2 2 3 3 3 2 11 3" xfId="19508"/>
    <cellStyle name="Обычный 2 2 2 3 3 3 2 11 4" xfId="26980"/>
    <cellStyle name="Обычный 2 2 2 3 3 3 2 11 5" xfId="34449"/>
    <cellStyle name="Обычный 2 2 2 3 3 3 2 11 6" xfId="41910"/>
    <cellStyle name="Обычный 2 2 2 3 3 3 2 11 7" xfId="49798"/>
    <cellStyle name="Обычный 2 2 2 3 3 3 2 11 8" xfId="57265"/>
    <cellStyle name="Обычный 2 2 2 3 3 3 2 12" xfId="3539"/>
    <cellStyle name="Обычный 2 2 2 3 3 3 2 12 2" xfId="3540"/>
    <cellStyle name="Обычный 2 2 2 3 3 3 2 12 3" xfId="20441"/>
    <cellStyle name="Обычный 2 2 2 3 3 3 2 12 4" xfId="27913"/>
    <cellStyle name="Обычный 2 2 2 3 3 3 2 12 5" xfId="35382"/>
    <cellStyle name="Обычный 2 2 2 3 3 3 2 12 6" xfId="42843"/>
    <cellStyle name="Обычный 2 2 2 3 3 3 2 12 7" xfId="50731"/>
    <cellStyle name="Обычный 2 2 2 3 3 3 2 12 8" xfId="58198"/>
    <cellStyle name="Обычный 2 2 2 3 3 3 2 13" xfId="3541"/>
    <cellStyle name="Обычный 2 2 2 3 3 3 2 13 2" xfId="3542"/>
    <cellStyle name="Обычный 2 2 2 3 3 3 2 13 3" xfId="21375"/>
    <cellStyle name="Обычный 2 2 2 3 3 3 2 13 4" xfId="28847"/>
    <cellStyle name="Обычный 2 2 2 3 3 3 2 13 5" xfId="36316"/>
    <cellStyle name="Обычный 2 2 2 3 3 3 2 13 6" xfId="43777"/>
    <cellStyle name="Обычный 2 2 2 3 3 3 2 13 7" xfId="51665"/>
    <cellStyle name="Обычный 2 2 2 3 3 3 2 13 8" xfId="59132"/>
    <cellStyle name="Обычный 2 2 2 3 3 3 2 14" xfId="3543"/>
    <cellStyle name="Обычный 2 2 2 3 3 3 2 14 2" xfId="3544"/>
    <cellStyle name="Обычный 2 2 2 3 3 3 2 14 3" xfId="22308"/>
    <cellStyle name="Обычный 2 2 2 3 3 3 2 14 4" xfId="29780"/>
    <cellStyle name="Обычный 2 2 2 3 3 3 2 14 5" xfId="37249"/>
    <cellStyle name="Обычный 2 2 2 3 3 3 2 14 6" xfId="44710"/>
    <cellStyle name="Обычный 2 2 2 3 3 3 2 14 7" xfId="52598"/>
    <cellStyle name="Обычный 2 2 2 3 3 3 2 14 8" xfId="60065"/>
    <cellStyle name="Обычный 2 2 2 3 3 3 2 15" xfId="3545"/>
    <cellStyle name="Обычный 2 2 2 3 3 3 2 16" xfId="3546"/>
    <cellStyle name="Обычный 2 2 2 3 3 3 2 17" xfId="15751"/>
    <cellStyle name="Обычный 2 2 2 3 3 3 2 18" xfId="23244"/>
    <cellStyle name="Обычный 2 2 2 3 3 3 2 19" xfId="30715"/>
    <cellStyle name="Обычный 2 2 2 3 3 3 2 2" xfId="3547"/>
    <cellStyle name="Обычный 2 2 2 3 3 3 2 2 10" xfId="3548"/>
    <cellStyle name="Обычный 2 2 2 3 3 3 2 2 10 2" xfId="3549"/>
    <cellStyle name="Обычный 2 2 2 3 3 3 2 2 10 3" xfId="22309"/>
    <cellStyle name="Обычный 2 2 2 3 3 3 2 2 10 4" xfId="29781"/>
    <cellStyle name="Обычный 2 2 2 3 3 3 2 2 10 5" xfId="37250"/>
    <cellStyle name="Обычный 2 2 2 3 3 3 2 2 10 6" xfId="44711"/>
    <cellStyle name="Обычный 2 2 2 3 3 3 2 2 10 7" xfId="52599"/>
    <cellStyle name="Обычный 2 2 2 3 3 3 2 2 10 8" xfId="60066"/>
    <cellStyle name="Обычный 2 2 2 3 3 3 2 2 11" xfId="3550"/>
    <cellStyle name="Обычный 2 2 2 3 3 3 2 2 12" xfId="3551"/>
    <cellStyle name="Обычный 2 2 2 3 3 3 2 2 13" xfId="15752"/>
    <cellStyle name="Обычный 2 2 2 3 3 3 2 2 14" xfId="23245"/>
    <cellStyle name="Обычный 2 2 2 3 3 3 2 2 15" xfId="30716"/>
    <cellStyle name="Обычный 2 2 2 3 3 3 2 2 16" xfId="38182"/>
    <cellStyle name="Обычный 2 2 2 3 3 3 2 2 17" xfId="45731"/>
    <cellStyle name="Обычный 2 2 2 3 3 3 2 2 18" xfId="46063"/>
    <cellStyle name="Обычный 2 2 2 3 3 3 2 2 19" xfId="53530"/>
    <cellStyle name="Обычный 2 2 2 3 3 3 2 2 2" xfId="3552"/>
    <cellStyle name="Обычный 2 2 2 3 3 3 2 2 2 10" xfId="3553"/>
    <cellStyle name="Обычный 2 2 2 3 3 3 2 2 2 11" xfId="15753"/>
    <cellStyle name="Обычный 2 2 2 3 3 3 2 2 2 12" xfId="23246"/>
    <cellStyle name="Обычный 2 2 2 3 3 3 2 2 2 13" xfId="30717"/>
    <cellStyle name="Обычный 2 2 2 3 3 3 2 2 2 14" xfId="38183"/>
    <cellStyle name="Обычный 2 2 2 3 3 3 2 2 2 15" xfId="46064"/>
    <cellStyle name="Обычный 2 2 2 3 3 3 2 2 2 16" xfId="53531"/>
    <cellStyle name="Обычный 2 2 2 3 3 3 2 2 2 2" xfId="3554"/>
    <cellStyle name="Обычный 2 2 2 3 3 3 2 2 2 2 2" xfId="3555"/>
    <cellStyle name="Обычный 2 2 2 3 3 3 2 2 2 2 3" xfId="3556"/>
    <cellStyle name="Обычный 2 2 2 3 3 3 2 2 2 2 4" xfId="16711"/>
    <cellStyle name="Обычный 2 2 2 3 3 3 2 2 2 2 5" xfId="24183"/>
    <cellStyle name="Обычный 2 2 2 3 3 3 2 2 2 2 6" xfId="31653"/>
    <cellStyle name="Обычный 2 2 2 3 3 3 2 2 2 2 7" xfId="39115"/>
    <cellStyle name="Обычный 2 2 2 3 3 3 2 2 2 2 8" xfId="47001"/>
    <cellStyle name="Обычный 2 2 2 3 3 3 2 2 2 2 9" xfId="54468"/>
    <cellStyle name="Обычный 2 2 2 3 3 3 2 2 2 3" xfId="3557"/>
    <cellStyle name="Обычный 2 2 2 3 3 3 2 2 2 3 2" xfId="3558"/>
    <cellStyle name="Обычный 2 2 2 3 3 3 2 2 2 3 3" xfId="17645"/>
    <cellStyle name="Обычный 2 2 2 3 3 3 2 2 2 3 4" xfId="25117"/>
    <cellStyle name="Обычный 2 2 2 3 3 3 2 2 2 3 5" xfId="32586"/>
    <cellStyle name="Обычный 2 2 2 3 3 3 2 2 2 3 6" xfId="40047"/>
    <cellStyle name="Обычный 2 2 2 3 3 3 2 2 2 3 7" xfId="47935"/>
    <cellStyle name="Обычный 2 2 2 3 3 3 2 2 2 3 8" xfId="55402"/>
    <cellStyle name="Обычный 2 2 2 3 3 3 2 2 2 4" xfId="3559"/>
    <cellStyle name="Обычный 2 2 2 3 3 3 2 2 2 4 2" xfId="3560"/>
    <cellStyle name="Обычный 2 2 2 3 3 3 2 2 2 4 3" xfId="18578"/>
    <cellStyle name="Обычный 2 2 2 3 3 3 2 2 2 4 4" xfId="26050"/>
    <cellStyle name="Обычный 2 2 2 3 3 3 2 2 2 4 5" xfId="33519"/>
    <cellStyle name="Обычный 2 2 2 3 3 3 2 2 2 4 6" xfId="40980"/>
    <cellStyle name="Обычный 2 2 2 3 3 3 2 2 2 4 7" xfId="48868"/>
    <cellStyle name="Обычный 2 2 2 3 3 3 2 2 2 4 8" xfId="56335"/>
    <cellStyle name="Обычный 2 2 2 3 3 3 2 2 2 5" xfId="3561"/>
    <cellStyle name="Обычный 2 2 2 3 3 3 2 2 2 5 2" xfId="3562"/>
    <cellStyle name="Обычный 2 2 2 3 3 3 2 2 2 5 3" xfId="19510"/>
    <cellStyle name="Обычный 2 2 2 3 3 3 2 2 2 5 4" xfId="26982"/>
    <cellStyle name="Обычный 2 2 2 3 3 3 2 2 2 5 5" xfId="34451"/>
    <cellStyle name="Обычный 2 2 2 3 3 3 2 2 2 5 6" xfId="41912"/>
    <cellStyle name="Обычный 2 2 2 3 3 3 2 2 2 5 7" xfId="49800"/>
    <cellStyle name="Обычный 2 2 2 3 3 3 2 2 2 5 8" xfId="57267"/>
    <cellStyle name="Обычный 2 2 2 3 3 3 2 2 2 6" xfId="3563"/>
    <cellStyle name="Обычный 2 2 2 3 3 3 2 2 2 6 2" xfId="3564"/>
    <cellStyle name="Обычный 2 2 2 3 3 3 2 2 2 6 3" xfId="20443"/>
    <cellStyle name="Обычный 2 2 2 3 3 3 2 2 2 6 4" xfId="27915"/>
    <cellStyle name="Обычный 2 2 2 3 3 3 2 2 2 6 5" xfId="35384"/>
    <cellStyle name="Обычный 2 2 2 3 3 3 2 2 2 6 6" xfId="42845"/>
    <cellStyle name="Обычный 2 2 2 3 3 3 2 2 2 6 7" xfId="50733"/>
    <cellStyle name="Обычный 2 2 2 3 3 3 2 2 2 6 8" xfId="58200"/>
    <cellStyle name="Обычный 2 2 2 3 3 3 2 2 2 7" xfId="3565"/>
    <cellStyle name="Обычный 2 2 2 3 3 3 2 2 2 7 2" xfId="3566"/>
    <cellStyle name="Обычный 2 2 2 3 3 3 2 2 2 7 3" xfId="21377"/>
    <cellStyle name="Обычный 2 2 2 3 3 3 2 2 2 7 4" xfId="28849"/>
    <cellStyle name="Обычный 2 2 2 3 3 3 2 2 2 7 5" xfId="36318"/>
    <cellStyle name="Обычный 2 2 2 3 3 3 2 2 2 7 6" xfId="43779"/>
    <cellStyle name="Обычный 2 2 2 3 3 3 2 2 2 7 7" xfId="51667"/>
    <cellStyle name="Обычный 2 2 2 3 3 3 2 2 2 7 8" xfId="59134"/>
    <cellStyle name="Обычный 2 2 2 3 3 3 2 2 2 8" xfId="3567"/>
    <cellStyle name="Обычный 2 2 2 3 3 3 2 2 2 8 2" xfId="3568"/>
    <cellStyle name="Обычный 2 2 2 3 3 3 2 2 2 8 3" xfId="22310"/>
    <cellStyle name="Обычный 2 2 2 3 3 3 2 2 2 8 4" xfId="29782"/>
    <cellStyle name="Обычный 2 2 2 3 3 3 2 2 2 8 5" xfId="37251"/>
    <cellStyle name="Обычный 2 2 2 3 3 3 2 2 2 8 6" xfId="44712"/>
    <cellStyle name="Обычный 2 2 2 3 3 3 2 2 2 8 7" xfId="52600"/>
    <cellStyle name="Обычный 2 2 2 3 3 3 2 2 2 8 8" xfId="60067"/>
    <cellStyle name="Обычный 2 2 2 3 3 3 2 2 2 9" xfId="3569"/>
    <cellStyle name="Обычный 2 2 2 3 3 3 2 2 3" xfId="3570"/>
    <cellStyle name="Обычный 2 2 2 3 3 3 2 2 3 10" xfId="3571"/>
    <cellStyle name="Обычный 2 2 2 3 3 3 2 2 3 11" xfId="15754"/>
    <cellStyle name="Обычный 2 2 2 3 3 3 2 2 3 12" xfId="23247"/>
    <cellStyle name="Обычный 2 2 2 3 3 3 2 2 3 13" xfId="30718"/>
    <cellStyle name="Обычный 2 2 2 3 3 3 2 2 3 14" xfId="38184"/>
    <cellStyle name="Обычный 2 2 2 3 3 3 2 2 3 15" xfId="46065"/>
    <cellStyle name="Обычный 2 2 2 3 3 3 2 2 3 16" xfId="53532"/>
    <cellStyle name="Обычный 2 2 2 3 3 3 2 2 3 2" xfId="3572"/>
    <cellStyle name="Обычный 2 2 2 3 3 3 2 2 3 2 2" xfId="3573"/>
    <cellStyle name="Обычный 2 2 2 3 3 3 2 2 3 2 3" xfId="16712"/>
    <cellStyle name="Обычный 2 2 2 3 3 3 2 2 3 2 4" xfId="24184"/>
    <cellStyle name="Обычный 2 2 2 3 3 3 2 2 3 2 5" xfId="31654"/>
    <cellStyle name="Обычный 2 2 2 3 3 3 2 2 3 2 6" xfId="39116"/>
    <cellStyle name="Обычный 2 2 2 3 3 3 2 2 3 2 7" xfId="47002"/>
    <cellStyle name="Обычный 2 2 2 3 3 3 2 2 3 2 8" xfId="54469"/>
    <cellStyle name="Обычный 2 2 2 3 3 3 2 2 3 3" xfId="3574"/>
    <cellStyle name="Обычный 2 2 2 3 3 3 2 2 3 3 2" xfId="3575"/>
    <cellStyle name="Обычный 2 2 2 3 3 3 2 2 3 3 3" xfId="17646"/>
    <cellStyle name="Обычный 2 2 2 3 3 3 2 2 3 3 4" xfId="25118"/>
    <cellStyle name="Обычный 2 2 2 3 3 3 2 2 3 3 5" xfId="32587"/>
    <cellStyle name="Обычный 2 2 2 3 3 3 2 2 3 3 6" xfId="40048"/>
    <cellStyle name="Обычный 2 2 2 3 3 3 2 2 3 3 7" xfId="47936"/>
    <cellStyle name="Обычный 2 2 2 3 3 3 2 2 3 3 8" xfId="55403"/>
    <cellStyle name="Обычный 2 2 2 3 3 3 2 2 3 4" xfId="3576"/>
    <cellStyle name="Обычный 2 2 2 3 3 3 2 2 3 4 2" xfId="3577"/>
    <cellStyle name="Обычный 2 2 2 3 3 3 2 2 3 4 3" xfId="18579"/>
    <cellStyle name="Обычный 2 2 2 3 3 3 2 2 3 4 4" xfId="26051"/>
    <cellStyle name="Обычный 2 2 2 3 3 3 2 2 3 4 5" xfId="33520"/>
    <cellStyle name="Обычный 2 2 2 3 3 3 2 2 3 4 6" xfId="40981"/>
    <cellStyle name="Обычный 2 2 2 3 3 3 2 2 3 4 7" xfId="48869"/>
    <cellStyle name="Обычный 2 2 2 3 3 3 2 2 3 4 8" xfId="56336"/>
    <cellStyle name="Обычный 2 2 2 3 3 3 2 2 3 5" xfId="3578"/>
    <cellStyle name="Обычный 2 2 2 3 3 3 2 2 3 5 2" xfId="3579"/>
    <cellStyle name="Обычный 2 2 2 3 3 3 2 2 3 5 3" xfId="19511"/>
    <cellStyle name="Обычный 2 2 2 3 3 3 2 2 3 5 4" xfId="26983"/>
    <cellStyle name="Обычный 2 2 2 3 3 3 2 2 3 5 5" xfId="34452"/>
    <cellStyle name="Обычный 2 2 2 3 3 3 2 2 3 5 6" xfId="41913"/>
    <cellStyle name="Обычный 2 2 2 3 3 3 2 2 3 5 7" xfId="49801"/>
    <cellStyle name="Обычный 2 2 2 3 3 3 2 2 3 5 8" xfId="57268"/>
    <cellStyle name="Обычный 2 2 2 3 3 3 2 2 3 6" xfId="3580"/>
    <cellStyle name="Обычный 2 2 2 3 3 3 2 2 3 6 2" xfId="3581"/>
    <cellStyle name="Обычный 2 2 2 3 3 3 2 2 3 6 3" xfId="20444"/>
    <cellStyle name="Обычный 2 2 2 3 3 3 2 2 3 6 4" xfId="27916"/>
    <cellStyle name="Обычный 2 2 2 3 3 3 2 2 3 6 5" xfId="35385"/>
    <cellStyle name="Обычный 2 2 2 3 3 3 2 2 3 6 6" xfId="42846"/>
    <cellStyle name="Обычный 2 2 2 3 3 3 2 2 3 6 7" xfId="50734"/>
    <cellStyle name="Обычный 2 2 2 3 3 3 2 2 3 6 8" xfId="58201"/>
    <cellStyle name="Обычный 2 2 2 3 3 3 2 2 3 7" xfId="3582"/>
    <cellStyle name="Обычный 2 2 2 3 3 3 2 2 3 7 2" xfId="3583"/>
    <cellStyle name="Обычный 2 2 2 3 3 3 2 2 3 7 3" xfId="21378"/>
    <cellStyle name="Обычный 2 2 2 3 3 3 2 2 3 7 4" xfId="28850"/>
    <cellStyle name="Обычный 2 2 2 3 3 3 2 2 3 7 5" xfId="36319"/>
    <cellStyle name="Обычный 2 2 2 3 3 3 2 2 3 7 6" xfId="43780"/>
    <cellStyle name="Обычный 2 2 2 3 3 3 2 2 3 7 7" xfId="51668"/>
    <cellStyle name="Обычный 2 2 2 3 3 3 2 2 3 7 8" xfId="59135"/>
    <cellStyle name="Обычный 2 2 2 3 3 3 2 2 3 8" xfId="3584"/>
    <cellStyle name="Обычный 2 2 2 3 3 3 2 2 3 8 2" xfId="3585"/>
    <cellStyle name="Обычный 2 2 2 3 3 3 2 2 3 8 3" xfId="22311"/>
    <cellStyle name="Обычный 2 2 2 3 3 3 2 2 3 8 4" xfId="29783"/>
    <cellStyle name="Обычный 2 2 2 3 3 3 2 2 3 8 5" xfId="37252"/>
    <cellStyle name="Обычный 2 2 2 3 3 3 2 2 3 8 6" xfId="44713"/>
    <cellStyle name="Обычный 2 2 2 3 3 3 2 2 3 8 7" xfId="52601"/>
    <cellStyle name="Обычный 2 2 2 3 3 3 2 2 3 8 8" xfId="60068"/>
    <cellStyle name="Обычный 2 2 2 3 3 3 2 2 3 9" xfId="3586"/>
    <cellStyle name="Обычный 2 2 2 3 3 3 2 2 4" xfId="3587"/>
    <cellStyle name="Обычный 2 2 2 3 3 3 2 2 4 2" xfId="3588"/>
    <cellStyle name="Обычный 2 2 2 3 3 3 2 2 4 3" xfId="3589"/>
    <cellStyle name="Обычный 2 2 2 3 3 3 2 2 4 4" xfId="16710"/>
    <cellStyle name="Обычный 2 2 2 3 3 3 2 2 4 5" xfId="24182"/>
    <cellStyle name="Обычный 2 2 2 3 3 3 2 2 4 6" xfId="31652"/>
    <cellStyle name="Обычный 2 2 2 3 3 3 2 2 4 7" xfId="39114"/>
    <cellStyle name="Обычный 2 2 2 3 3 3 2 2 4 8" xfId="47000"/>
    <cellStyle name="Обычный 2 2 2 3 3 3 2 2 4 9" xfId="54467"/>
    <cellStyle name="Обычный 2 2 2 3 3 3 2 2 5" xfId="3590"/>
    <cellStyle name="Обычный 2 2 2 3 3 3 2 2 5 2" xfId="3591"/>
    <cellStyle name="Обычный 2 2 2 3 3 3 2 2 5 3" xfId="17644"/>
    <cellStyle name="Обычный 2 2 2 3 3 3 2 2 5 4" xfId="25116"/>
    <cellStyle name="Обычный 2 2 2 3 3 3 2 2 5 5" xfId="32585"/>
    <cellStyle name="Обычный 2 2 2 3 3 3 2 2 5 6" xfId="40046"/>
    <cellStyle name="Обычный 2 2 2 3 3 3 2 2 5 7" xfId="47934"/>
    <cellStyle name="Обычный 2 2 2 3 3 3 2 2 5 8" xfId="55401"/>
    <cellStyle name="Обычный 2 2 2 3 3 3 2 2 6" xfId="3592"/>
    <cellStyle name="Обычный 2 2 2 3 3 3 2 2 6 2" xfId="3593"/>
    <cellStyle name="Обычный 2 2 2 3 3 3 2 2 6 3" xfId="18577"/>
    <cellStyle name="Обычный 2 2 2 3 3 3 2 2 6 4" xfId="26049"/>
    <cellStyle name="Обычный 2 2 2 3 3 3 2 2 6 5" xfId="33518"/>
    <cellStyle name="Обычный 2 2 2 3 3 3 2 2 6 6" xfId="40979"/>
    <cellStyle name="Обычный 2 2 2 3 3 3 2 2 6 7" xfId="48867"/>
    <cellStyle name="Обычный 2 2 2 3 3 3 2 2 6 8" xfId="56334"/>
    <cellStyle name="Обычный 2 2 2 3 3 3 2 2 7" xfId="3594"/>
    <cellStyle name="Обычный 2 2 2 3 3 3 2 2 7 2" xfId="3595"/>
    <cellStyle name="Обычный 2 2 2 3 3 3 2 2 7 3" xfId="19509"/>
    <cellStyle name="Обычный 2 2 2 3 3 3 2 2 7 4" xfId="26981"/>
    <cellStyle name="Обычный 2 2 2 3 3 3 2 2 7 5" xfId="34450"/>
    <cellStyle name="Обычный 2 2 2 3 3 3 2 2 7 6" xfId="41911"/>
    <cellStyle name="Обычный 2 2 2 3 3 3 2 2 7 7" xfId="49799"/>
    <cellStyle name="Обычный 2 2 2 3 3 3 2 2 7 8" xfId="57266"/>
    <cellStyle name="Обычный 2 2 2 3 3 3 2 2 8" xfId="3596"/>
    <cellStyle name="Обычный 2 2 2 3 3 3 2 2 8 2" xfId="3597"/>
    <cellStyle name="Обычный 2 2 2 3 3 3 2 2 8 3" xfId="20442"/>
    <cellStyle name="Обычный 2 2 2 3 3 3 2 2 8 4" xfId="27914"/>
    <cellStyle name="Обычный 2 2 2 3 3 3 2 2 8 5" xfId="35383"/>
    <cellStyle name="Обычный 2 2 2 3 3 3 2 2 8 6" xfId="42844"/>
    <cellStyle name="Обычный 2 2 2 3 3 3 2 2 8 7" xfId="50732"/>
    <cellStyle name="Обычный 2 2 2 3 3 3 2 2 8 8" xfId="58199"/>
    <cellStyle name="Обычный 2 2 2 3 3 3 2 2 9" xfId="3598"/>
    <cellStyle name="Обычный 2 2 2 3 3 3 2 2 9 2" xfId="3599"/>
    <cellStyle name="Обычный 2 2 2 3 3 3 2 2 9 3" xfId="21376"/>
    <cellStyle name="Обычный 2 2 2 3 3 3 2 2 9 4" xfId="28848"/>
    <cellStyle name="Обычный 2 2 2 3 3 3 2 2 9 5" xfId="36317"/>
    <cellStyle name="Обычный 2 2 2 3 3 3 2 2 9 6" xfId="43778"/>
    <cellStyle name="Обычный 2 2 2 3 3 3 2 2 9 7" xfId="51666"/>
    <cellStyle name="Обычный 2 2 2 3 3 3 2 2 9 8" xfId="59133"/>
    <cellStyle name="Обычный 2 2 2 3 3 3 2 20" xfId="38181"/>
    <cellStyle name="Обычный 2 2 2 3 3 3 2 21" xfId="45729"/>
    <cellStyle name="Обычный 2 2 2 3 3 3 2 22" xfId="46062"/>
    <cellStyle name="Обычный 2 2 2 3 3 3 2 23" xfId="53529"/>
    <cellStyle name="Обычный 2 2 2 3 3 3 2 3" xfId="3600"/>
    <cellStyle name="Обычный 2 2 2 3 3 3 2 3 10" xfId="3601"/>
    <cellStyle name="Обычный 2 2 2 3 3 3 2 3 10 2" xfId="3602"/>
    <cellStyle name="Обычный 2 2 2 3 3 3 2 3 10 3" xfId="22312"/>
    <cellStyle name="Обычный 2 2 2 3 3 3 2 3 10 4" xfId="29784"/>
    <cellStyle name="Обычный 2 2 2 3 3 3 2 3 10 5" xfId="37253"/>
    <cellStyle name="Обычный 2 2 2 3 3 3 2 3 10 6" xfId="44714"/>
    <cellStyle name="Обычный 2 2 2 3 3 3 2 3 10 7" xfId="52602"/>
    <cellStyle name="Обычный 2 2 2 3 3 3 2 3 10 8" xfId="60069"/>
    <cellStyle name="Обычный 2 2 2 3 3 3 2 3 11" xfId="3603"/>
    <cellStyle name="Обычный 2 2 2 3 3 3 2 3 12" xfId="3604"/>
    <cellStyle name="Обычный 2 2 2 3 3 3 2 3 13" xfId="15755"/>
    <cellStyle name="Обычный 2 2 2 3 3 3 2 3 14" xfId="23248"/>
    <cellStyle name="Обычный 2 2 2 3 3 3 2 3 15" xfId="30719"/>
    <cellStyle name="Обычный 2 2 2 3 3 3 2 3 16" xfId="38185"/>
    <cellStyle name="Обычный 2 2 2 3 3 3 2 3 17" xfId="45739"/>
    <cellStyle name="Обычный 2 2 2 3 3 3 2 3 18" xfId="46066"/>
    <cellStyle name="Обычный 2 2 2 3 3 3 2 3 19" xfId="53533"/>
    <cellStyle name="Обычный 2 2 2 3 3 3 2 3 2" xfId="3605"/>
    <cellStyle name="Обычный 2 2 2 3 3 3 2 3 2 10" xfId="3606"/>
    <cellStyle name="Обычный 2 2 2 3 3 3 2 3 2 11" xfId="15756"/>
    <cellStyle name="Обычный 2 2 2 3 3 3 2 3 2 12" xfId="23249"/>
    <cellStyle name="Обычный 2 2 2 3 3 3 2 3 2 13" xfId="30720"/>
    <cellStyle name="Обычный 2 2 2 3 3 3 2 3 2 14" xfId="38186"/>
    <cellStyle name="Обычный 2 2 2 3 3 3 2 3 2 15" xfId="46067"/>
    <cellStyle name="Обычный 2 2 2 3 3 3 2 3 2 16" xfId="53534"/>
    <cellStyle name="Обычный 2 2 2 3 3 3 2 3 2 2" xfId="3607"/>
    <cellStyle name="Обычный 2 2 2 3 3 3 2 3 2 2 2" xfId="3608"/>
    <cellStyle name="Обычный 2 2 2 3 3 3 2 3 2 2 3" xfId="3609"/>
    <cellStyle name="Обычный 2 2 2 3 3 3 2 3 2 2 4" xfId="16714"/>
    <cellStyle name="Обычный 2 2 2 3 3 3 2 3 2 2 5" xfId="24186"/>
    <cellStyle name="Обычный 2 2 2 3 3 3 2 3 2 2 6" xfId="31656"/>
    <cellStyle name="Обычный 2 2 2 3 3 3 2 3 2 2 7" xfId="39118"/>
    <cellStyle name="Обычный 2 2 2 3 3 3 2 3 2 2 8" xfId="47004"/>
    <cellStyle name="Обычный 2 2 2 3 3 3 2 3 2 2 9" xfId="54471"/>
    <cellStyle name="Обычный 2 2 2 3 3 3 2 3 2 3" xfId="3610"/>
    <cellStyle name="Обычный 2 2 2 3 3 3 2 3 2 3 2" xfId="3611"/>
    <cellStyle name="Обычный 2 2 2 3 3 3 2 3 2 3 3" xfId="17648"/>
    <cellStyle name="Обычный 2 2 2 3 3 3 2 3 2 3 4" xfId="25120"/>
    <cellStyle name="Обычный 2 2 2 3 3 3 2 3 2 3 5" xfId="32589"/>
    <cellStyle name="Обычный 2 2 2 3 3 3 2 3 2 3 6" xfId="40050"/>
    <cellStyle name="Обычный 2 2 2 3 3 3 2 3 2 3 7" xfId="47938"/>
    <cellStyle name="Обычный 2 2 2 3 3 3 2 3 2 3 8" xfId="55405"/>
    <cellStyle name="Обычный 2 2 2 3 3 3 2 3 2 4" xfId="3612"/>
    <cellStyle name="Обычный 2 2 2 3 3 3 2 3 2 4 2" xfId="3613"/>
    <cellStyle name="Обычный 2 2 2 3 3 3 2 3 2 4 3" xfId="18581"/>
    <cellStyle name="Обычный 2 2 2 3 3 3 2 3 2 4 4" xfId="26053"/>
    <cellStyle name="Обычный 2 2 2 3 3 3 2 3 2 4 5" xfId="33522"/>
    <cellStyle name="Обычный 2 2 2 3 3 3 2 3 2 4 6" xfId="40983"/>
    <cellStyle name="Обычный 2 2 2 3 3 3 2 3 2 4 7" xfId="48871"/>
    <cellStyle name="Обычный 2 2 2 3 3 3 2 3 2 4 8" xfId="56338"/>
    <cellStyle name="Обычный 2 2 2 3 3 3 2 3 2 5" xfId="3614"/>
    <cellStyle name="Обычный 2 2 2 3 3 3 2 3 2 5 2" xfId="3615"/>
    <cellStyle name="Обычный 2 2 2 3 3 3 2 3 2 5 3" xfId="19513"/>
    <cellStyle name="Обычный 2 2 2 3 3 3 2 3 2 5 4" xfId="26985"/>
    <cellStyle name="Обычный 2 2 2 3 3 3 2 3 2 5 5" xfId="34454"/>
    <cellStyle name="Обычный 2 2 2 3 3 3 2 3 2 5 6" xfId="41915"/>
    <cellStyle name="Обычный 2 2 2 3 3 3 2 3 2 5 7" xfId="49803"/>
    <cellStyle name="Обычный 2 2 2 3 3 3 2 3 2 5 8" xfId="57270"/>
    <cellStyle name="Обычный 2 2 2 3 3 3 2 3 2 6" xfId="3616"/>
    <cellStyle name="Обычный 2 2 2 3 3 3 2 3 2 6 2" xfId="3617"/>
    <cellStyle name="Обычный 2 2 2 3 3 3 2 3 2 6 3" xfId="20446"/>
    <cellStyle name="Обычный 2 2 2 3 3 3 2 3 2 6 4" xfId="27918"/>
    <cellStyle name="Обычный 2 2 2 3 3 3 2 3 2 6 5" xfId="35387"/>
    <cellStyle name="Обычный 2 2 2 3 3 3 2 3 2 6 6" xfId="42848"/>
    <cellStyle name="Обычный 2 2 2 3 3 3 2 3 2 6 7" xfId="50736"/>
    <cellStyle name="Обычный 2 2 2 3 3 3 2 3 2 6 8" xfId="58203"/>
    <cellStyle name="Обычный 2 2 2 3 3 3 2 3 2 7" xfId="3618"/>
    <cellStyle name="Обычный 2 2 2 3 3 3 2 3 2 7 2" xfId="3619"/>
    <cellStyle name="Обычный 2 2 2 3 3 3 2 3 2 7 3" xfId="21380"/>
    <cellStyle name="Обычный 2 2 2 3 3 3 2 3 2 7 4" xfId="28852"/>
    <cellStyle name="Обычный 2 2 2 3 3 3 2 3 2 7 5" xfId="36321"/>
    <cellStyle name="Обычный 2 2 2 3 3 3 2 3 2 7 6" xfId="43782"/>
    <cellStyle name="Обычный 2 2 2 3 3 3 2 3 2 7 7" xfId="51670"/>
    <cellStyle name="Обычный 2 2 2 3 3 3 2 3 2 7 8" xfId="59137"/>
    <cellStyle name="Обычный 2 2 2 3 3 3 2 3 2 8" xfId="3620"/>
    <cellStyle name="Обычный 2 2 2 3 3 3 2 3 2 8 2" xfId="3621"/>
    <cellStyle name="Обычный 2 2 2 3 3 3 2 3 2 8 3" xfId="22313"/>
    <cellStyle name="Обычный 2 2 2 3 3 3 2 3 2 8 4" xfId="29785"/>
    <cellStyle name="Обычный 2 2 2 3 3 3 2 3 2 8 5" xfId="37254"/>
    <cellStyle name="Обычный 2 2 2 3 3 3 2 3 2 8 6" xfId="44715"/>
    <cellStyle name="Обычный 2 2 2 3 3 3 2 3 2 8 7" xfId="52603"/>
    <cellStyle name="Обычный 2 2 2 3 3 3 2 3 2 8 8" xfId="60070"/>
    <cellStyle name="Обычный 2 2 2 3 3 3 2 3 2 9" xfId="3622"/>
    <cellStyle name="Обычный 2 2 2 3 3 3 2 3 3" xfId="3623"/>
    <cellStyle name="Обычный 2 2 2 3 3 3 2 3 3 10" xfId="3624"/>
    <cellStyle name="Обычный 2 2 2 3 3 3 2 3 3 11" xfId="15757"/>
    <cellStyle name="Обычный 2 2 2 3 3 3 2 3 3 12" xfId="23250"/>
    <cellStyle name="Обычный 2 2 2 3 3 3 2 3 3 13" xfId="30721"/>
    <cellStyle name="Обычный 2 2 2 3 3 3 2 3 3 14" xfId="38187"/>
    <cellStyle name="Обычный 2 2 2 3 3 3 2 3 3 15" xfId="46068"/>
    <cellStyle name="Обычный 2 2 2 3 3 3 2 3 3 16" xfId="53535"/>
    <cellStyle name="Обычный 2 2 2 3 3 3 2 3 3 2" xfId="3625"/>
    <cellStyle name="Обычный 2 2 2 3 3 3 2 3 3 2 2" xfId="3626"/>
    <cellStyle name="Обычный 2 2 2 3 3 3 2 3 3 2 3" xfId="16715"/>
    <cellStyle name="Обычный 2 2 2 3 3 3 2 3 3 2 4" xfId="24187"/>
    <cellStyle name="Обычный 2 2 2 3 3 3 2 3 3 2 5" xfId="31657"/>
    <cellStyle name="Обычный 2 2 2 3 3 3 2 3 3 2 6" xfId="39119"/>
    <cellStyle name="Обычный 2 2 2 3 3 3 2 3 3 2 7" xfId="47005"/>
    <cellStyle name="Обычный 2 2 2 3 3 3 2 3 3 2 8" xfId="54472"/>
    <cellStyle name="Обычный 2 2 2 3 3 3 2 3 3 3" xfId="3627"/>
    <cellStyle name="Обычный 2 2 2 3 3 3 2 3 3 3 2" xfId="3628"/>
    <cellStyle name="Обычный 2 2 2 3 3 3 2 3 3 3 3" xfId="17649"/>
    <cellStyle name="Обычный 2 2 2 3 3 3 2 3 3 3 4" xfId="25121"/>
    <cellStyle name="Обычный 2 2 2 3 3 3 2 3 3 3 5" xfId="32590"/>
    <cellStyle name="Обычный 2 2 2 3 3 3 2 3 3 3 6" xfId="40051"/>
    <cellStyle name="Обычный 2 2 2 3 3 3 2 3 3 3 7" xfId="47939"/>
    <cellStyle name="Обычный 2 2 2 3 3 3 2 3 3 3 8" xfId="55406"/>
    <cellStyle name="Обычный 2 2 2 3 3 3 2 3 3 4" xfId="3629"/>
    <cellStyle name="Обычный 2 2 2 3 3 3 2 3 3 4 2" xfId="3630"/>
    <cellStyle name="Обычный 2 2 2 3 3 3 2 3 3 4 3" xfId="18582"/>
    <cellStyle name="Обычный 2 2 2 3 3 3 2 3 3 4 4" xfId="26054"/>
    <cellStyle name="Обычный 2 2 2 3 3 3 2 3 3 4 5" xfId="33523"/>
    <cellStyle name="Обычный 2 2 2 3 3 3 2 3 3 4 6" xfId="40984"/>
    <cellStyle name="Обычный 2 2 2 3 3 3 2 3 3 4 7" xfId="48872"/>
    <cellStyle name="Обычный 2 2 2 3 3 3 2 3 3 4 8" xfId="56339"/>
    <cellStyle name="Обычный 2 2 2 3 3 3 2 3 3 5" xfId="3631"/>
    <cellStyle name="Обычный 2 2 2 3 3 3 2 3 3 5 2" xfId="3632"/>
    <cellStyle name="Обычный 2 2 2 3 3 3 2 3 3 5 3" xfId="19514"/>
    <cellStyle name="Обычный 2 2 2 3 3 3 2 3 3 5 4" xfId="26986"/>
    <cellStyle name="Обычный 2 2 2 3 3 3 2 3 3 5 5" xfId="34455"/>
    <cellStyle name="Обычный 2 2 2 3 3 3 2 3 3 5 6" xfId="41916"/>
    <cellStyle name="Обычный 2 2 2 3 3 3 2 3 3 5 7" xfId="49804"/>
    <cellStyle name="Обычный 2 2 2 3 3 3 2 3 3 5 8" xfId="57271"/>
    <cellStyle name="Обычный 2 2 2 3 3 3 2 3 3 6" xfId="3633"/>
    <cellStyle name="Обычный 2 2 2 3 3 3 2 3 3 6 2" xfId="3634"/>
    <cellStyle name="Обычный 2 2 2 3 3 3 2 3 3 6 3" xfId="20447"/>
    <cellStyle name="Обычный 2 2 2 3 3 3 2 3 3 6 4" xfId="27919"/>
    <cellStyle name="Обычный 2 2 2 3 3 3 2 3 3 6 5" xfId="35388"/>
    <cellStyle name="Обычный 2 2 2 3 3 3 2 3 3 6 6" xfId="42849"/>
    <cellStyle name="Обычный 2 2 2 3 3 3 2 3 3 6 7" xfId="50737"/>
    <cellStyle name="Обычный 2 2 2 3 3 3 2 3 3 6 8" xfId="58204"/>
    <cellStyle name="Обычный 2 2 2 3 3 3 2 3 3 7" xfId="3635"/>
    <cellStyle name="Обычный 2 2 2 3 3 3 2 3 3 7 2" xfId="3636"/>
    <cellStyle name="Обычный 2 2 2 3 3 3 2 3 3 7 3" xfId="21381"/>
    <cellStyle name="Обычный 2 2 2 3 3 3 2 3 3 7 4" xfId="28853"/>
    <cellStyle name="Обычный 2 2 2 3 3 3 2 3 3 7 5" xfId="36322"/>
    <cellStyle name="Обычный 2 2 2 3 3 3 2 3 3 7 6" xfId="43783"/>
    <cellStyle name="Обычный 2 2 2 3 3 3 2 3 3 7 7" xfId="51671"/>
    <cellStyle name="Обычный 2 2 2 3 3 3 2 3 3 7 8" xfId="59138"/>
    <cellStyle name="Обычный 2 2 2 3 3 3 2 3 3 8" xfId="3637"/>
    <cellStyle name="Обычный 2 2 2 3 3 3 2 3 3 8 2" xfId="3638"/>
    <cellStyle name="Обычный 2 2 2 3 3 3 2 3 3 8 3" xfId="22314"/>
    <cellStyle name="Обычный 2 2 2 3 3 3 2 3 3 8 4" xfId="29786"/>
    <cellStyle name="Обычный 2 2 2 3 3 3 2 3 3 8 5" xfId="37255"/>
    <cellStyle name="Обычный 2 2 2 3 3 3 2 3 3 8 6" xfId="44716"/>
    <cellStyle name="Обычный 2 2 2 3 3 3 2 3 3 8 7" xfId="52604"/>
    <cellStyle name="Обычный 2 2 2 3 3 3 2 3 3 8 8" xfId="60071"/>
    <cellStyle name="Обычный 2 2 2 3 3 3 2 3 3 9" xfId="3639"/>
    <cellStyle name="Обычный 2 2 2 3 3 3 2 3 4" xfId="3640"/>
    <cellStyle name="Обычный 2 2 2 3 3 3 2 3 4 2" xfId="3641"/>
    <cellStyle name="Обычный 2 2 2 3 3 3 2 3 4 3" xfId="3642"/>
    <cellStyle name="Обычный 2 2 2 3 3 3 2 3 4 4" xfId="16713"/>
    <cellStyle name="Обычный 2 2 2 3 3 3 2 3 4 5" xfId="24185"/>
    <cellStyle name="Обычный 2 2 2 3 3 3 2 3 4 6" xfId="31655"/>
    <cellStyle name="Обычный 2 2 2 3 3 3 2 3 4 7" xfId="39117"/>
    <cellStyle name="Обычный 2 2 2 3 3 3 2 3 4 8" xfId="47003"/>
    <cellStyle name="Обычный 2 2 2 3 3 3 2 3 4 9" xfId="54470"/>
    <cellStyle name="Обычный 2 2 2 3 3 3 2 3 5" xfId="3643"/>
    <cellStyle name="Обычный 2 2 2 3 3 3 2 3 5 2" xfId="3644"/>
    <cellStyle name="Обычный 2 2 2 3 3 3 2 3 5 3" xfId="17647"/>
    <cellStyle name="Обычный 2 2 2 3 3 3 2 3 5 4" xfId="25119"/>
    <cellStyle name="Обычный 2 2 2 3 3 3 2 3 5 5" xfId="32588"/>
    <cellStyle name="Обычный 2 2 2 3 3 3 2 3 5 6" xfId="40049"/>
    <cellStyle name="Обычный 2 2 2 3 3 3 2 3 5 7" xfId="47937"/>
    <cellStyle name="Обычный 2 2 2 3 3 3 2 3 5 8" xfId="55404"/>
    <cellStyle name="Обычный 2 2 2 3 3 3 2 3 6" xfId="3645"/>
    <cellStyle name="Обычный 2 2 2 3 3 3 2 3 6 2" xfId="3646"/>
    <cellStyle name="Обычный 2 2 2 3 3 3 2 3 6 3" xfId="18580"/>
    <cellStyle name="Обычный 2 2 2 3 3 3 2 3 6 4" xfId="26052"/>
    <cellStyle name="Обычный 2 2 2 3 3 3 2 3 6 5" xfId="33521"/>
    <cellStyle name="Обычный 2 2 2 3 3 3 2 3 6 6" xfId="40982"/>
    <cellStyle name="Обычный 2 2 2 3 3 3 2 3 6 7" xfId="48870"/>
    <cellStyle name="Обычный 2 2 2 3 3 3 2 3 6 8" xfId="56337"/>
    <cellStyle name="Обычный 2 2 2 3 3 3 2 3 7" xfId="3647"/>
    <cellStyle name="Обычный 2 2 2 3 3 3 2 3 7 2" xfId="3648"/>
    <cellStyle name="Обычный 2 2 2 3 3 3 2 3 7 3" xfId="19512"/>
    <cellStyle name="Обычный 2 2 2 3 3 3 2 3 7 4" xfId="26984"/>
    <cellStyle name="Обычный 2 2 2 3 3 3 2 3 7 5" xfId="34453"/>
    <cellStyle name="Обычный 2 2 2 3 3 3 2 3 7 6" xfId="41914"/>
    <cellStyle name="Обычный 2 2 2 3 3 3 2 3 7 7" xfId="49802"/>
    <cellStyle name="Обычный 2 2 2 3 3 3 2 3 7 8" xfId="57269"/>
    <cellStyle name="Обычный 2 2 2 3 3 3 2 3 8" xfId="3649"/>
    <cellStyle name="Обычный 2 2 2 3 3 3 2 3 8 2" xfId="3650"/>
    <cellStyle name="Обычный 2 2 2 3 3 3 2 3 8 3" xfId="20445"/>
    <cellStyle name="Обычный 2 2 2 3 3 3 2 3 8 4" xfId="27917"/>
    <cellStyle name="Обычный 2 2 2 3 3 3 2 3 8 5" xfId="35386"/>
    <cellStyle name="Обычный 2 2 2 3 3 3 2 3 8 6" xfId="42847"/>
    <cellStyle name="Обычный 2 2 2 3 3 3 2 3 8 7" xfId="50735"/>
    <cellStyle name="Обычный 2 2 2 3 3 3 2 3 8 8" xfId="58202"/>
    <cellStyle name="Обычный 2 2 2 3 3 3 2 3 9" xfId="3651"/>
    <cellStyle name="Обычный 2 2 2 3 3 3 2 3 9 2" xfId="3652"/>
    <cellStyle name="Обычный 2 2 2 3 3 3 2 3 9 3" xfId="21379"/>
    <cellStyle name="Обычный 2 2 2 3 3 3 2 3 9 4" xfId="28851"/>
    <cellStyle name="Обычный 2 2 2 3 3 3 2 3 9 5" xfId="36320"/>
    <cellStyle name="Обычный 2 2 2 3 3 3 2 3 9 6" xfId="43781"/>
    <cellStyle name="Обычный 2 2 2 3 3 3 2 3 9 7" xfId="51669"/>
    <cellStyle name="Обычный 2 2 2 3 3 3 2 3 9 8" xfId="59136"/>
    <cellStyle name="Обычный 2 2 2 3 3 3 2 4" xfId="3653"/>
    <cellStyle name="Обычный 2 2 2 3 3 3 2 4 10" xfId="3654"/>
    <cellStyle name="Обычный 2 2 2 3 3 3 2 4 10 2" xfId="3655"/>
    <cellStyle name="Обычный 2 2 2 3 3 3 2 4 10 3" xfId="22315"/>
    <cellStyle name="Обычный 2 2 2 3 3 3 2 4 10 4" xfId="29787"/>
    <cellStyle name="Обычный 2 2 2 3 3 3 2 4 10 5" xfId="37256"/>
    <cellStyle name="Обычный 2 2 2 3 3 3 2 4 10 6" xfId="44717"/>
    <cellStyle name="Обычный 2 2 2 3 3 3 2 4 10 7" xfId="52605"/>
    <cellStyle name="Обычный 2 2 2 3 3 3 2 4 10 8" xfId="60072"/>
    <cellStyle name="Обычный 2 2 2 3 3 3 2 4 11" xfId="3656"/>
    <cellStyle name="Обычный 2 2 2 3 3 3 2 4 12" xfId="3657"/>
    <cellStyle name="Обычный 2 2 2 3 3 3 2 4 13" xfId="15758"/>
    <cellStyle name="Обычный 2 2 2 3 3 3 2 4 14" xfId="23251"/>
    <cellStyle name="Обычный 2 2 2 3 3 3 2 4 15" xfId="30722"/>
    <cellStyle name="Обычный 2 2 2 3 3 3 2 4 16" xfId="38188"/>
    <cellStyle name="Обычный 2 2 2 3 3 3 2 4 17" xfId="45741"/>
    <cellStyle name="Обычный 2 2 2 3 3 3 2 4 18" xfId="46069"/>
    <cellStyle name="Обычный 2 2 2 3 3 3 2 4 19" xfId="53536"/>
    <cellStyle name="Обычный 2 2 2 3 3 3 2 4 2" xfId="3658"/>
    <cellStyle name="Обычный 2 2 2 3 3 3 2 4 2 10" xfId="3659"/>
    <cellStyle name="Обычный 2 2 2 3 3 3 2 4 2 11" xfId="15759"/>
    <cellStyle name="Обычный 2 2 2 3 3 3 2 4 2 12" xfId="23252"/>
    <cellStyle name="Обычный 2 2 2 3 3 3 2 4 2 13" xfId="30723"/>
    <cellStyle name="Обычный 2 2 2 3 3 3 2 4 2 14" xfId="38189"/>
    <cellStyle name="Обычный 2 2 2 3 3 3 2 4 2 15" xfId="46070"/>
    <cellStyle name="Обычный 2 2 2 3 3 3 2 4 2 16" xfId="53537"/>
    <cellStyle name="Обычный 2 2 2 3 3 3 2 4 2 2" xfId="3660"/>
    <cellStyle name="Обычный 2 2 2 3 3 3 2 4 2 2 2" xfId="3661"/>
    <cellStyle name="Обычный 2 2 2 3 3 3 2 4 2 2 3" xfId="3662"/>
    <cellStyle name="Обычный 2 2 2 3 3 3 2 4 2 2 4" xfId="16717"/>
    <cellStyle name="Обычный 2 2 2 3 3 3 2 4 2 2 5" xfId="24189"/>
    <cellStyle name="Обычный 2 2 2 3 3 3 2 4 2 2 6" xfId="31659"/>
    <cellStyle name="Обычный 2 2 2 3 3 3 2 4 2 2 7" xfId="39121"/>
    <cellStyle name="Обычный 2 2 2 3 3 3 2 4 2 2 8" xfId="47007"/>
    <cellStyle name="Обычный 2 2 2 3 3 3 2 4 2 2 9" xfId="54474"/>
    <cellStyle name="Обычный 2 2 2 3 3 3 2 4 2 3" xfId="3663"/>
    <cellStyle name="Обычный 2 2 2 3 3 3 2 4 2 3 2" xfId="3664"/>
    <cellStyle name="Обычный 2 2 2 3 3 3 2 4 2 3 3" xfId="17651"/>
    <cellStyle name="Обычный 2 2 2 3 3 3 2 4 2 3 4" xfId="25123"/>
    <cellStyle name="Обычный 2 2 2 3 3 3 2 4 2 3 5" xfId="32592"/>
    <cellStyle name="Обычный 2 2 2 3 3 3 2 4 2 3 6" xfId="40053"/>
    <cellStyle name="Обычный 2 2 2 3 3 3 2 4 2 3 7" xfId="47941"/>
    <cellStyle name="Обычный 2 2 2 3 3 3 2 4 2 3 8" xfId="55408"/>
    <cellStyle name="Обычный 2 2 2 3 3 3 2 4 2 4" xfId="3665"/>
    <cellStyle name="Обычный 2 2 2 3 3 3 2 4 2 4 2" xfId="3666"/>
    <cellStyle name="Обычный 2 2 2 3 3 3 2 4 2 4 3" xfId="18584"/>
    <cellStyle name="Обычный 2 2 2 3 3 3 2 4 2 4 4" xfId="26056"/>
    <cellStyle name="Обычный 2 2 2 3 3 3 2 4 2 4 5" xfId="33525"/>
    <cellStyle name="Обычный 2 2 2 3 3 3 2 4 2 4 6" xfId="40986"/>
    <cellStyle name="Обычный 2 2 2 3 3 3 2 4 2 4 7" xfId="48874"/>
    <cellStyle name="Обычный 2 2 2 3 3 3 2 4 2 4 8" xfId="56341"/>
    <cellStyle name="Обычный 2 2 2 3 3 3 2 4 2 5" xfId="3667"/>
    <cellStyle name="Обычный 2 2 2 3 3 3 2 4 2 5 2" xfId="3668"/>
    <cellStyle name="Обычный 2 2 2 3 3 3 2 4 2 5 3" xfId="19516"/>
    <cellStyle name="Обычный 2 2 2 3 3 3 2 4 2 5 4" xfId="26988"/>
    <cellStyle name="Обычный 2 2 2 3 3 3 2 4 2 5 5" xfId="34457"/>
    <cellStyle name="Обычный 2 2 2 3 3 3 2 4 2 5 6" xfId="41918"/>
    <cellStyle name="Обычный 2 2 2 3 3 3 2 4 2 5 7" xfId="49806"/>
    <cellStyle name="Обычный 2 2 2 3 3 3 2 4 2 5 8" xfId="57273"/>
    <cellStyle name="Обычный 2 2 2 3 3 3 2 4 2 6" xfId="3669"/>
    <cellStyle name="Обычный 2 2 2 3 3 3 2 4 2 6 2" xfId="3670"/>
    <cellStyle name="Обычный 2 2 2 3 3 3 2 4 2 6 3" xfId="20449"/>
    <cellStyle name="Обычный 2 2 2 3 3 3 2 4 2 6 4" xfId="27921"/>
    <cellStyle name="Обычный 2 2 2 3 3 3 2 4 2 6 5" xfId="35390"/>
    <cellStyle name="Обычный 2 2 2 3 3 3 2 4 2 6 6" xfId="42851"/>
    <cellStyle name="Обычный 2 2 2 3 3 3 2 4 2 6 7" xfId="50739"/>
    <cellStyle name="Обычный 2 2 2 3 3 3 2 4 2 6 8" xfId="58206"/>
    <cellStyle name="Обычный 2 2 2 3 3 3 2 4 2 7" xfId="3671"/>
    <cellStyle name="Обычный 2 2 2 3 3 3 2 4 2 7 2" xfId="3672"/>
    <cellStyle name="Обычный 2 2 2 3 3 3 2 4 2 7 3" xfId="21383"/>
    <cellStyle name="Обычный 2 2 2 3 3 3 2 4 2 7 4" xfId="28855"/>
    <cellStyle name="Обычный 2 2 2 3 3 3 2 4 2 7 5" xfId="36324"/>
    <cellStyle name="Обычный 2 2 2 3 3 3 2 4 2 7 6" xfId="43785"/>
    <cellStyle name="Обычный 2 2 2 3 3 3 2 4 2 7 7" xfId="51673"/>
    <cellStyle name="Обычный 2 2 2 3 3 3 2 4 2 7 8" xfId="59140"/>
    <cellStyle name="Обычный 2 2 2 3 3 3 2 4 2 8" xfId="3673"/>
    <cellStyle name="Обычный 2 2 2 3 3 3 2 4 2 8 2" xfId="3674"/>
    <cellStyle name="Обычный 2 2 2 3 3 3 2 4 2 8 3" xfId="22316"/>
    <cellStyle name="Обычный 2 2 2 3 3 3 2 4 2 8 4" xfId="29788"/>
    <cellStyle name="Обычный 2 2 2 3 3 3 2 4 2 8 5" xfId="37257"/>
    <cellStyle name="Обычный 2 2 2 3 3 3 2 4 2 8 6" xfId="44718"/>
    <cellStyle name="Обычный 2 2 2 3 3 3 2 4 2 8 7" xfId="52606"/>
    <cellStyle name="Обычный 2 2 2 3 3 3 2 4 2 8 8" xfId="60073"/>
    <cellStyle name="Обычный 2 2 2 3 3 3 2 4 2 9" xfId="3675"/>
    <cellStyle name="Обычный 2 2 2 3 3 3 2 4 3" xfId="3676"/>
    <cellStyle name="Обычный 2 2 2 3 3 3 2 4 3 10" xfId="3677"/>
    <cellStyle name="Обычный 2 2 2 3 3 3 2 4 3 11" xfId="15760"/>
    <cellStyle name="Обычный 2 2 2 3 3 3 2 4 3 12" xfId="23253"/>
    <cellStyle name="Обычный 2 2 2 3 3 3 2 4 3 13" xfId="30724"/>
    <cellStyle name="Обычный 2 2 2 3 3 3 2 4 3 14" xfId="38190"/>
    <cellStyle name="Обычный 2 2 2 3 3 3 2 4 3 15" xfId="46071"/>
    <cellStyle name="Обычный 2 2 2 3 3 3 2 4 3 16" xfId="53538"/>
    <cellStyle name="Обычный 2 2 2 3 3 3 2 4 3 2" xfId="3678"/>
    <cellStyle name="Обычный 2 2 2 3 3 3 2 4 3 2 2" xfId="3679"/>
    <cellStyle name="Обычный 2 2 2 3 3 3 2 4 3 2 3" xfId="16718"/>
    <cellStyle name="Обычный 2 2 2 3 3 3 2 4 3 2 4" xfId="24190"/>
    <cellStyle name="Обычный 2 2 2 3 3 3 2 4 3 2 5" xfId="31660"/>
    <cellStyle name="Обычный 2 2 2 3 3 3 2 4 3 2 6" xfId="39122"/>
    <cellStyle name="Обычный 2 2 2 3 3 3 2 4 3 2 7" xfId="47008"/>
    <cellStyle name="Обычный 2 2 2 3 3 3 2 4 3 2 8" xfId="54475"/>
    <cellStyle name="Обычный 2 2 2 3 3 3 2 4 3 3" xfId="3680"/>
    <cellStyle name="Обычный 2 2 2 3 3 3 2 4 3 3 2" xfId="3681"/>
    <cellStyle name="Обычный 2 2 2 3 3 3 2 4 3 3 3" xfId="17652"/>
    <cellStyle name="Обычный 2 2 2 3 3 3 2 4 3 3 4" xfId="25124"/>
    <cellStyle name="Обычный 2 2 2 3 3 3 2 4 3 3 5" xfId="32593"/>
    <cellStyle name="Обычный 2 2 2 3 3 3 2 4 3 3 6" xfId="40054"/>
    <cellStyle name="Обычный 2 2 2 3 3 3 2 4 3 3 7" xfId="47942"/>
    <cellStyle name="Обычный 2 2 2 3 3 3 2 4 3 3 8" xfId="55409"/>
    <cellStyle name="Обычный 2 2 2 3 3 3 2 4 3 4" xfId="3682"/>
    <cellStyle name="Обычный 2 2 2 3 3 3 2 4 3 4 2" xfId="3683"/>
    <cellStyle name="Обычный 2 2 2 3 3 3 2 4 3 4 3" xfId="18585"/>
    <cellStyle name="Обычный 2 2 2 3 3 3 2 4 3 4 4" xfId="26057"/>
    <cellStyle name="Обычный 2 2 2 3 3 3 2 4 3 4 5" xfId="33526"/>
    <cellStyle name="Обычный 2 2 2 3 3 3 2 4 3 4 6" xfId="40987"/>
    <cellStyle name="Обычный 2 2 2 3 3 3 2 4 3 4 7" xfId="48875"/>
    <cellStyle name="Обычный 2 2 2 3 3 3 2 4 3 4 8" xfId="56342"/>
    <cellStyle name="Обычный 2 2 2 3 3 3 2 4 3 5" xfId="3684"/>
    <cellStyle name="Обычный 2 2 2 3 3 3 2 4 3 5 2" xfId="3685"/>
    <cellStyle name="Обычный 2 2 2 3 3 3 2 4 3 5 3" xfId="19517"/>
    <cellStyle name="Обычный 2 2 2 3 3 3 2 4 3 5 4" xfId="26989"/>
    <cellStyle name="Обычный 2 2 2 3 3 3 2 4 3 5 5" xfId="34458"/>
    <cellStyle name="Обычный 2 2 2 3 3 3 2 4 3 5 6" xfId="41919"/>
    <cellStyle name="Обычный 2 2 2 3 3 3 2 4 3 5 7" xfId="49807"/>
    <cellStyle name="Обычный 2 2 2 3 3 3 2 4 3 5 8" xfId="57274"/>
    <cellStyle name="Обычный 2 2 2 3 3 3 2 4 3 6" xfId="3686"/>
    <cellStyle name="Обычный 2 2 2 3 3 3 2 4 3 6 2" xfId="3687"/>
    <cellStyle name="Обычный 2 2 2 3 3 3 2 4 3 6 3" xfId="20450"/>
    <cellStyle name="Обычный 2 2 2 3 3 3 2 4 3 6 4" xfId="27922"/>
    <cellStyle name="Обычный 2 2 2 3 3 3 2 4 3 6 5" xfId="35391"/>
    <cellStyle name="Обычный 2 2 2 3 3 3 2 4 3 6 6" xfId="42852"/>
    <cellStyle name="Обычный 2 2 2 3 3 3 2 4 3 6 7" xfId="50740"/>
    <cellStyle name="Обычный 2 2 2 3 3 3 2 4 3 6 8" xfId="58207"/>
    <cellStyle name="Обычный 2 2 2 3 3 3 2 4 3 7" xfId="3688"/>
    <cellStyle name="Обычный 2 2 2 3 3 3 2 4 3 7 2" xfId="3689"/>
    <cellStyle name="Обычный 2 2 2 3 3 3 2 4 3 7 3" xfId="21384"/>
    <cellStyle name="Обычный 2 2 2 3 3 3 2 4 3 7 4" xfId="28856"/>
    <cellStyle name="Обычный 2 2 2 3 3 3 2 4 3 7 5" xfId="36325"/>
    <cellStyle name="Обычный 2 2 2 3 3 3 2 4 3 7 6" xfId="43786"/>
    <cellStyle name="Обычный 2 2 2 3 3 3 2 4 3 7 7" xfId="51674"/>
    <cellStyle name="Обычный 2 2 2 3 3 3 2 4 3 7 8" xfId="59141"/>
    <cellStyle name="Обычный 2 2 2 3 3 3 2 4 3 8" xfId="3690"/>
    <cellStyle name="Обычный 2 2 2 3 3 3 2 4 3 8 2" xfId="3691"/>
    <cellStyle name="Обычный 2 2 2 3 3 3 2 4 3 8 3" xfId="22317"/>
    <cellStyle name="Обычный 2 2 2 3 3 3 2 4 3 8 4" xfId="29789"/>
    <cellStyle name="Обычный 2 2 2 3 3 3 2 4 3 8 5" xfId="37258"/>
    <cellStyle name="Обычный 2 2 2 3 3 3 2 4 3 8 6" xfId="44719"/>
    <cellStyle name="Обычный 2 2 2 3 3 3 2 4 3 8 7" xfId="52607"/>
    <cellStyle name="Обычный 2 2 2 3 3 3 2 4 3 8 8" xfId="60074"/>
    <cellStyle name="Обычный 2 2 2 3 3 3 2 4 3 9" xfId="3692"/>
    <cellStyle name="Обычный 2 2 2 3 3 3 2 4 4" xfId="3693"/>
    <cellStyle name="Обычный 2 2 2 3 3 3 2 4 4 2" xfId="3694"/>
    <cellStyle name="Обычный 2 2 2 3 3 3 2 4 4 3" xfId="3695"/>
    <cellStyle name="Обычный 2 2 2 3 3 3 2 4 4 4" xfId="16716"/>
    <cellStyle name="Обычный 2 2 2 3 3 3 2 4 4 5" xfId="24188"/>
    <cellStyle name="Обычный 2 2 2 3 3 3 2 4 4 6" xfId="31658"/>
    <cellStyle name="Обычный 2 2 2 3 3 3 2 4 4 7" xfId="39120"/>
    <cellStyle name="Обычный 2 2 2 3 3 3 2 4 4 8" xfId="47006"/>
    <cellStyle name="Обычный 2 2 2 3 3 3 2 4 4 9" xfId="54473"/>
    <cellStyle name="Обычный 2 2 2 3 3 3 2 4 5" xfId="3696"/>
    <cellStyle name="Обычный 2 2 2 3 3 3 2 4 5 2" xfId="3697"/>
    <cellStyle name="Обычный 2 2 2 3 3 3 2 4 5 3" xfId="17650"/>
    <cellStyle name="Обычный 2 2 2 3 3 3 2 4 5 4" xfId="25122"/>
    <cellStyle name="Обычный 2 2 2 3 3 3 2 4 5 5" xfId="32591"/>
    <cellStyle name="Обычный 2 2 2 3 3 3 2 4 5 6" xfId="40052"/>
    <cellStyle name="Обычный 2 2 2 3 3 3 2 4 5 7" xfId="47940"/>
    <cellStyle name="Обычный 2 2 2 3 3 3 2 4 5 8" xfId="55407"/>
    <cellStyle name="Обычный 2 2 2 3 3 3 2 4 6" xfId="3698"/>
    <cellStyle name="Обычный 2 2 2 3 3 3 2 4 6 2" xfId="3699"/>
    <cellStyle name="Обычный 2 2 2 3 3 3 2 4 6 3" xfId="18583"/>
    <cellStyle name="Обычный 2 2 2 3 3 3 2 4 6 4" xfId="26055"/>
    <cellStyle name="Обычный 2 2 2 3 3 3 2 4 6 5" xfId="33524"/>
    <cellStyle name="Обычный 2 2 2 3 3 3 2 4 6 6" xfId="40985"/>
    <cellStyle name="Обычный 2 2 2 3 3 3 2 4 6 7" xfId="48873"/>
    <cellStyle name="Обычный 2 2 2 3 3 3 2 4 6 8" xfId="56340"/>
    <cellStyle name="Обычный 2 2 2 3 3 3 2 4 7" xfId="3700"/>
    <cellStyle name="Обычный 2 2 2 3 3 3 2 4 7 2" xfId="3701"/>
    <cellStyle name="Обычный 2 2 2 3 3 3 2 4 7 3" xfId="19515"/>
    <cellStyle name="Обычный 2 2 2 3 3 3 2 4 7 4" xfId="26987"/>
    <cellStyle name="Обычный 2 2 2 3 3 3 2 4 7 5" xfId="34456"/>
    <cellStyle name="Обычный 2 2 2 3 3 3 2 4 7 6" xfId="41917"/>
    <cellStyle name="Обычный 2 2 2 3 3 3 2 4 7 7" xfId="49805"/>
    <cellStyle name="Обычный 2 2 2 3 3 3 2 4 7 8" xfId="57272"/>
    <cellStyle name="Обычный 2 2 2 3 3 3 2 4 8" xfId="3702"/>
    <cellStyle name="Обычный 2 2 2 3 3 3 2 4 8 2" xfId="3703"/>
    <cellStyle name="Обычный 2 2 2 3 3 3 2 4 8 3" xfId="20448"/>
    <cellStyle name="Обычный 2 2 2 3 3 3 2 4 8 4" xfId="27920"/>
    <cellStyle name="Обычный 2 2 2 3 3 3 2 4 8 5" xfId="35389"/>
    <cellStyle name="Обычный 2 2 2 3 3 3 2 4 8 6" xfId="42850"/>
    <cellStyle name="Обычный 2 2 2 3 3 3 2 4 8 7" xfId="50738"/>
    <cellStyle name="Обычный 2 2 2 3 3 3 2 4 8 8" xfId="58205"/>
    <cellStyle name="Обычный 2 2 2 3 3 3 2 4 9" xfId="3704"/>
    <cellStyle name="Обычный 2 2 2 3 3 3 2 4 9 2" xfId="3705"/>
    <cellStyle name="Обычный 2 2 2 3 3 3 2 4 9 3" xfId="21382"/>
    <cellStyle name="Обычный 2 2 2 3 3 3 2 4 9 4" xfId="28854"/>
    <cellStyle name="Обычный 2 2 2 3 3 3 2 4 9 5" xfId="36323"/>
    <cellStyle name="Обычный 2 2 2 3 3 3 2 4 9 6" xfId="43784"/>
    <cellStyle name="Обычный 2 2 2 3 3 3 2 4 9 7" xfId="51672"/>
    <cellStyle name="Обычный 2 2 2 3 3 3 2 4 9 8" xfId="59139"/>
    <cellStyle name="Обычный 2 2 2 3 3 3 2 5" xfId="3706"/>
    <cellStyle name="Обычный 2 2 2 3 3 3 2 5 10" xfId="3707"/>
    <cellStyle name="Обычный 2 2 2 3 3 3 2 5 10 2" xfId="3708"/>
    <cellStyle name="Обычный 2 2 2 3 3 3 2 5 10 3" xfId="21385"/>
    <cellStyle name="Обычный 2 2 2 3 3 3 2 5 10 4" xfId="28857"/>
    <cellStyle name="Обычный 2 2 2 3 3 3 2 5 10 5" xfId="36326"/>
    <cellStyle name="Обычный 2 2 2 3 3 3 2 5 10 6" xfId="43787"/>
    <cellStyle name="Обычный 2 2 2 3 3 3 2 5 10 7" xfId="51675"/>
    <cellStyle name="Обычный 2 2 2 3 3 3 2 5 10 8" xfId="59142"/>
    <cellStyle name="Обычный 2 2 2 3 3 3 2 5 11" xfId="3709"/>
    <cellStyle name="Обычный 2 2 2 3 3 3 2 5 11 2" xfId="3710"/>
    <cellStyle name="Обычный 2 2 2 3 3 3 2 5 11 3" xfId="22318"/>
    <cellStyle name="Обычный 2 2 2 3 3 3 2 5 11 4" xfId="29790"/>
    <cellStyle name="Обычный 2 2 2 3 3 3 2 5 11 5" xfId="37259"/>
    <cellStyle name="Обычный 2 2 2 3 3 3 2 5 11 6" xfId="44720"/>
    <cellStyle name="Обычный 2 2 2 3 3 3 2 5 11 7" xfId="52608"/>
    <cellStyle name="Обычный 2 2 2 3 3 3 2 5 11 8" xfId="60075"/>
    <cellStyle name="Обычный 2 2 2 3 3 3 2 5 12" xfId="3711"/>
    <cellStyle name="Обычный 2 2 2 3 3 3 2 5 13" xfId="3712"/>
    <cellStyle name="Обычный 2 2 2 3 3 3 2 5 14" xfId="15761"/>
    <cellStyle name="Обычный 2 2 2 3 3 3 2 5 15" xfId="23254"/>
    <cellStyle name="Обычный 2 2 2 3 3 3 2 5 16" xfId="30725"/>
    <cellStyle name="Обычный 2 2 2 3 3 3 2 5 17" xfId="38191"/>
    <cellStyle name="Обычный 2 2 2 3 3 3 2 5 18" xfId="45743"/>
    <cellStyle name="Обычный 2 2 2 3 3 3 2 5 19" xfId="46072"/>
    <cellStyle name="Обычный 2 2 2 3 3 3 2 5 2" xfId="3713"/>
    <cellStyle name="Обычный 2 2 2 3 3 3 2 5 2 10" xfId="3714"/>
    <cellStyle name="Обычный 2 2 2 3 3 3 2 5 2 10 2" xfId="3715"/>
    <cellStyle name="Обычный 2 2 2 3 3 3 2 5 2 10 3" xfId="21386"/>
    <cellStyle name="Обычный 2 2 2 3 3 3 2 5 2 10 4" xfId="28858"/>
    <cellStyle name="Обычный 2 2 2 3 3 3 2 5 2 10 5" xfId="36327"/>
    <cellStyle name="Обычный 2 2 2 3 3 3 2 5 2 10 6" xfId="43788"/>
    <cellStyle name="Обычный 2 2 2 3 3 3 2 5 2 10 7" xfId="51676"/>
    <cellStyle name="Обычный 2 2 2 3 3 3 2 5 2 10 8" xfId="59143"/>
    <cellStyle name="Обычный 2 2 2 3 3 3 2 5 2 11" xfId="3716"/>
    <cellStyle name="Обычный 2 2 2 3 3 3 2 5 2 11 2" xfId="3717"/>
    <cellStyle name="Обычный 2 2 2 3 3 3 2 5 2 11 3" xfId="22319"/>
    <cellStyle name="Обычный 2 2 2 3 3 3 2 5 2 11 4" xfId="29791"/>
    <cellStyle name="Обычный 2 2 2 3 3 3 2 5 2 11 5" xfId="37260"/>
    <cellStyle name="Обычный 2 2 2 3 3 3 2 5 2 11 6" xfId="44721"/>
    <cellStyle name="Обычный 2 2 2 3 3 3 2 5 2 11 7" xfId="52609"/>
    <cellStyle name="Обычный 2 2 2 3 3 3 2 5 2 11 8" xfId="60076"/>
    <cellStyle name="Обычный 2 2 2 3 3 3 2 5 2 12" xfId="3718"/>
    <cellStyle name="Обычный 2 2 2 3 3 3 2 5 2 13" xfId="3719"/>
    <cellStyle name="Обычный 2 2 2 3 3 3 2 5 2 14" xfId="15762"/>
    <cellStyle name="Обычный 2 2 2 3 3 3 2 5 2 15" xfId="23255"/>
    <cellStyle name="Обычный 2 2 2 3 3 3 2 5 2 16" xfId="30726"/>
    <cellStyle name="Обычный 2 2 2 3 3 3 2 5 2 17" xfId="38192"/>
    <cellStyle name="Обычный 2 2 2 3 3 3 2 5 2 18" xfId="45746"/>
    <cellStyle name="Обычный 2 2 2 3 3 3 2 5 2 19" xfId="46073"/>
    <cellStyle name="Обычный 2 2 2 3 3 3 2 5 2 2" xfId="3720"/>
    <cellStyle name="Обычный 2 2 2 3 3 3 2 5 2 2 10" xfId="3721"/>
    <cellStyle name="Обычный 2 2 2 3 3 3 2 5 2 2 10 2" xfId="3722"/>
    <cellStyle name="Обычный 2 2 2 3 3 3 2 5 2 2 10 3" xfId="21387"/>
    <cellStyle name="Обычный 2 2 2 3 3 3 2 5 2 2 10 4" xfId="28859"/>
    <cellStyle name="Обычный 2 2 2 3 3 3 2 5 2 2 10 5" xfId="36328"/>
    <cellStyle name="Обычный 2 2 2 3 3 3 2 5 2 2 10 6" xfId="43789"/>
    <cellStyle name="Обычный 2 2 2 3 3 3 2 5 2 2 10 7" xfId="51677"/>
    <cellStyle name="Обычный 2 2 2 3 3 3 2 5 2 2 10 8" xfId="59144"/>
    <cellStyle name="Обычный 2 2 2 3 3 3 2 5 2 2 11" xfId="3723"/>
    <cellStyle name="Обычный 2 2 2 3 3 3 2 5 2 2 11 2" xfId="3724"/>
    <cellStyle name="Обычный 2 2 2 3 3 3 2 5 2 2 11 3" xfId="22320"/>
    <cellStyle name="Обычный 2 2 2 3 3 3 2 5 2 2 11 4" xfId="29792"/>
    <cellStyle name="Обычный 2 2 2 3 3 3 2 5 2 2 11 5" xfId="37261"/>
    <cellStyle name="Обычный 2 2 2 3 3 3 2 5 2 2 11 6" xfId="44722"/>
    <cellStyle name="Обычный 2 2 2 3 3 3 2 5 2 2 11 7" xfId="52610"/>
    <cellStyle name="Обычный 2 2 2 3 3 3 2 5 2 2 11 8" xfId="60077"/>
    <cellStyle name="Обычный 2 2 2 3 3 3 2 5 2 2 12" xfId="3725"/>
    <cellStyle name="Обычный 2 2 2 3 3 3 2 5 2 2 13" xfId="3726"/>
    <cellStyle name="Обычный 2 2 2 3 3 3 2 5 2 2 14" xfId="15763"/>
    <cellStyle name="Обычный 2 2 2 3 3 3 2 5 2 2 15" xfId="23256"/>
    <cellStyle name="Обычный 2 2 2 3 3 3 2 5 2 2 16" xfId="30727"/>
    <cellStyle name="Обычный 2 2 2 3 3 3 2 5 2 2 17" xfId="38193"/>
    <cellStyle name="Обычный 2 2 2 3 3 3 2 5 2 2 18" xfId="45755"/>
    <cellStyle name="Обычный 2 2 2 3 3 3 2 5 2 2 19" xfId="46074"/>
    <cellStyle name="Обычный 2 2 2 3 3 3 2 5 2 2 2" xfId="3727"/>
    <cellStyle name="Обычный 2 2 2 3 3 3 2 5 2 2 2 10" xfId="3728"/>
    <cellStyle name="Обычный 2 2 2 3 3 3 2 5 2 2 2 10 2" xfId="3729"/>
    <cellStyle name="Обычный 2 2 2 3 3 3 2 5 2 2 2 10 3" xfId="20454"/>
    <cellStyle name="Обычный 2 2 2 3 3 3 2 5 2 2 2 10 4" xfId="27926"/>
    <cellStyle name="Обычный 2 2 2 3 3 3 2 5 2 2 2 10 5" xfId="35395"/>
    <cellStyle name="Обычный 2 2 2 3 3 3 2 5 2 2 2 10 6" xfId="42856"/>
    <cellStyle name="Обычный 2 2 2 3 3 3 2 5 2 2 2 10 7" xfId="50744"/>
    <cellStyle name="Обычный 2 2 2 3 3 3 2 5 2 2 2 10 8" xfId="58211"/>
    <cellStyle name="Обычный 2 2 2 3 3 3 2 5 2 2 2 11" xfId="3730"/>
    <cellStyle name="Обычный 2 2 2 3 3 3 2 5 2 2 2 11 2" xfId="3731"/>
    <cellStyle name="Обычный 2 2 2 3 3 3 2 5 2 2 2 11 3" xfId="21388"/>
    <cellStyle name="Обычный 2 2 2 3 3 3 2 5 2 2 2 11 4" xfId="28860"/>
    <cellStyle name="Обычный 2 2 2 3 3 3 2 5 2 2 2 11 5" xfId="36329"/>
    <cellStyle name="Обычный 2 2 2 3 3 3 2 5 2 2 2 11 6" xfId="43790"/>
    <cellStyle name="Обычный 2 2 2 3 3 3 2 5 2 2 2 11 7" xfId="51678"/>
    <cellStyle name="Обычный 2 2 2 3 3 3 2 5 2 2 2 11 8" xfId="59145"/>
    <cellStyle name="Обычный 2 2 2 3 3 3 2 5 2 2 2 12" xfId="3732"/>
    <cellStyle name="Обычный 2 2 2 3 3 3 2 5 2 2 2 12 2" xfId="3733"/>
    <cellStyle name="Обычный 2 2 2 3 3 3 2 5 2 2 2 12 3" xfId="22321"/>
    <cellStyle name="Обычный 2 2 2 3 3 3 2 5 2 2 2 12 4" xfId="29793"/>
    <cellStyle name="Обычный 2 2 2 3 3 3 2 5 2 2 2 12 5" xfId="37262"/>
    <cellStyle name="Обычный 2 2 2 3 3 3 2 5 2 2 2 12 6" xfId="44723"/>
    <cellStyle name="Обычный 2 2 2 3 3 3 2 5 2 2 2 12 7" xfId="52611"/>
    <cellStyle name="Обычный 2 2 2 3 3 3 2 5 2 2 2 12 8" xfId="60078"/>
    <cellStyle name="Обычный 2 2 2 3 3 3 2 5 2 2 2 13" xfId="3734"/>
    <cellStyle name="Обычный 2 2 2 3 3 3 2 5 2 2 2 14" xfId="3735"/>
    <cellStyle name="Обычный 2 2 2 3 3 3 2 5 2 2 2 15" xfId="15764"/>
    <cellStyle name="Обычный 2 2 2 3 3 3 2 5 2 2 2 16" xfId="23257"/>
    <cellStyle name="Обычный 2 2 2 3 3 3 2 5 2 2 2 17" xfId="30728"/>
    <cellStyle name="Обычный 2 2 2 3 3 3 2 5 2 2 2 18" xfId="38194"/>
    <cellStyle name="Обычный 2 2 2 3 3 3 2 5 2 2 2 19" xfId="45764"/>
    <cellStyle name="Обычный 2 2 2 3 3 3 2 5 2 2 2 2" xfId="3736"/>
    <cellStyle name="Обычный 2 2 2 3 3 3 2 5 2 2 2 2 10" xfId="3737"/>
    <cellStyle name="Обычный 2 2 2 3 3 3 2 5 2 2 2 2 10 2" xfId="3738"/>
    <cellStyle name="Обычный 2 2 2 3 3 3 2 5 2 2 2 2 10 3" xfId="21389"/>
    <cellStyle name="Обычный 2 2 2 3 3 3 2 5 2 2 2 2 10 4" xfId="28861"/>
    <cellStyle name="Обычный 2 2 2 3 3 3 2 5 2 2 2 2 10 5" xfId="36330"/>
    <cellStyle name="Обычный 2 2 2 3 3 3 2 5 2 2 2 2 10 6" xfId="43791"/>
    <cellStyle name="Обычный 2 2 2 3 3 3 2 5 2 2 2 2 10 7" xfId="51679"/>
    <cellStyle name="Обычный 2 2 2 3 3 3 2 5 2 2 2 2 10 8" xfId="59146"/>
    <cellStyle name="Обычный 2 2 2 3 3 3 2 5 2 2 2 2 11" xfId="3739"/>
    <cellStyle name="Обычный 2 2 2 3 3 3 2 5 2 2 2 2 11 2" xfId="3740"/>
    <cellStyle name="Обычный 2 2 2 3 3 3 2 5 2 2 2 2 11 3" xfId="22322"/>
    <cellStyle name="Обычный 2 2 2 3 3 3 2 5 2 2 2 2 11 4" xfId="29794"/>
    <cellStyle name="Обычный 2 2 2 3 3 3 2 5 2 2 2 2 11 5" xfId="37263"/>
    <cellStyle name="Обычный 2 2 2 3 3 3 2 5 2 2 2 2 11 6" xfId="44724"/>
    <cellStyle name="Обычный 2 2 2 3 3 3 2 5 2 2 2 2 11 7" xfId="52612"/>
    <cellStyle name="Обычный 2 2 2 3 3 3 2 5 2 2 2 2 11 8" xfId="60079"/>
    <cellStyle name="Обычный 2 2 2 3 3 3 2 5 2 2 2 2 12" xfId="3741"/>
    <cellStyle name="Обычный 2 2 2 3 3 3 2 5 2 2 2 2 13" xfId="3742"/>
    <cellStyle name="Обычный 2 2 2 3 3 3 2 5 2 2 2 2 14" xfId="15765"/>
    <cellStyle name="Обычный 2 2 2 3 3 3 2 5 2 2 2 2 15" xfId="23258"/>
    <cellStyle name="Обычный 2 2 2 3 3 3 2 5 2 2 2 2 16" xfId="30729"/>
    <cellStyle name="Обычный 2 2 2 3 3 3 2 5 2 2 2 2 17" xfId="38195"/>
    <cellStyle name="Обычный 2 2 2 3 3 3 2 5 2 2 2 2 18" xfId="45817"/>
    <cellStyle name="Обычный 2 2 2 3 3 3 2 5 2 2 2 2 19" xfId="46076"/>
    <cellStyle name="Обычный 2 2 2 3 3 3 2 5 2 2 2 2 2" xfId="3743"/>
    <cellStyle name="Обычный 2 2 2 3 3 3 2 5 2 2 2 2 2 10" xfId="3744"/>
    <cellStyle name="Обычный 2 2 2 3 3 3 2 5 2 2 2 2 2 10 2" xfId="3745"/>
    <cellStyle name="Обычный 2 2 2 3 3 3 2 5 2 2 2 2 2 10 3" xfId="22323"/>
    <cellStyle name="Обычный 2 2 2 3 3 3 2 5 2 2 2 2 2 10 4" xfId="29795"/>
    <cellStyle name="Обычный 2 2 2 3 3 3 2 5 2 2 2 2 2 10 5" xfId="37264"/>
    <cellStyle name="Обычный 2 2 2 3 3 3 2 5 2 2 2 2 2 10 6" xfId="44725"/>
    <cellStyle name="Обычный 2 2 2 3 3 3 2 5 2 2 2 2 2 10 7" xfId="52613"/>
    <cellStyle name="Обычный 2 2 2 3 3 3 2 5 2 2 2 2 2 10 8" xfId="60080"/>
    <cellStyle name="Обычный 2 2 2 3 3 3 2 5 2 2 2 2 2 11" xfId="3746"/>
    <cellStyle name="Обычный 2 2 2 3 3 3 2 5 2 2 2 2 2 12" xfId="3747"/>
    <cellStyle name="Обычный 2 2 2 3 3 3 2 5 2 2 2 2 2 13" xfId="15766"/>
    <cellStyle name="Обычный 2 2 2 3 3 3 2 5 2 2 2 2 2 14" xfId="23259"/>
    <cellStyle name="Обычный 2 2 2 3 3 3 2 5 2 2 2 2 2 15" xfId="30730"/>
    <cellStyle name="Обычный 2 2 2 3 3 3 2 5 2 2 2 2 2 16" xfId="38196"/>
    <cellStyle name="Обычный 2 2 2 3 3 3 2 5 2 2 2 2 2 17" xfId="46077"/>
    <cellStyle name="Обычный 2 2 2 3 3 3 2 5 2 2 2 2 2 18" xfId="53544"/>
    <cellStyle name="Обычный 2 2 2 3 3 3 2 5 2 2 2 2 2 2" xfId="3748"/>
    <cellStyle name="Обычный 2 2 2 3 3 3 2 5 2 2 2 2 2 2 10" xfId="3749"/>
    <cellStyle name="Обычный 2 2 2 3 3 3 2 5 2 2 2 2 2 2 11" xfId="15767"/>
    <cellStyle name="Обычный 2 2 2 3 3 3 2 5 2 2 2 2 2 2 12" xfId="23260"/>
    <cellStyle name="Обычный 2 2 2 3 3 3 2 5 2 2 2 2 2 2 13" xfId="30731"/>
    <cellStyle name="Обычный 2 2 2 3 3 3 2 5 2 2 2 2 2 2 14" xfId="38197"/>
    <cellStyle name="Обычный 2 2 2 3 3 3 2 5 2 2 2 2 2 2 15" xfId="46078"/>
    <cellStyle name="Обычный 2 2 2 3 3 3 2 5 2 2 2 2 2 2 16" xfId="53545"/>
    <cellStyle name="Обычный 2 2 2 3 3 3 2 5 2 2 2 2 2 2 2" xfId="3750"/>
    <cellStyle name="Обычный 2 2 2 3 3 3 2 5 2 2 2 2 2 2 2 2" xfId="3751"/>
    <cellStyle name="Обычный 2 2 2 3 3 3 2 5 2 2 2 2 2 2 2 3" xfId="16725"/>
    <cellStyle name="Обычный 2 2 2 3 3 3 2 5 2 2 2 2 2 2 2 4" xfId="24197"/>
    <cellStyle name="Обычный 2 2 2 3 3 3 2 5 2 2 2 2 2 2 2 5" xfId="31667"/>
    <cellStyle name="Обычный 2 2 2 3 3 3 2 5 2 2 2 2 2 2 2 6" xfId="39129"/>
    <cellStyle name="Обычный 2 2 2 3 3 3 2 5 2 2 2 2 2 2 2 7" xfId="47015"/>
    <cellStyle name="Обычный 2 2 2 3 3 3 2 5 2 2 2 2 2 2 2 8" xfId="54482"/>
    <cellStyle name="Обычный 2 2 2 3 3 3 2 5 2 2 2 2 2 2 3" xfId="3752"/>
    <cellStyle name="Обычный 2 2 2 3 3 3 2 5 2 2 2 2 2 2 3 2" xfId="3753"/>
    <cellStyle name="Обычный 2 2 2 3 3 3 2 5 2 2 2 2 2 2 3 3" xfId="17659"/>
    <cellStyle name="Обычный 2 2 2 3 3 3 2 5 2 2 2 2 2 2 3 4" xfId="25131"/>
    <cellStyle name="Обычный 2 2 2 3 3 3 2 5 2 2 2 2 2 2 3 5" xfId="32600"/>
    <cellStyle name="Обычный 2 2 2 3 3 3 2 5 2 2 2 2 2 2 3 6" xfId="40061"/>
    <cellStyle name="Обычный 2 2 2 3 3 3 2 5 2 2 2 2 2 2 3 7" xfId="47949"/>
    <cellStyle name="Обычный 2 2 2 3 3 3 2 5 2 2 2 2 2 2 3 8" xfId="55416"/>
    <cellStyle name="Обычный 2 2 2 3 3 3 2 5 2 2 2 2 2 2 4" xfId="3754"/>
    <cellStyle name="Обычный 2 2 2 3 3 3 2 5 2 2 2 2 2 2 4 2" xfId="3755"/>
    <cellStyle name="Обычный 2 2 2 3 3 3 2 5 2 2 2 2 2 2 4 3" xfId="18592"/>
    <cellStyle name="Обычный 2 2 2 3 3 3 2 5 2 2 2 2 2 2 4 4" xfId="26064"/>
    <cellStyle name="Обычный 2 2 2 3 3 3 2 5 2 2 2 2 2 2 4 5" xfId="33533"/>
    <cellStyle name="Обычный 2 2 2 3 3 3 2 5 2 2 2 2 2 2 4 6" xfId="40994"/>
    <cellStyle name="Обычный 2 2 2 3 3 3 2 5 2 2 2 2 2 2 4 7" xfId="48882"/>
    <cellStyle name="Обычный 2 2 2 3 3 3 2 5 2 2 2 2 2 2 4 8" xfId="56349"/>
    <cellStyle name="Обычный 2 2 2 3 3 3 2 5 2 2 2 2 2 2 5" xfId="3756"/>
    <cellStyle name="Обычный 2 2 2 3 3 3 2 5 2 2 2 2 2 2 5 2" xfId="3757"/>
    <cellStyle name="Обычный 2 2 2 3 3 3 2 5 2 2 2 2 2 2 5 3" xfId="19524"/>
    <cellStyle name="Обычный 2 2 2 3 3 3 2 5 2 2 2 2 2 2 5 4" xfId="26996"/>
    <cellStyle name="Обычный 2 2 2 3 3 3 2 5 2 2 2 2 2 2 5 5" xfId="34465"/>
    <cellStyle name="Обычный 2 2 2 3 3 3 2 5 2 2 2 2 2 2 5 6" xfId="41926"/>
    <cellStyle name="Обычный 2 2 2 3 3 3 2 5 2 2 2 2 2 2 5 7" xfId="49814"/>
    <cellStyle name="Обычный 2 2 2 3 3 3 2 5 2 2 2 2 2 2 5 8" xfId="57281"/>
    <cellStyle name="Обычный 2 2 2 3 3 3 2 5 2 2 2 2 2 2 6" xfId="3758"/>
    <cellStyle name="Обычный 2 2 2 3 3 3 2 5 2 2 2 2 2 2 6 2" xfId="3759"/>
    <cellStyle name="Обычный 2 2 2 3 3 3 2 5 2 2 2 2 2 2 6 3" xfId="20457"/>
    <cellStyle name="Обычный 2 2 2 3 3 3 2 5 2 2 2 2 2 2 6 4" xfId="27929"/>
    <cellStyle name="Обычный 2 2 2 3 3 3 2 5 2 2 2 2 2 2 6 5" xfId="35398"/>
    <cellStyle name="Обычный 2 2 2 3 3 3 2 5 2 2 2 2 2 2 6 6" xfId="42859"/>
    <cellStyle name="Обычный 2 2 2 3 3 3 2 5 2 2 2 2 2 2 6 7" xfId="50747"/>
    <cellStyle name="Обычный 2 2 2 3 3 3 2 5 2 2 2 2 2 2 6 8" xfId="58214"/>
    <cellStyle name="Обычный 2 2 2 3 3 3 2 5 2 2 2 2 2 2 7" xfId="3760"/>
    <cellStyle name="Обычный 2 2 2 3 3 3 2 5 2 2 2 2 2 2 7 2" xfId="3761"/>
    <cellStyle name="Обычный 2 2 2 3 3 3 2 5 2 2 2 2 2 2 7 3" xfId="21391"/>
    <cellStyle name="Обычный 2 2 2 3 3 3 2 5 2 2 2 2 2 2 7 4" xfId="28863"/>
    <cellStyle name="Обычный 2 2 2 3 3 3 2 5 2 2 2 2 2 2 7 5" xfId="36332"/>
    <cellStyle name="Обычный 2 2 2 3 3 3 2 5 2 2 2 2 2 2 7 6" xfId="43793"/>
    <cellStyle name="Обычный 2 2 2 3 3 3 2 5 2 2 2 2 2 2 7 7" xfId="51681"/>
    <cellStyle name="Обычный 2 2 2 3 3 3 2 5 2 2 2 2 2 2 7 8" xfId="59148"/>
    <cellStyle name="Обычный 2 2 2 3 3 3 2 5 2 2 2 2 2 2 8" xfId="3762"/>
    <cellStyle name="Обычный 2 2 2 3 3 3 2 5 2 2 2 2 2 2 8 2" xfId="3763"/>
    <cellStyle name="Обычный 2 2 2 3 3 3 2 5 2 2 2 2 2 2 8 3" xfId="22324"/>
    <cellStyle name="Обычный 2 2 2 3 3 3 2 5 2 2 2 2 2 2 8 4" xfId="29796"/>
    <cellStyle name="Обычный 2 2 2 3 3 3 2 5 2 2 2 2 2 2 8 5" xfId="37265"/>
    <cellStyle name="Обычный 2 2 2 3 3 3 2 5 2 2 2 2 2 2 8 6" xfId="44726"/>
    <cellStyle name="Обычный 2 2 2 3 3 3 2 5 2 2 2 2 2 2 8 7" xfId="52614"/>
    <cellStyle name="Обычный 2 2 2 3 3 3 2 5 2 2 2 2 2 2 8 8" xfId="60081"/>
    <cellStyle name="Обычный 2 2 2 3 3 3 2 5 2 2 2 2 2 2 9" xfId="3764"/>
    <cellStyle name="Обычный 2 2 2 3 3 3 2 5 2 2 2 2 2 3" xfId="3765"/>
    <cellStyle name="Обычный 2 2 2 3 3 3 2 5 2 2 2 2 2 3 10" xfId="15768"/>
    <cellStyle name="Обычный 2 2 2 3 3 3 2 5 2 2 2 2 2 3 11" xfId="23261"/>
    <cellStyle name="Обычный 2 2 2 3 3 3 2 5 2 2 2 2 2 3 12" xfId="30732"/>
    <cellStyle name="Обычный 2 2 2 3 3 3 2 5 2 2 2 2 2 3 13" xfId="38198"/>
    <cellStyle name="Обычный 2 2 2 3 3 3 2 5 2 2 2 2 2 3 14" xfId="46079"/>
    <cellStyle name="Обычный 2 2 2 3 3 3 2 5 2 2 2 2 2 3 15" xfId="53546"/>
    <cellStyle name="Обычный 2 2 2 3 3 3 2 5 2 2 2 2 2 3 2" xfId="3766"/>
    <cellStyle name="Обычный 2 2 2 3 3 3 2 5 2 2 2 2 2 3 2 2" xfId="3767"/>
    <cellStyle name="Обычный 2 2 2 3 3 3 2 5 2 2 2 2 2 3 2 3" xfId="16726"/>
    <cellStyle name="Обычный 2 2 2 3 3 3 2 5 2 2 2 2 2 3 2 4" xfId="24198"/>
    <cellStyle name="Обычный 2 2 2 3 3 3 2 5 2 2 2 2 2 3 2 5" xfId="31668"/>
    <cellStyle name="Обычный 2 2 2 3 3 3 2 5 2 2 2 2 2 3 2 6" xfId="39130"/>
    <cellStyle name="Обычный 2 2 2 3 3 3 2 5 2 2 2 2 2 3 2 7" xfId="47016"/>
    <cellStyle name="Обычный 2 2 2 3 3 3 2 5 2 2 2 2 2 3 2 8" xfId="54483"/>
    <cellStyle name="Обычный 2 2 2 3 3 3 2 5 2 2 2 2 2 3 3" xfId="3768"/>
    <cellStyle name="Обычный 2 2 2 3 3 3 2 5 2 2 2 2 2 3 3 2" xfId="3769"/>
    <cellStyle name="Обычный 2 2 2 3 3 3 2 5 2 2 2 2 2 3 3 3" xfId="17660"/>
    <cellStyle name="Обычный 2 2 2 3 3 3 2 5 2 2 2 2 2 3 3 4" xfId="25132"/>
    <cellStyle name="Обычный 2 2 2 3 3 3 2 5 2 2 2 2 2 3 3 5" xfId="32601"/>
    <cellStyle name="Обычный 2 2 2 3 3 3 2 5 2 2 2 2 2 3 3 6" xfId="40062"/>
    <cellStyle name="Обычный 2 2 2 3 3 3 2 5 2 2 2 2 2 3 3 7" xfId="47950"/>
    <cellStyle name="Обычный 2 2 2 3 3 3 2 5 2 2 2 2 2 3 3 8" xfId="55417"/>
    <cellStyle name="Обычный 2 2 2 3 3 3 2 5 2 2 2 2 2 3 4" xfId="3770"/>
    <cellStyle name="Обычный 2 2 2 3 3 3 2 5 2 2 2 2 2 3 4 2" xfId="3771"/>
    <cellStyle name="Обычный 2 2 2 3 3 3 2 5 2 2 2 2 2 3 4 3" xfId="18593"/>
    <cellStyle name="Обычный 2 2 2 3 3 3 2 5 2 2 2 2 2 3 4 4" xfId="26065"/>
    <cellStyle name="Обычный 2 2 2 3 3 3 2 5 2 2 2 2 2 3 4 5" xfId="33534"/>
    <cellStyle name="Обычный 2 2 2 3 3 3 2 5 2 2 2 2 2 3 4 6" xfId="40995"/>
    <cellStyle name="Обычный 2 2 2 3 3 3 2 5 2 2 2 2 2 3 4 7" xfId="48883"/>
    <cellStyle name="Обычный 2 2 2 3 3 3 2 5 2 2 2 2 2 3 4 8" xfId="56350"/>
    <cellStyle name="Обычный 2 2 2 3 3 3 2 5 2 2 2 2 2 3 5" xfId="3772"/>
    <cellStyle name="Обычный 2 2 2 3 3 3 2 5 2 2 2 2 2 3 5 2" xfId="3773"/>
    <cellStyle name="Обычный 2 2 2 3 3 3 2 5 2 2 2 2 2 3 5 3" xfId="19525"/>
    <cellStyle name="Обычный 2 2 2 3 3 3 2 5 2 2 2 2 2 3 5 4" xfId="26997"/>
    <cellStyle name="Обычный 2 2 2 3 3 3 2 5 2 2 2 2 2 3 5 5" xfId="34466"/>
    <cellStyle name="Обычный 2 2 2 3 3 3 2 5 2 2 2 2 2 3 5 6" xfId="41927"/>
    <cellStyle name="Обычный 2 2 2 3 3 3 2 5 2 2 2 2 2 3 5 7" xfId="49815"/>
    <cellStyle name="Обычный 2 2 2 3 3 3 2 5 2 2 2 2 2 3 5 8" xfId="57282"/>
    <cellStyle name="Обычный 2 2 2 3 3 3 2 5 2 2 2 2 2 3 6" xfId="3774"/>
    <cellStyle name="Обычный 2 2 2 3 3 3 2 5 2 2 2 2 2 3 6 2" xfId="3775"/>
    <cellStyle name="Обычный 2 2 2 3 3 3 2 5 2 2 2 2 2 3 6 3" xfId="20458"/>
    <cellStyle name="Обычный 2 2 2 3 3 3 2 5 2 2 2 2 2 3 6 4" xfId="27930"/>
    <cellStyle name="Обычный 2 2 2 3 3 3 2 5 2 2 2 2 2 3 6 5" xfId="35399"/>
    <cellStyle name="Обычный 2 2 2 3 3 3 2 5 2 2 2 2 2 3 6 6" xfId="42860"/>
    <cellStyle name="Обычный 2 2 2 3 3 3 2 5 2 2 2 2 2 3 6 7" xfId="50748"/>
    <cellStyle name="Обычный 2 2 2 3 3 3 2 5 2 2 2 2 2 3 6 8" xfId="58215"/>
    <cellStyle name="Обычный 2 2 2 3 3 3 2 5 2 2 2 2 2 3 7" xfId="3776"/>
    <cellStyle name="Обычный 2 2 2 3 3 3 2 5 2 2 2 2 2 3 7 2" xfId="3777"/>
    <cellStyle name="Обычный 2 2 2 3 3 3 2 5 2 2 2 2 2 3 7 3" xfId="21392"/>
    <cellStyle name="Обычный 2 2 2 3 3 3 2 5 2 2 2 2 2 3 7 4" xfId="28864"/>
    <cellStyle name="Обычный 2 2 2 3 3 3 2 5 2 2 2 2 2 3 7 5" xfId="36333"/>
    <cellStyle name="Обычный 2 2 2 3 3 3 2 5 2 2 2 2 2 3 7 6" xfId="43794"/>
    <cellStyle name="Обычный 2 2 2 3 3 3 2 5 2 2 2 2 2 3 7 7" xfId="51682"/>
    <cellStyle name="Обычный 2 2 2 3 3 3 2 5 2 2 2 2 2 3 7 8" xfId="59149"/>
    <cellStyle name="Обычный 2 2 2 3 3 3 2 5 2 2 2 2 2 3 8" xfId="3778"/>
    <cellStyle name="Обычный 2 2 2 3 3 3 2 5 2 2 2 2 2 3 8 2" xfId="3779"/>
    <cellStyle name="Обычный 2 2 2 3 3 3 2 5 2 2 2 2 2 3 8 3" xfId="22325"/>
    <cellStyle name="Обычный 2 2 2 3 3 3 2 5 2 2 2 2 2 3 8 4" xfId="29797"/>
    <cellStyle name="Обычный 2 2 2 3 3 3 2 5 2 2 2 2 2 3 8 5" xfId="37266"/>
    <cellStyle name="Обычный 2 2 2 3 3 3 2 5 2 2 2 2 2 3 8 6" xfId="44727"/>
    <cellStyle name="Обычный 2 2 2 3 3 3 2 5 2 2 2 2 2 3 8 7" xfId="52615"/>
    <cellStyle name="Обычный 2 2 2 3 3 3 2 5 2 2 2 2 2 3 8 8" xfId="60082"/>
    <cellStyle name="Обычный 2 2 2 3 3 3 2 5 2 2 2 2 2 3 9" xfId="3780"/>
    <cellStyle name="Обычный 2 2 2 3 3 3 2 5 2 2 2 2 2 4" xfId="3781"/>
    <cellStyle name="Обычный 2 2 2 3 3 3 2 5 2 2 2 2 2 4 2" xfId="3782"/>
    <cellStyle name="Обычный 2 2 2 3 3 3 2 5 2 2 2 2 2 4 3" xfId="16724"/>
    <cellStyle name="Обычный 2 2 2 3 3 3 2 5 2 2 2 2 2 4 4" xfId="24196"/>
    <cellStyle name="Обычный 2 2 2 3 3 3 2 5 2 2 2 2 2 4 5" xfId="31666"/>
    <cellStyle name="Обычный 2 2 2 3 3 3 2 5 2 2 2 2 2 4 6" xfId="39128"/>
    <cellStyle name="Обычный 2 2 2 3 3 3 2 5 2 2 2 2 2 4 7" xfId="47014"/>
    <cellStyle name="Обычный 2 2 2 3 3 3 2 5 2 2 2 2 2 4 8" xfId="54481"/>
    <cellStyle name="Обычный 2 2 2 3 3 3 2 5 2 2 2 2 2 5" xfId="3783"/>
    <cellStyle name="Обычный 2 2 2 3 3 3 2 5 2 2 2 2 2 5 2" xfId="3784"/>
    <cellStyle name="Обычный 2 2 2 3 3 3 2 5 2 2 2 2 2 5 3" xfId="17658"/>
    <cellStyle name="Обычный 2 2 2 3 3 3 2 5 2 2 2 2 2 5 4" xfId="25130"/>
    <cellStyle name="Обычный 2 2 2 3 3 3 2 5 2 2 2 2 2 5 5" xfId="32599"/>
    <cellStyle name="Обычный 2 2 2 3 3 3 2 5 2 2 2 2 2 5 6" xfId="40060"/>
    <cellStyle name="Обычный 2 2 2 3 3 3 2 5 2 2 2 2 2 5 7" xfId="47948"/>
    <cellStyle name="Обычный 2 2 2 3 3 3 2 5 2 2 2 2 2 5 8" xfId="55415"/>
    <cellStyle name="Обычный 2 2 2 3 3 3 2 5 2 2 2 2 2 6" xfId="3785"/>
    <cellStyle name="Обычный 2 2 2 3 3 3 2 5 2 2 2 2 2 6 2" xfId="3786"/>
    <cellStyle name="Обычный 2 2 2 3 3 3 2 5 2 2 2 2 2 6 3" xfId="18591"/>
    <cellStyle name="Обычный 2 2 2 3 3 3 2 5 2 2 2 2 2 6 4" xfId="26063"/>
    <cellStyle name="Обычный 2 2 2 3 3 3 2 5 2 2 2 2 2 6 5" xfId="33532"/>
    <cellStyle name="Обычный 2 2 2 3 3 3 2 5 2 2 2 2 2 6 6" xfId="40993"/>
    <cellStyle name="Обычный 2 2 2 3 3 3 2 5 2 2 2 2 2 6 7" xfId="48881"/>
    <cellStyle name="Обычный 2 2 2 3 3 3 2 5 2 2 2 2 2 6 8" xfId="56348"/>
    <cellStyle name="Обычный 2 2 2 3 3 3 2 5 2 2 2 2 2 7" xfId="3787"/>
    <cellStyle name="Обычный 2 2 2 3 3 3 2 5 2 2 2 2 2 7 2" xfId="3788"/>
    <cellStyle name="Обычный 2 2 2 3 3 3 2 5 2 2 2 2 2 7 3" xfId="19523"/>
    <cellStyle name="Обычный 2 2 2 3 3 3 2 5 2 2 2 2 2 7 4" xfId="26995"/>
    <cellStyle name="Обычный 2 2 2 3 3 3 2 5 2 2 2 2 2 7 5" xfId="34464"/>
    <cellStyle name="Обычный 2 2 2 3 3 3 2 5 2 2 2 2 2 7 6" xfId="41925"/>
    <cellStyle name="Обычный 2 2 2 3 3 3 2 5 2 2 2 2 2 7 7" xfId="49813"/>
    <cellStyle name="Обычный 2 2 2 3 3 3 2 5 2 2 2 2 2 7 8" xfId="57280"/>
    <cellStyle name="Обычный 2 2 2 3 3 3 2 5 2 2 2 2 2 8" xfId="3789"/>
    <cellStyle name="Обычный 2 2 2 3 3 3 2 5 2 2 2 2 2 8 2" xfId="3790"/>
    <cellStyle name="Обычный 2 2 2 3 3 3 2 5 2 2 2 2 2 8 3" xfId="20456"/>
    <cellStyle name="Обычный 2 2 2 3 3 3 2 5 2 2 2 2 2 8 4" xfId="27928"/>
    <cellStyle name="Обычный 2 2 2 3 3 3 2 5 2 2 2 2 2 8 5" xfId="35397"/>
    <cellStyle name="Обычный 2 2 2 3 3 3 2 5 2 2 2 2 2 8 6" xfId="42858"/>
    <cellStyle name="Обычный 2 2 2 3 3 3 2 5 2 2 2 2 2 8 7" xfId="50746"/>
    <cellStyle name="Обычный 2 2 2 3 3 3 2 5 2 2 2 2 2 8 8" xfId="58213"/>
    <cellStyle name="Обычный 2 2 2 3 3 3 2 5 2 2 2 2 2 9" xfId="3791"/>
    <cellStyle name="Обычный 2 2 2 3 3 3 2 5 2 2 2 2 2 9 2" xfId="3792"/>
    <cellStyle name="Обычный 2 2 2 3 3 3 2 5 2 2 2 2 2 9 3" xfId="21390"/>
    <cellStyle name="Обычный 2 2 2 3 3 3 2 5 2 2 2 2 2 9 4" xfId="28862"/>
    <cellStyle name="Обычный 2 2 2 3 3 3 2 5 2 2 2 2 2 9 5" xfId="36331"/>
    <cellStyle name="Обычный 2 2 2 3 3 3 2 5 2 2 2 2 2 9 6" xfId="43792"/>
    <cellStyle name="Обычный 2 2 2 3 3 3 2 5 2 2 2 2 2 9 7" xfId="51680"/>
    <cellStyle name="Обычный 2 2 2 3 3 3 2 5 2 2 2 2 2 9 8" xfId="59147"/>
    <cellStyle name="Обычный 2 2 2 3 3 3 2 5 2 2 2 2 20" xfId="53543"/>
    <cellStyle name="Обычный 2 2 2 3 3 3 2 5 2 2 2 2 3" xfId="3793"/>
    <cellStyle name="Обычный 2 2 2 3 3 3 2 5 2 2 2 2 3 10" xfId="3794"/>
    <cellStyle name="Обычный 2 2 2 3 3 3 2 5 2 2 2 2 3 11" xfId="15769"/>
    <cellStyle name="Обычный 2 2 2 3 3 3 2 5 2 2 2 2 3 12" xfId="23262"/>
    <cellStyle name="Обычный 2 2 2 3 3 3 2 5 2 2 2 2 3 13" xfId="30733"/>
    <cellStyle name="Обычный 2 2 2 3 3 3 2 5 2 2 2 2 3 14" xfId="38199"/>
    <cellStyle name="Обычный 2 2 2 3 3 3 2 5 2 2 2 2 3 15" xfId="46080"/>
    <cellStyle name="Обычный 2 2 2 3 3 3 2 5 2 2 2 2 3 16" xfId="53547"/>
    <cellStyle name="Обычный 2 2 2 3 3 3 2 5 2 2 2 2 3 2" xfId="3795"/>
    <cellStyle name="Обычный 2 2 2 3 3 3 2 5 2 2 2 2 3 2 2" xfId="3796"/>
    <cellStyle name="Обычный 2 2 2 3 3 3 2 5 2 2 2 2 3 2 3" xfId="16727"/>
    <cellStyle name="Обычный 2 2 2 3 3 3 2 5 2 2 2 2 3 2 4" xfId="24199"/>
    <cellStyle name="Обычный 2 2 2 3 3 3 2 5 2 2 2 2 3 2 5" xfId="31669"/>
    <cellStyle name="Обычный 2 2 2 3 3 3 2 5 2 2 2 2 3 2 6" xfId="39131"/>
    <cellStyle name="Обычный 2 2 2 3 3 3 2 5 2 2 2 2 3 2 7" xfId="47017"/>
    <cellStyle name="Обычный 2 2 2 3 3 3 2 5 2 2 2 2 3 2 8" xfId="54484"/>
    <cellStyle name="Обычный 2 2 2 3 3 3 2 5 2 2 2 2 3 3" xfId="3797"/>
    <cellStyle name="Обычный 2 2 2 3 3 3 2 5 2 2 2 2 3 3 2" xfId="3798"/>
    <cellStyle name="Обычный 2 2 2 3 3 3 2 5 2 2 2 2 3 3 3" xfId="17661"/>
    <cellStyle name="Обычный 2 2 2 3 3 3 2 5 2 2 2 2 3 3 4" xfId="25133"/>
    <cellStyle name="Обычный 2 2 2 3 3 3 2 5 2 2 2 2 3 3 5" xfId="32602"/>
    <cellStyle name="Обычный 2 2 2 3 3 3 2 5 2 2 2 2 3 3 6" xfId="40063"/>
    <cellStyle name="Обычный 2 2 2 3 3 3 2 5 2 2 2 2 3 3 7" xfId="47951"/>
    <cellStyle name="Обычный 2 2 2 3 3 3 2 5 2 2 2 2 3 3 8" xfId="55418"/>
    <cellStyle name="Обычный 2 2 2 3 3 3 2 5 2 2 2 2 3 4" xfId="3799"/>
    <cellStyle name="Обычный 2 2 2 3 3 3 2 5 2 2 2 2 3 4 2" xfId="3800"/>
    <cellStyle name="Обычный 2 2 2 3 3 3 2 5 2 2 2 2 3 4 3" xfId="18594"/>
    <cellStyle name="Обычный 2 2 2 3 3 3 2 5 2 2 2 2 3 4 4" xfId="26066"/>
    <cellStyle name="Обычный 2 2 2 3 3 3 2 5 2 2 2 2 3 4 5" xfId="33535"/>
    <cellStyle name="Обычный 2 2 2 3 3 3 2 5 2 2 2 2 3 4 6" xfId="40996"/>
    <cellStyle name="Обычный 2 2 2 3 3 3 2 5 2 2 2 2 3 4 7" xfId="48884"/>
    <cellStyle name="Обычный 2 2 2 3 3 3 2 5 2 2 2 2 3 4 8" xfId="56351"/>
    <cellStyle name="Обычный 2 2 2 3 3 3 2 5 2 2 2 2 3 5" xfId="3801"/>
    <cellStyle name="Обычный 2 2 2 3 3 3 2 5 2 2 2 2 3 5 2" xfId="3802"/>
    <cellStyle name="Обычный 2 2 2 3 3 3 2 5 2 2 2 2 3 5 3" xfId="19526"/>
    <cellStyle name="Обычный 2 2 2 3 3 3 2 5 2 2 2 2 3 5 4" xfId="26998"/>
    <cellStyle name="Обычный 2 2 2 3 3 3 2 5 2 2 2 2 3 5 5" xfId="34467"/>
    <cellStyle name="Обычный 2 2 2 3 3 3 2 5 2 2 2 2 3 5 6" xfId="41928"/>
    <cellStyle name="Обычный 2 2 2 3 3 3 2 5 2 2 2 2 3 5 7" xfId="49816"/>
    <cellStyle name="Обычный 2 2 2 3 3 3 2 5 2 2 2 2 3 5 8" xfId="57283"/>
    <cellStyle name="Обычный 2 2 2 3 3 3 2 5 2 2 2 2 3 6" xfId="3803"/>
    <cellStyle name="Обычный 2 2 2 3 3 3 2 5 2 2 2 2 3 6 2" xfId="3804"/>
    <cellStyle name="Обычный 2 2 2 3 3 3 2 5 2 2 2 2 3 6 3" xfId="20459"/>
    <cellStyle name="Обычный 2 2 2 3 3 3 2 5 2 2 2 2 3 6 4" xfId="27931"/>
    <cellStyle name="Обычный 2 2 2 3 3 3 2 5 2 2 2 2 3 6 5" xfId="35400"/>
    <cellStyle name="Обычный 2 2 2 3 3 3 2 5 2 2 2 2 3 6 6" xfId="42861"/>
    <cellStyle name="Обычный 2 2 2 3 3 3 2 5 2 2 2 2 3 6 7" xfId="50749"/>
    <cellStyle name="Обычный 2 2 2 3 3 3 2 5 2 2 2 2 3 6 8" xfId="58216"/>
    <cellStyle name="Обычный 2 2 2 3 3 3 2 5 2 2 2 2 3 7" xfId="3805"/>
    <cellStyle name="Обычный 2 2 2 3 3 3 2 5 2 2 2 2 3 7 2" xfId="3806"/>
    <cellStyle name="Обычный 2 2 2 3 3 3 2 5 2 2 2 2 3 7 3" xfId="21393"/>
    <cellStyle name="Обычный 2 2 2 3 3 3 2 5 2 2 2 2 3 7 4" xfId="28865"/>
    <cellStyle name="Обычный 2 2 2 3 3 3 2 5 2 2 2 2 3 7 5" xfId="36334"/>
    <cellStyle name="Обычный 2 2 2 3 3 3 2 5 2 2 2 2 3 7 6" xfId="43795"/>
    <cellStyle name="Обычный 2 2 2 3 3 3 2 5 2 2 2 2 3 7 7" xfId="51683"/>
    <cellStyle name="Обычный 2 2 2 3 3 3 2 5 2 2 2 2 3 7 8" xfId="59150"/>
    <cellStyle name="Обычный 2 2 2 3 3 3 2 5 2 2 2 2 3 8" xfId="3807"/>
    <cellStyle name="Обычный 2 2 2 3 3 3 2 5 2 2 2 2 3 8 2" xfId="3808"/>
    <cellStyle name="Обычный 2 2 2 3 3 3 2 5 2 2 2 2 3 8 3" xfId="22326"/>
    <cellStyle name="Обычный 2 2 2 3 3 3 2 5 2 2 2 2 3 8 4" xfId="29798"/>
    <cellStyle name="Обычный 2 2 2 3 3 3 2 5 2 2 2 2 3 8 5" xfId="37267"/>
    <cellStyle name="Обычный 2 2 2 3 3 3 2 5 2 2 2 2 3 8 6" xfId="44728"/>
    <cellStyle name="Обычный 2 2 2 3 3 3 2 5 2 2 2 2 3 8 7" xfId="52616"/>
    <cellStyle name="Обычный 2 2 2 3 3 3 2 5 2 2 2 2 3 8 8" xfId="60083"/>
    <cellStyle name="Обычный 2 2 2 3 3 3 2 5 2 2 2 2 3 9" xfId="3809"/>
    <cellStyle name="Обычный 2 2 2 3 3 3 2 5 2 2 2 2 4" xfId="3810"/>
    <cellStyle name="Обычный 2 2 2 3 3 3 2 5 2 2 2 2 4 10" xfId="15770"/>
    <cellStyle name="Обычный 2 2 2 3 3 3 2 5 2 2 2 2 4 11" xfId="23263"/>
    <cellStyle name="Обычный 2 2 2 3 3 3 2 5 2 2 2 2 4 12" xfId="30734"/>
    <cellStyle name="Обычный 2 2 2 3 3 3 2 5 2 2 2 2 4 13" xfId="38200"/>
    <cellStyle name="Обычный 2 2 2 3 3 3 2 5 2 2 2 2 4 14" xfId="46081"/>
    <cellStyle name="Обычный 2 2 2 3 3 3 2 5 2 2 2 2 4 15" xfId="53548"/>
    <cellStyle name="Обычный 2 2 2 3 3 3 2 5 2 2 2 2 4 2" xfId="3811"/>
    <cellStyle name="Обычный 2 2 2 3 3 3 2 5 2 2 2 2 4 2 2" xfId="3812"/>
    <cellStyle name="Обычный 2 2 2 3 3 3 2 5 2 2 2 2 4 2 3" xfId="16728"/>
    <cellStyle name="Обычный 2 2 2 3 3 3 2 5 2 2 2 2 4 2 4" xfId="24200"/>
    <cellStyle name="Обычный 2 2 2 3 3 3 2 5 2 2 2 2 4 2 5" xfId="31670"/>
    <cellStyle name="Обычный 2 2 2 3 3 3 2 5 2 2 2 2 4 2 6" xfId="39132"/>
    <cellStyle name="Обычный 2 2 2 3 3 3 2 5 2 2 2 2 4 2 7" xfId="47018"/>
    <cellStyle name="Обычный 2 2 2 3 3 3 2 5 2 2 2 2 4 2 8" xfId="54485"/>
    <cellStyle name="Обычный 2 2 2 3 3 3 2 5 2 2 2 2 4 3" xfId="3813"/>
    <cellStyle name="Обычный 2 2 2 3 3 3 2 5 2 2 2 2 4 3 2" xfId="3814"/>
    <cellStyle name="Обычный 2 2 2 3 3 3 2 5 2 2 2 2 4 3 3" xfId="17662"/>
    <cellStyle name="Обычный 2 2 2 3 3 3 2 5 2 2 2 2 4 3 4" xfId="25134"/>
    <cellStyle name="Обычный 2 2 2 3 3 3 2 5 2 2 2 2 4 3 5" xfId="32603"/>
    <cellStyle name="Обычный 2 2 2 3 3 3 2 5 2 2 2 2 4 3 6" xfId="40064"/>
    <cellStyle name="Обычный 2 2 2 3 3 3 2 5 2 2 2 2 4 3 7" xfId="47952"/>
    <cellStyle name="Обычный 2 2 2 3 3 3 2 5 2 2 2 2 4 3 8" xfId="55419"/>
    <cellStyle name="Обычный 2 2 2 3 3 3 2 5 2 2 2 2 4 4" xfId="3815"/>
    <cellStyle name="Обычный 2 2 2 3 3 3 2 5 2 2 2 2 4 4 2" xfId="3816"/>
    <cellStyle name="Обычный 2 2 2 3 3 3 2 5 2 2 2 2 4 4 3" xfId="18595"/>
    <cellStyle name="Обычный 2 2 2 3 3 3 2 5 2 2 2 2 4 4 4" xfId="26067"/>
    <cellStyle name="Обычный 2 2 2 3 3 3 2 5 2 2 2 2 4 4 5" xfId="33536"/>
    <cellStyle name="Обычный 2 2 2 3 3 3 2 5 2 2 2 2 4 4 6" xfId="40997"/>
    <cellStyle name="Обычный 2 2 2 3 3 3 2 5 2 2 2 2 4 4 7" xfId="48885"/>
    <cellStyle name="Обычный 2 2 2 3 3 3 2 5 2 2 2 2 4 4 8" xfId="56352"/>
    <cellStyle name="Обычный 2 2 2 3 3 3 2 5 2 2 2 2 4 5" xfId="3817"/>
    <cellStyle name="Обычный 2 2 2 3 3 3 2 5 2 2 2 2 4 5 2" xfId="3818"/>
    <cellStyle name="Обычный 2 2 2 3 3 3 2 5 2 2 2 2 4 5 3" xfId="19527"/>
    <cellStyle name="Обычный 2 2 2 3 3 3 2 5 2 2 2 2 4 5 4" xfId="26999"/>
    <cellStyle name="Обычный 2 2 2 3 3 3 2 5 2 2 2 2 4 5 5" xfId="34468"/>
    <cellStyle name="Обычный 2 2 2 3 3 3 2 5 2 2 2 2 4 5 6" xfId="41929"/>
    <cellStyle name="Обычный 2 2 2 3 3 3 2 5 2 2 2 2 4 5 7" xfId="49817"/>
    <cellStyle name="Обычный 2 2 2 3 3 3 2 5 2 2 2 2 4 5 8" xfId="57284"/>
    <cellStyle name="Обычный 2 2 2 3 3 3 2 5 2 2 2 2 4 6" xfId="3819"/>
    <cellStyle name="Обычный 2 2 2 3 3 3 2 5 2 2 2 2 4 6 2" xfId="3820"/>
    <cellStyle name="Обычный 2 2 2 3 3 3 2 5 2 2 2 2 4 6 3" xfId="20460"/>
    <cellStyle name="Обычный 2 2 2 3 3 3 2 5 2 2 2 2 4 6 4" xfId="27932"/>
    <cellStyle name="Обычный 2 2 2 3 3 3 2 5 2 2 2 2 4 6 5" xfId="35401"/>
    <cellStyle name="Обычный 2 2 2 3 3 3 2 5 2 2 2 2 4 6 6" xfId="42862"/>
    <cellStyle name="Обычный 2 2 2 3 3 3 2 5 2 2 2 2 4 6 7" xfId="50750"/>
    <cellStyle name="Обычный 2 2 2 3 3 3 2 5 2 2 2 2 4 6 8" xfId="58217"/>
    <cellStyle name="Обычный 2 2 2 3 3 3 2 5 2 2 2 2 4 7" xfId="3821"/>
    <cellStyle name="Обычный 2 2 2 3 3 3 2 5 2 2 2 2 4 7 2" xfId="3822"/>
    <cellStyle name="Обычный 2 2 2 3 3 3 2 5 2 2 2 2 4 7 3" xfId="21394"/>
    <cellStyle name="Обычный 2 2 2 3 3 3 2 5 2 2 2 2 4 7 4" xfId="28866"/>
    <cellStyle name="Обычный 2 2 2 3 3 3 2 5 2 2 2 2 4 7 5" xfId="36335"/>
    <cellStyle name="Обычный 2 2 2 3 3 3 2 5 2 2 2 2 4 7 6" xfId="43796"/>
    <cellStyle name="Обычный 2 2 2 3 3 3 2 5 2 2 2 2 4 7 7" xfId="51684"/>
    <cellStyle name="Обычный 2 2 2 3 3 3 2 5 2 2 2 2 4 7 8" xfId="59151"/>
    <cellStyle name="Обычный 2 2 2 3 3 3 2 5 2 2 2 2 4 8" xfId="3823"/>
    <cellStyle name="Обычный 2 2 2 3 3 3 2 5 2 2 2 2 4 8 2" xfId="3824"/>
    <cellStyle name="Обычный 2 2 2 3 3 3 2 5 2 2 2 2 4 8 3" xfId="22327"/>
    <cellStyle name="Обычный 2 2 2 3 3 3 2 5 2 2 2 2 4 8 4" xfId="29799"/>
    <cellStyle name="Обычный 2 2 2 3 3 3 2 5 2 2 2 2 4 8 5" xfId="37268"/>
    <cellStyle name="Обычный 2 2 2 3 3 3 2 5 2 2 2 2 4 8 6" xfId="44729"/>
    <cellStyle name="Обычный 2 2 2 3 3 3 2 5 2 2 2 2 4 8 7" xfId="52617"/>
    <cellStyle name="Обычный 2 2 2 3 3 3 2 5 2 2 2 2 4 8 8" xfId="60084"/>
    <cellStyle name="Обычный 2 2 2 3 3 3 2 5 2 2 2 2 4 9" xfId="3825"/>
    <cellStyle name="Обычный 2 2 2 3 3 3 2 5 2 2 2 2 5" xfId="3826"/>
    <cellStyle name="Обычный 2 2 2 3 3 3 2 5 2 2 2 2 5 2" xfId="3827"/>
    <cellStyle name="Обычный 2 2 2 3 3 3 2 5 2 2 2 2 5 3" xfId="16723"/>
    <cellStyle name="Обычный 2 2 2 3 3 3 2 5 2 2 2 2 5 4" xfId="24195"/>
    <cellStyle name="Обычный 2 2 2 3 3 3 2 5 2 2 2 2 5 5" xfId="31665"/>
    <cellStyle name="Обычный 2 2 2 3 3 3 2 5 2 2 2 2 5 6" xfId="39127"/>
    <cellStyle name="Обычный 2 2 2 3 3 3 2 5 2 2 2 2 5 7" xfId="47013"/>
    <cellStyle name="Обычный 2 2 2 3 3 3 2 5 2 2 2 2 5 8" xfId="54480"/>
    <cellStyle name="Обычный 2 2 2 3 3 3 2 5 2 2 2 2 6" xfId="3828"/>
    <cellStyle name="Обычный 2 2 2 3 3 3 2 5 2 2 2 2 6 2" xfId="3829"/>
    <cellStyle name="Обычный 2 2 2 3 3 3 2 5 2 2 2 2 6 3" xfId="17657"/>
    <cellStyle name="Обычный 2 2 2 3 3 3 2 5 2 2 2 2 6 4" xfId="25129"/>
    <cellStyle name="Обычный 2 2 2 3 3 3 2 5 2 2 2 2 6 5" xfId="32598"/>
    <cellStyle name="Обычный 2 2 2 3 3 3 2 5 2 2 2 2 6 6" xfId="40059"/>
    <cellStyle name="Обычный 2 2 2 3 3 3 2 5 2 2 2 2 6 7" xfId="47947"/>
    <cellStyle name="Обычный 2 2 2 3 3 3 2 5 2 2 2 2 6 8" xfId="55414"/>
    <cellStyle name="Обычный 2 2 2 3 3 3 2 5 2 2 2 2 7" xfId="3830"/>
    <cellStyle name="Обычный 2 2 2 3 3 3 2 5 2 2 2 2 7 2" xfId="3831"/>
    <cellStyle name="Обычный 2 2 2 3 3 3 2 5 2 2 2 2 7 3" xfId="18590"/>
    <cellStyle name="Обычный 2 2 2 3 3 3 2 5 2 2 2 2 7 4" xfId="26062"/>
    <cellStyle name="Обычный 2 2 2 3 3 3 2 5 2 2 2 2 7 5" xfId="33531"/>
    <cellStyle name="Обычный 2 2 2 3 3 3 2 5 2 2 2 2 7 6" xfId="40992"/>
    <cellStyle name="Обычный 2 2 2 3 3 3 2 5 2 2 2 2 7 7" xfId="48880"/>
    <cellStyle name="Обычный 2 2 2 3 3 3 2 5 2 2 2 2 7 8" xfId="56347"/>
    <cellStyle name="Обычный 2 2 2 3 3 3 2 5 2 2 2 2 8" xfId="3832"/>
    <cellStyle name="Обычный 2 2 2 3 3 3 2 5 2 2 2 2 8 2" xfId="3833"/>
    <cellStyle name="Обычный 2 2 2 3 3 3 2 5 2 2 2 2 8 3" xfId="19522"/>
    <cellStyle name="Обычный 2 2 2 3 3 3 2 5 2 2 2 2 8 4" xfId="26994"/>
    <cellStyle name="Обычный 2 2 2 3 3 3 2 5 2 2 2 2 8 5" xfId="34463"/>
    <cellStyle name="Обычный 2 2 2 3 3 3 2 5 2 2 2 2 8 6" xfId="41924"/>
    <cellStyle name="Обычный 2 2 2 3 3 3 2 5 2 2 2 2 8 7" xfId="49812"/>
    <cellStyle name="Обычный 2 2 2 3 3 3 2 5 2 2 2 2 8 8" xfId="57279"/>
    <cellStyle name="Обычный 2 2 2 3 3 3 2 5 2 2 2 2 9" xfId="3834"/>
    <cellStyle name="Обычный 2 2 2 3 3 3 2 5 2 2 2 2 9 2" xfId="3835"/>
    <cellStyle name="Обычный 2 2 2 3 3 3 2 5 2 2 2 2 9 3" xfId="20455"/>
    <cellStyle name="Обычный 2 2 2 3 3 3 2 5 2 2 2 2 9 4" xfId="27927"/>
    <cellStyle name="Обычный 2 2 2 3 3 3 2 5 2 2 2 2 9 5" xfId="35396"/>
    <cellStyle name="Обычный 2 2 2 3 3 3 2 5 2 2 2 2 9 6" xfId="42857"/>
    <cellStyle name="Обычный 2 2 2 3 3 3 2 5 2 2 2 2 9 7" xfId="50745"/>
    <cellStyle name="Обычный 2 2 2 3 3 3 2 5 2 2 2 2 9 8" xfId="58212"/>
    <cellStyle name="Обычный 2 2 2 3 3 3 2 5 2 2 2 20" xfId="46075"/>
    <cellStyle name="Обычный 2 2 2 3 3 3 2 5 2 2 2 21" xfId="53542"/>
    <cellStyle name="Обычный 2 2 2 3 3 3 2 5 2 2 2 3" xfId="3836"/>
    <cellStyle name="Обычный 2 2 2 3 3 3 2 5 2 2 2 3 10" xfId="3837"/>
    <cellStyle name="Обычный 2 2 2 3 3 3 2 5 2 2 2 3 10 2" xfId="3838"/>
    <cellStyle name="Обычный 2 2 2 3 3 3 2 5 2 2 2 3 10 3" xfId="22328"/>
    <cellStyle name="Обычный 2 2 2 3 3 3 2 5 2 2 2 3 10 4" xfId="29800"/>
    <cellStyle name="Обычный 2 2 2 3 3 3 2 5 2 2 2 3 10 5" xfId="37269"/>
    <cellStyle name="Обычный 2 2 2 3 3 3 2 5 2 2 2 3 10 6" xfId="44730"/>
    <cellStyle name="Обычный 2 2 2 3 3 3 2 5 2 2 2 3 10 7" xfId="52618"/>
    <cellStyle name="Обычный 2 2 2 3 3 3 2 5 2 2 2 3 10 8" xfId="60085"/>
    <cellStyle name="Обычный 2 2 2 3 3 3 2 5 2 2 2 3 11" xfId="3839"/>
    <cellStyle name="Обычный 2 2 2 3 3 3 2 5 2 2 2 3 12" xfId="3840"/>
    <cellStyle name="Обычный 2 2 2 3 3 3 2 5 2 2 2 3 13" xfId="15771"/>
    <cellStyle name="Обычный 2 2 2 3 3 3 2 5 2 2 2 3 14" xfId="23264"/>
    <cellStyle name="Обычный 2 2 2 3 3 3 2 5 2 2 2 3 15" xfId="30735"/>
    <cellStyle name="Обычный 2 2 2 3 3 3 2 5 2 2 2 3 16" xfId="38201"/>
    <cellStyle name="Обычный 2 2 2 3 3 3 2 5 2 2 2 3 17" xfId="46082"/>
    <cellStyle name="Обычный 2 2 2 3 3 3 2 5 2 2 2 3 18" xfId="53549"/>
    <cellStyle name="Обычный 2 2 2 3 3 3 2 5 2 2 2 3 2" xfId="3841"/>
    <cellStyle name="Обычный 2 2 2 3 3 3 2 5 2 2 2 3 2 10" xfId="3842"/>
    <cellStyle name="Обычный 2 2 2 3 3 3 2 5 2 2 2 3 2 11" xfId="15772"/>
    <cellStyle name="Обычный 2 2 2 3 3 3 2 5 2 2 2 3 2 12" xfId="23265"/>
    <cellStyle name="Обычный 2 2 2 3 3 3 2 5 2 2 2 3 2 13" xfId="30736"/>
    <cellStyle name="Обычный 2 2 2 3 3 3 2 5 2 2 2 3 2 14" xfId="38202"/>
    <cellStyle name="Обычный 2 2 2 3 3 3 2 5 2 2 2 3 2 15" xfId="46083"/>
    <cellStyle name="Обычный 2 2 2 3 3 3 2 5 2 2 2 3 2 16" xfId="53550"/>
    <cellStyle name="Обычный 2 2 2 3 3 3 2 5 2 2 2 3 2 2" xfId="3843"/>
    <cellStyle name="Обычный 2 2 2 3 3 3 2 5 2 2 2 3 2 2 2" xfId="3844"/>
    <cellStyle name="Обычный 2 2 2 3 3 3 2 5 2 2 2 3 2 2 3" xfId="16730"/>
    <cellStyle name="Обычный 2 2 2 3 3 3 2 5 2 2 2 3 2 2 4" xfId="24202"/>
    <cellStyle name="Обычный 2 2 2 3 3 3 2 5 2 2 2 3 2 2 5" xfId="31672"/>
    <cellStyle name="Обычный 2 2 2 3 3 3 2 5 2 2 2 3 2 2 6" xfId="39134"/>
    <cellStyle name="Обычный 2 2 2 3 3 3 2 5 2 2 2 3 2 2 7" xfId="47020"/>
    <cellStyle name="Обычный 2 2 2 3 3 3 2 5 2 2 2 3 2 2 8" xfId="54487"/>
    <cellStyle name="Обычный 2 2 2 3 3 3 2 5 2 2 2 3 2 3" xfId="3845"/>
    <cellStyle name="Обычный 2 2 2 3 3 3 2 5 2 2 2 3 2 3 2" xfId="3846"/>
    <cellStyle name="Обычный 2 2 2 3 3 3 2 5 2 2 2 3 2 3 3" xfId="17664"/>
    <cellStyle name="Обычный 2 2 2 3 3 3 2 5 2 2 2 3 2 3 4" xfId="25136"/>
    <cellStyle name="Обычный 2 2 2 3 3 3 2 5 2 2 2 3 2 3 5" xfId="32605"/>
    <cellStyle name="Обычный 2 2 2 3 3 3 2 5 2 2 2 3 2 3 6" xfId="40066"/>
    <cellStyle name="Обычный 2 2 2 3 3 3 2 5 2 2 2 3 2 3 7" xfId="47954"/>
    <cellStyle name="Обычный 2 2 2 3 3 3 2 5 2 2 2 3 2 3 8" xfId="55421"/>
    <cellStyle name="Обычный 2 2 2 3 3 3 2 5 2 2 2 3 2 4" xfId="3847"/>
    <cellStyle name="Обычный 2 2 2 3 3 3 2 5 2 2 2 3 2 4 2" xfId="3848"/>
    <cellStyle name="Обычный 2 2 2 3 3 3 2 5 2 2 2 3 2 4 3" xfId="18597"/>
    <cellStyle name="Обычный 2 2 2 3 3 3 2 5 2 2 2 3 2 4 4" xfId="26069"/>
    <cellStyle name="Обычный 2 2 2 3 3 3 2 5 2 2 2 3 2 4 5" xfId="33538"/>
    <cellStyle name="Обычный 2 2 2 3 3 3 2 5 2 2 2 3 2 4 6" xfId="40999"/>
    <cellStyle name="Обычный 2 2 2 3 3 3 2 5 2 2 2 3 2 4 7" xfId="48887"/>
    <cellStyle name="Обычный 2 2 2 3 3 3 2 5 2 2 2 3 2 4 8" xfId="56354"/>
    <cellStyle name="Обычный 2 2 2 3 3 3 2 5 2 2 2 3 2 5" xfId="3849"/>
    <cellStyle name="Обычный 2 2 2 3 3 3 2 5 2 2 2 3 2 5 2" xfId="3850"/>
    <cellStyle name="Обычный 2 2 2 3 3 3 2 5 2 2 2 3 2 5 3" xfId="19529"/>
    <cellStyle name="Обычный 2 2 2 3 3 3 2 5 2 2 2 3 2 5 4" xfId="27001"/>
    <cellStyle name="Обычный 2 2 2 3 3 3 2 5 2 2 2 3 2 5 5" xfId="34470"/>
    <cellStyle name="Обычный 2 2 2 3 3 3 2 5 2 2 2 3 2 5 6" xfId="41931"/>
    <cellStyle name="Обычный 2 2 2 3 3 3 2 5 2 2 2 3 2 5 7" xfId="49819"/>
    <cellStyle name="Обычный 2 2 2 3 3 3 2 5 2 2 2 3 2 5 8" xfId="57286"/>
    <cellStyle name="Обычный 2 2 2 3 3 3 2 5 2 2 2 3 2 6" xfId="3851"/>
    <cellStyle name="Обычный 2 2 2 3 3 3 2 5 2 2 2 3 2 6 2" xfId="3852"/>
    <cellStyle name="Обычный 2 2 2 3 3 3 2 5 2 2 2 3 2 6 3" xfId="20462"/>
    <cellStyle name="Обычный 2 2 2 3 3 3 2 5 2 2 2 3 2 6 4" xfId="27934"/>
    <cellStyle name="Обычный 2 2 2 3 3 3 2 5 2 2 2 3 2 6 5" xfId="35403"/>
    <cellStyle name="Обычный 2 2 2 3 3 3 2 5 2 2 2 3 2 6 6" xfId="42864"/>
    <cellStyle name="Обычный 2 2 2 3 3 3 2 5 2 2 2 3 2 6 7" xfId="50752"/>
    <cellStyle name="Обычный 2 2 2 3 3 3 2 5 2 2 2 3 2 6 8" xfId="58219"/>
    <cellStyle name="Обычный 2 2 2 3 3 3 2 5 2 2 2 3 2 7" xfId="3853"/>
    <cellStyle name="Обычный 2 2 2 3 3 3 2 5 2 2 2 3 2 7 2" xfId="3854"/>
    <cellStyle name="Обычный 2 2 2 3 3 3 2 5 2 2 2 3 2 7 3" xfId="21396"/>
    <cellStyle name="Обычный 2 2 2 3 3 3 2 5 2 2 2 3 2 7 4" xfId="28868"/>
    <cellStyle name="Обычный 2 2 2 3 3 3 2 5 2 2 2 3 2 7 5" xfId="36337"/>
    <cellStyle name="Обычный 2 2 2 3 3 3 2 5 2 2 2 3 2 7 6" xfId="43798"/>
    <cellStyle name="Обычный 2 2 2 3 3 3 2 5 2 2 2 3 2 7 7" xfId="51686"/>
    <cellStyle name="Обычный 2 2 2 3 3 3 2 5 2 2 2 3 2 7 8" xfId="59153"/>
    <cellStyle name="Обычный 2 2 2 3 3 3 2 5 2 2 2 3 2 8" xfId="3855"/>
    <cellStyle name="Обычный 2 2 2 3 3 3 2 5 2 2 2 3 2 8 2" xfId="3856"/>
    <cellStyle name="Обычный 2 2 2 3 3 3 2 5 2 2 2 3 2 8 3" xfId="22329"/>
    <cellStyle name="Обычный 2 2 2 3 3 3 2 5 2 2 2 3 2 8 4" xfId="29801"/>
    <cellStyle name="Обычный 2 2 2 3 3 3 2 5 2 2 2 3 2 8 5" xfId="37270"/>
    <cellStyle name="Обычный 2 2 2 3 3 3 2 5 2 2 2 3 2 8 6" xfId="44731"/>
    <cellStyle name="Обычный 2 2 2 3 3 3 2 5 2 2 2 3 2 8 7" xfId="52619"/>
    <cellStyle name="Обычный 2 2 2 3 3 3 2 5 2 2 2 3 2 8 8" xfId="60086"/>
    <cellStyle name="Обычный 2 2 2 3 3 3 2 5 2 2 2 3 2 9" xfId="3857"/>
    <cellStyle name="Обычный 2 2 2 3 3 3 2 5 2 2 2 3 3" xfId="3858"/>
    <cellStyle name="Обычный 2 2 2 3 3 3 2 5 2 2 2 3 3 10" xfId="15773"/>
    <cellStyle name="Обычный 2 2 2 3 3 3 2 5 2 2 2 3 3 11" xfId="23266"/>
    <cellStyle name="Обычный 2 2 2 3 3 3 2 5 2 2 2 3 3 12" xfId="30737"/>
    <cellStyle name="Обычный 2 2 2 3 3 3 2 5 2 2 2 3 3 13" xfId="38203"/>
    <cellStyle name="Обычный 2 2 2 3 3 3 2 5 2 2 2 3 3 14" xfId="46084"/>
    <cellStyle name="Обычный 2 2 2 3 3 3 2 5 2 2 2 3 3 15" xfId="53551"/>
    <cellStyle name="Обычный 2 2 2 3 3 3 2 5 2 2 2 3 3 2" xfId="3859"/>
    <cellStyle name="Обычный 2 2 2 3 3 3 2 5 2 2 2 3 3 2 2" xfId="3860"/>
    <cellStyle name="Обычный 2 2 2 3 3 3 2 5 2 2 2 3 3 2 3" xfId="16731"/>
    <cellStyle name="Обычный 2 2 2 3 3 3 2 5 2 2 2 3 3 2 4" xfId="24203"/>
    <cellStyle name="Обычный 2 2 2 3 3 3 2 5 2 2 2 3 3 2 5" xfId="31673"/>
    <cellStyle name="Обычный 2 2 2 3 3 3 2 5 2 2 2 3 3 2 6" xfId="39135"/>
    <cellStyle name="Обычный 2 2 2 3 3 3 2 5 2 2 2 3 3 2 7" xfId="47021"/>
    <cellStyle name="Обычный 2 2 2 3 3 3 2 5 2 2 2 3 3 2 8" xfId="54488"/>
    <cellStyle name="Обычный 2 2 2 3 3 3 2 5 2 2 2 3 3 3" xfId="3861"/>
    <cellStyle name="Обычный 2 2 2 3 3 3 2 5 2 2 2 3 3 3 2" xfId="3862"/>
    <cellStyle name="Обычный 2 2 2 3 3 3 2 5 2 2 2 3 3 3 3" xfId="17665"/>
    <cellStyle name="Обычный 2 2 2 3 3 3 2 5 2 2 2 3 3 3 4" xfId="25137"/>
    <cellStyle name="Обычный 2 2 2 3 3 3 2 5 2 2 2 3 3 3 5" xfId="32606"/>
    <cellStyle name="Обычный 2 2 2 3 3 3 2 5 2 2 2 3 3 3 6" xfId="40067"/>
    <cellStyle name="Обычный 2 2 2 3 3 3 2 5 2 2 2 3 3 3 7" xfId="47955"/>
    <cellStyle name="Обычный 2 2 2 3 3 3 2 5 2 2 2 3 3 3 8" xfId="55422"/>
    <cellStyle name="Обычный 2 2 2 3 3 3 2 5 2 2 2 3 3 4" xfId="3863"/>
    <cellStyle name="Обычный 2 2 2 3 3 3 2 5 2 2 2 3 3 4 2" xfId="3864"/>
    <cellStyle name="Обычный 2 2 2 3 3 3 2 5 2 2 2 3 3 4 3" xfId="18598"/>
    <cellStyle name="Обычный 2 2 2 3 3 3 2 5 2 2 2 3 3 4 4" xfId="26070"/>
    <cellStyle name="Обычный 2 2 2 3 3 3 2 5 2 2 2 3 3 4 5" xfId="33539"/>
    <cellStyle name="Обычный 2 2 2 3 3 3 2 5 2 2 2 3 3 4 6" xfId="41000"/>
    <cellStyle name="Обычный 2 2 2 3 3 3 2 5 2 2 2 3 3 4 7" xfId="48888"/>
    <cellStyle name="Обычный 2 2 2 3 3 3 2 5 2 2 2 3 3 4 8" xfId="56355"/>
    <cellStyle name="Обычный 2 2 2 3 3 3 2 5 2 2 2 3 3 5" xfId="3865"/>
    <cellStyle name="Обычный 2 2 2 3 3 3 2 5 2 2 2 3 3 5 2" xfId="3866"/>
    <cellStyle name="Обычный 2 2 2 3 3 3 2 5 2 2 2 3 3 5 3" xfId="19530"/>
    <cellStyle name="Обычный 2 2 2 3 3 3 2 5 2 2 2 3 3 5 4" xfId="27002"/>
    <cellStyle name="Обычный 2 2 2 3 3 3 2 5 2 2 2 3 3 5 5" xfId="34471"/>
    <cellStyle name="Обычный 2 2 2 3 3 3 2 5 2 2 2 3 3 5 6" xfId="41932"/>
    <cellStyle name="Обычный 2 2 2 3 3 3 2 5 2 2 2 3 3 5 7" xfId="49820"/>
    <cellStyle name="Обычный 2 2 2 3 3 3 2 5 2 2 2 3 3 5 8" xfId="57287"/>
    <cellStyle name="Обычный 2 2 2 3 3 3 2 5 2 2 2 3 3 6" xfId="3867"/>
    <cellStyle name="Обычный 2 2 2 3 3 3 2 5 2 2 2 3 3 6 2" xfId="3868"/>
    <cellStyle name="Обычный 2 2 2 3 3 3 2 5 2 2 2 3 3 6 3" xfId="20463"/>
    <cellStyle name="Обычный 2 2 2 3 3 3 2 5 2 2 2 3 3 6 4" xfId="27935"/>
    <cellStyle name="Обычный 2 2 2 3 3 3 2 5 2 2 2 3 3 6 5" xfId="35404"/>
    <cellStyle name="Обычный 2 2 2 3 3 3 2 5 2 2 2 3 3 6 6" xfId="42865"/>
    <cellStyle name="Обычный 2 2 2 3 3 3 2 5 2 2 2 3 3 6 7" xfId="50753"/>
    <cellStyle name="Обычный 2 2 2 3 3 3 2 5 2 2 2 3 3 6 8" xfId="58220"/>
    <cellStyle name="Обычный 2 2 2 3 3 3 2 5 2 2 2 3 3 7" xfId="3869"/>
    <cellStyle name="Обычный 2 2 2 3 3 3 2 5 2 2 2 3 3 7 2" xfId="3870"/>
    <cellStyle name="Обычный 2 2 2 3 3 3 2 5 2 2 2 3 3 7 3" xfId="21397"/>
    <cellStyle name="Обычный 2 2 2 3 3 3 2 5 2 2 2 3 3 7 4" xfId="28869"/>
    <cellStyle name="Обычный 2 2 2 3 3 3 2 5 2 2 2 3 3 7 5" xfId="36338"/>
    <cellStyle name="Обычный 2 2 2 3 3 3 2 5 2 2 2 3 3 7 6" xfId="43799"/>
    <cellStyle name="Обычный 2 2 2 3 3 3 2 5 2 2 2 3 3 7 7" xfId="51687"/>
    <cellStyle name="Обычный 2 2 2 3 3 3 2 5 2 2 2 3 3 7 8" xfId="59154"/>
    <cellStyle name="Обычный 2 2 2 3 3 3 2 5 2 2 2 3 3 8" xfId="3871"/>
    <cellStyle name="Обычный 2 2 2 3 3 3 2 5 2 2 2 3 3 8 2" xfId="3872"/>
    <cellStyle name="Обычный 2 2 2 3 3 3 2 5 2 2 2 3 3 8 3" xfId="22330"/>
    <cellStyle name="Обычный 2 2 2 3 3 3 2 5 2 2 2 3 3 8 4" xfId="29802"/>
    <cellStyle name="Обычный 2 2 2 3 3 3 2 5 2 2 2 3 3 8 5" xfId="37271"/>
    <cellStyle name="Обычный 2 2 2 3 3 3 2 5 2 2 2 3 3 8 6" xfId="44732"/>
    <cellStyle name="Обычный 2 2 2 3 3 3 2 5 2 2 2 3 3 8 7" xfId="52620"/>
    <cellStyle name="Обычный 2 2 2 3 3 3 2 5 2 2 2 3 3 8 8" xfId="60087"/>
    <cellStyle name="Обычный 2 2 2 3 3 3 2 5 2 2 2 3 3 9" xfId="3873"/>
    <cellStyle name="Обычный 2 2 2 3 3 3 2 5 2 2 2 3 4" xfId="3874"/>
    <cellStyle name="Обычный 2 2 2 3 3 3 2 5 2 2 2 3 4 2" xfId="3875"/>
    <cellStyle name="Обычный 2 2 2 3 3 3 2 5 2 2 2 3 4 3" xfId="16729"/>
    <cellStyle name="Обычный 2 2 2 3 3 3 2 5 2 2 2 3 4 4" xfId="24201"/>
    <cellStyle name="Обычный 2 2 2 3 3 3 2 5 2 2 2 3 4 5" xfId="31671"/>
    <cellStyle name="Обычный 2 2 2 3 3 3 2 5 2 2 2 3 4 6" xfId="39133"/>
    <cellStyle name="Обычный 2 2 2 3 3 3 2 5 2 2 2 3 4 7" xfId="47019"/>
    <cellStyle name="Обычный 2 2 2 3 3 3 2 5 2 2 2 3 4 8" xfId="54486"/>
    <cellStyle name="Обычный 2 2 2 3 3 3 2 5 2 2 2 3 5" xfId="3876"/>
    <cellStyle name="Обычный 2 2 2 3 3 3 2 5 2 2 2 3 5 2" xfId="3877"/>
    <cellStyle name="Обычный 2 2 2 3 3 3 2 5 2 2 2 3 5 3" xfId="17663"/>
    <cellStyle name="Обычный 2 2 2 3 3 3 2 5 2 2 2 3 5 4" xfId="25135"/>
    <cellStyle name="Обычный 2 2 2 3 3 3 2 5 2 2 2 3 5 5" xfId="32604"/>
    <cellStyle name="Обычный 2 2 2 3 3 3 2 5 2 2 2 3 5 6" xfId="40065"/>
    <cellStyle name="Обычный 2 2 2 3 3 3 2 5 2 2 2 3 5 7" xfId="47953"/>
    <cellStyle name="Обычный 2 2 2 3 3 3 2 5 2 2 2 3 5 8" xfId="55420"/>
    <cellStyle name="Обычный 2 2 2 3 3 3 2 5 2 2 2 3 6" xfId="3878"/>
    <cellStyle name="Обычный 2 2 2 3 3 3 2 5 2 2 2 3 6 2" xfId="3879"/>
    <cellStyle name="Обычный 2 2 2 3 3 3 2 5 2 2 2 3 6 3" xfId="18596"/>
    <cellStyle name="Обычный 2 2 2 3 3 3 2 5 2 2 2 3 6 4" xfId="26068"/>
    <cellStyle name="Обычный 2 2 2 3 3 3 2 5 2 2 2 3 6 5" xfId="33537"/>
    <cellStyle name="Обычный 2 2 2 3 3 3 2 5 2 2 2 3 6 6" xfId="40998"/>
    <cellStyle name="Обычный 2 2 2 3 3 3 2 5 2 2 2 3 6 7" xfId="48886"/>
    <cellStyle name="Обычный 2 2 2 3 3 3 2 5 2 2 2 3 6 8" xfId="56353"/>
    <cellStyle name="Обычный 2 2 2 3 3 3 2 5 2 2 2 3 7" xfId="3880"/>
    <cellStyle name="Обычный 2 2 2 3 3 3 2 5 2 2 2 3 7 2" xfId="3881"/>
    <cellStyle name="Обычный 2 2 2 3 3 3 2 5 2 2 2 3 7 3" xfId="19528"/>
    <cellStyle name="Обычный 2 2 2 3 3 3 2 5 2 2 2 3 7 4" xfId="27000"/>
    <cellStyle name="Обычный 2 2 2 3 3 3 2 5 2 2 2 3 7 5" xfId="34469"/>
    <cellStyle name="Обычный 2 2 2 3 3 3 2 5 2 2 2 3 7 6" xfId="41930"/>
    <cellStyle name="Обычный 2 2 2 3 3 3 2 5 2 2 2 3 7 7" xfId="49818"/>
    <cellStyle name="Обычный 2 2 2 3 3 3 2 5 2 2 2 3 7 8" xfId="57285"/>
    <cellStyle name="Обычный 2 2 2 3 3 3 2 5 2 2 2 3 8" xfId="3882"/>
    <cellStyle name="Обычный 2 2 2 3 3 3 2 5 2 2 2 3 8 2" xfId="3883"/>
    <cellStyle name="Обычный 2 2 2 3 3 3 2 5 2 2 2 3 8 3" xfId="20461"/>
    <cellStyle name="Обычный 2 2 2 3 3 3 2 5 2 2 2 3 8 4" xfId="27933"/>
    <cellStyle name="Обычный 2 2 2 3 3 3 2 5 2 2 2 3 8 5" xfId="35402"/>
    <cellStyle name="Обычный 2 2 2 3 3 3 2 5 2 2 2 3 8 6" xfId="42863"/>
    <cellStyle name="Обычный 2 2 2 3 3 3 2 5 2 2 2 3 8 7" xfId="50751"/>
    <cellStyle name="Обычный 2 2 2 3 3 3 2 5 2 2 2 3 8 8" xfId="58218"/>
    <cellStyle name="Обычный 2 2 2 3 3 3 2 5 2 2 2 3 9" xfId="3884"/>
    <cellStyle name="Обычный 2 2 2 3 3 3 2 5 2 2 2 3 9 2" xfId="3885"/>
    <cellStyle name="Обычный 2 2 2 3 3 3 2 5 2 2 2 3 9 3" xfId="21395"/>
    <cellStyle name="Обычный 2 2 2 3 3 3 2 5 2 2 2 3 9 4" xfId="28867"/>
    <cellStyle name="Обычный 2 2 2 3 3 3 2 5 2 2 2 3 9 5" xfId="36336"/>
    <cellStyle name="Обычный 2 2 2 3 3 3 2 5 2 2 2 3 9 6" xfId="43797"/>
    <cellStyle name="Обычный 2 2 2 3 3 3 2 5 2 2 2 3 9 7" xfId="51685"/>
    <cellStyle name="Обычный 2 2 2 3 3 3 2 5 2 2 2 3 9 8" xfId="59152"/>
    <cellStyle name="Обычный 2 2 2 3 3 3 2 5 2 2 2 4" xfId="3886"/>
    <cellStyle name="Обычный 2 2 2 3 3 3 2 5 2 2 2 4 10" xfId="3887"/>
    <cellStyle name="Обычный 2 2 2 3 3 3 2 5 2 2 2 4 11" xfId="15774"/>
    <cellStyle name="Обычный 2 2 2 3 3 3 2 5 2 2 2 4 12" xfId="23267"/>
    <cellStyle name="Обычный 2 2 2 3 3 3 2 5 2 2 2 4 13" xfId="30738"/>
    <cellStyle name="Обычный 2 2 2 3 3 3 2 5 2 2 2 4 14" xfId="38204"/>
    <cellStyle name="Обычный 2 2 2 3 3 3 2 5 2 2 2 4 15" xfId="46085"/>
    <cellStyle name="Обычный 2 2 2 3 3 3 2 5 2 2 2 4 16" xfId="53552"/>
    <cellStyle name="Обычный 2 2 2 3 3 3 2 5 2 2 2 4 2" xfId="3888"/>
    <cellStyle name="Обычный 2 2 2 3 3 3 2 5 2 2 2 4 2 2" xfId="3889"/>
    <cellStyle name="Обычный 2 2 2 3 3 3 2 5 2 2 2 4 2 3" xfId="16732"/>
    <cellStyle name="Обычный 2 2 2 3 3 3 2 5 2 2 2 4 2 4" xfId="24204"/>
    <cellStyle name="Обычный 2 2 2 3 3 3 2 5 2 2 2 4 2 5" xfId="31674"/>
    <cellStyle name="Обычный 2 2 2 3 3 3 2 5 2 2 2 4 2 6" xfId="39136"/>
    <cellStyle name="Обычный 2 2 2 3 3 3 2 5 2 2 2 4 2 7" xfId="47022"/>
    <cellStyle name="Обычный 2 2 2 3 3 3 2 5 2 2 2 4 2 8" xfId="54489"/>
    <cellStyle name="Обычный 2 2 2 3 3 3 2 5 2 2 2 4 3" xfId="3890"/>
    <cellStyle name="Обычный 2 2 2 3 3 3 2 5 2 2 2 4 3 2" xfId="3891"/>
    <cellStyle name="Обычный 2 2 2 3 3 3 2 5 2 2 2 4 3 3" xfId="17666"/>
    <cellStyle name="Обычный 2 2 2 3 3 3 2 5 2 2 2 4 3 4" xfId="25138"/>
    <cellStyle name="Обычный 2 2 2 3 3 3 2 5 2 2 2 4 3 5" xfId="32607"/>
    <cellStyle name="Обычный 2 2 2 3 3 3 2 5 2 2 2 4 3 6" xfId="40068"/>
    <cellStyle name="Обычный 2 2 2 3 3 3 2 5 2 2 2 4 3 7" xfId="47956"/>
    <cellStyle name="Обычный 2 2 2 3 3 3 2 5 2 2 2 4 3 8" xfId="55423"/>
    <cellStyle name="Обычный 2 2 2 3 3 3 2 5 2 2 2 4 4" xfId="3892"/>
    <cellStyle name="Обычный 2 2 2 3 3 3 2 5 2 2 2 4 4 2" xfId="3893"/>
    <cellStyle name="Обычный 2 2 2 3 3 3 2 5 2 2 2 4 4 3" xfId="18599"/>
    <cellStyle name="Обычный 2 2 2 3 3 3 2 5 2 2 2 4 4 4" xfId="26071"/>
    <cellStyle name="Обычный 2 2 2 3 3 3 2 5 2 2 2 4 4 5" xfId="33540"/>
    <cellStyle name="Обычный 2 2 2 3 3 3 2 5 2 2 2 4 4 6" xfId="41001"/>
    <cellStyle name="Обычный 2 2 2 3 3 3 2 5 2 2 2 4 4 7" xfId="48889"/>
    <cellStyle name="Обычный 2 2 2 3 3 3 2 5 2 2 2 4 4 8" xfId="56356"/>
    <cellStyle name="Обычный 2 2 2 3 3 3 2 5 2 2 2 4 5" xfId="3894"/>
    <cellStyle name="Обычный 2 2 2 3 3 3 2 5 2 2 2 4 5 2" xfId="3895"/>
    <cellStyle name="Обычный 2 2 2 3 3 3 2 5 2 2 2 4 5 3" xfId="19531"/>
    <cellStyle name="Обычный 2 2 2 3 3 3 2 5 2 2 2 4 5 4" xfId="27003"/>
    <cellStyle name="Обычный 2 2 2 3 3 3 2 5 2 2 2 4 5 5" xfId="34472"/>
    <cellStyle name="Обычный 2 2 2 3 3 3 2 5 2 2 2 4 5 6" xfId="41933"/>
    <cellStyle name="Обычный 2 2 2 3 3 3 2 5 2 2 2 4 5 7" xfId="49821"/>
    <cellStyle name="Обычный 2 2 2 3 3 3 2 5 2 2 2 4 5 8" xfId="57288"/>
    <cellStyle name="Обычный 2 2 2 3 3 3 2 5 2 2 2 4 6" xfId="3896"/>
    <cellStyle name="Обычный 2 2 2 3 3 3 2 5 2 2 2 4 6 2" xfId="3897"/>
    <cellStyle name="Обычный 2 2 2 3 3 3 2 5 2 2 2 4 6 3" xfId="20464"/>
    <cellStyle name="Обычный 2 2 2 3 3 3 2 5 2 2 2 4 6 4" xfId="27936"/>
    <cellStyle name="Обычный 2 2 2 3 3 3 2 5 2 2 2 4 6 5" xfId="35405"/>
    <cellStyle name="Обычный 2 2 2 3 3 3 2 5 2 2 2 4 6 6" xfId="42866"/>
    <cellStyle name="Обычный 2 2 2 3 3 3 2 5 2 2 2 4 6 7" xfId="50754"/>
    <cellStyle name="Обычный 2 2 2 3 3 3 2 5 2 2 2 4 6 8" xfId="58221"/>
    <cellStyle name="Обычный 2 2 2 3 3 3 2 5 2 2 2 4 7" xfId="3898"/>
    <cellStyle name="Обычный 2 2 2 3 3 3 2 5 2 2 2 4 7 2" xfId="3899"/>
    <cellStyle name="Обычный 2 2 2 3 3 3 2 5 2 2 2 4 7 3" xfId="21398"/>
    <cellStyle name="Обычный 2 2 2 3 3 3 2 5 2 2 2 4 7 4" xfId="28870"/>
    <cellStyle name="Обычный 2 2 2 3 3 3 2 5 2 2 2 4 7 5" xfId="36339"/>
    <cellStyle name="Обычный 2 2 2 3 3 3 2 5 2 2 2 4 7 6" xfId="43800"/>
    <cellStyle name="Обычный 2 2 2 3 3 3 2 5 2 2 2 4 7 7" xfId="51688"/>
    <cellStyle name="Обычный 2 2 2 3 3 3 2 5 2 2 2 4 7 8" xfId="59155"/>
    <cellStyle name="Обычный 2 2 2 3 3 3 2 5 2 2 2 4 8" xfId="3900"/>
    <cellStyle name="Обычный 2 2 2 3 3 3 2 5 2 2 2 4 8 2" xfId="3901"/>
    <cellStyle name="Обычный 2 2 2 3 3 3 2 5 2 2 2 4 8 3" xfId="22331"/>
    <cellStyle name="Обычный 2 2 2 3 3 3 2 5 2 2 2 4 8 4" xfId="29803"/>
    <cellStyle name="Обычный 2 2 2 3 3 3 2 5 2 2 2 4 8 5" xfId="37272"/>
    <cellStyle name="Обычный 2 2 2 3 3 3 2 5 2 2 2 4 8 6" xfId="44733"/>
    <cellStyle name="Обычный 2 2 2 3 3 3 2 5 2 2 2 4 8 7" xfId="52621"/>
    <cellStyle name="Обычный 2 2 2 3 3 3 2 5 2 2 2 4 8 8" xfId="60088"/>
    <cellStyle name="Обычный 2 2 2 3 3 3 2 5 2 2 2 4 9" xfId="3902"/>
    <cellStyle name="Обычный 2 2 2 3 3 3 2 5 2 2 2 5" xfId="3903"/>
    <cellStyle name="Обычный 2 2 2 3 3 3 2 5 2 2 2 5 10" xfId="15775"/>
    <cellStyle name="Обычный 2 2 2 3 3 3 2 5 2 2 2 5 11" xfId="23268"/>
    <cellStyle name="Обычный 2 2 2 3 3 3 2 5 2 2 2 5 12" xfId="30739"/>
    <cellStyle name="Обычный 2 2 2 3 3 3 2 5 2 2 2 5 13" xfId="38205"/>
    <cellStyle name="Обычный 2 2 2 3 3 3 2 5 2 2 2 5 14" xfId="46086"/>
    <cellStyle name="Обычный 2 2 2 3 3 3 2 5 2 2 2 5 15" xfId="53553"/>
    <cellStyle name="Обычный 2 2 2 3 3 3 2 5 2 2 2 5 2" xfId="3904"/>
    <cellStyle name="Обычный 2 2 2 3 3 3 2 5 2 2 2 5 2 2" xfId="3905"/>
    <cellStyle name="Обычный 2 2 2 3 3 3 2 5 2 2 2 5 2 3" xfId="16733"/>
    <cellStyle name="Обычный 2 2 2 3 3 3 2 5 2 2 2 5 2 4" xfId="24205"/>
    <cellStyle name="Обычный 2 2 2 3 3 3 2 5 2 2 2 5 2 5" xfId="31675"/>
    <cellStyle name="Обычный 2 2 2 3 3 3 2 5 2 2 2 5 2 6" xfId="39137"/>
    <cellStyle name="Обычный 2 2 2 3 3 3 2 5 2 2 2 5 2 7" xfId="47023"/>
    <cellStyle name="Обычный 2 2 2 3 3 3 2 5 2 2 2 5 2 8" xfId="54490"/>
    <cellStyle name="Обычный 2 2 2 3 3 3 2 5 2 2 2 5 3" xfId="3906"/>
    <cellStyle name="Обычный 2 2 2 3 3 3 2 5 2 2 2 5 3 2" xfId="3907"/>
    <cellStyle name="Обычный 2 2 2 3 3 3 2 5 2 2 2 5 3 3" xfId="17667"/>
    <cellStyle name="Обычный 2 2 2 3 3 3 2 5 2 2 2 5 3 4" xfId="25139"/>
    <cellStyle name="Обычный 2 2 2 3 3 3 2 5 2 2 2 5 3 5" xfId="32608"/>
    <cellStyle name="Обычный 2 2 2 3 3 3 2 5 2 2 2 5 3 6" xfId="40069"/>
    <cellStyle name="Обычный 2 2 2 3 3 3 2 5 2 2 2 5 3 7" xfId="47957"/>
    <cellStyle name="Обычный 2 2 2 3 3 3 2 5 2 2 2 5 3 8" xfId="55424"/>
    <cellStyle name="Обычный 2 2 2 3 3 3 2 5 2 2 2 5 4" xfId="3908"/>
    <cellStyle name="Обычный 2 2 2 3 3 3 2 5 2 2 2 5 4 2" xfId="3909"/>
    <cellStyle name="Обычный 2 2 2 3 3 3 2 5 2 2 2 5 4 3" xfId="18600"/>
    <cellStyle name="Обычный 2 2 2 3 3 3 2 5 2 2 2 5 4 4" xfId="26072"/>
    <cellStyle name="Обычный 2 2 2 3 3 3 2 5 2 2 2 5 4 5" xfId="33541"/>
    <cellStyle name="Обычный 2 2 2 3 3 3 2 5 2 2 2 5 4 6" xfId="41002"/>
    <cellStyle name="Обычный 2 2 2 3 3 3 2 5 2 2 2 5 4 7" xfId="48890"/>
    <cellStyle name="Обычный 2 2 2 3 3 3 2 5 2 2 2 5 4 8" xfId="56357"/>
    <cellStyle name="Обычный 2 2 2 3 3 3 2 5 2 2 2 5 5" xfId="3910"/>
    <cellStyle name="Обычный 2 2 2 3 3 3 2 5 2 2 2 5 5 2" xfId="3911"/>
    <cellStyle name="Обычный 2 2 2 3 3 3 2 5 2 2 2 5 5 3" xfId="19532"/>
    <cellStyle name="Обычный 2 2 2 3 3 3 2 5 2 2 2 5 5 4" xfId="27004"/>
    <cellStyle name="Обычный 2 2 2 3 3 3 2 5 2 2 2 5 5 5" xfId="34473"/>
    <cellStyle name="Обычный 2 2 2 3 3 3 2 5 2 2 2 5 5 6" xfId="41934"/>
    <cellStyle name="Обычный 2 2 2 3 3 3 2 5 2 2 2 5 5 7" xfId="49822"/>
    <cellStyle name="Обычный 2 2 2 3 3 3 2 5 2 2 2 5 5 8" xfId="57289"/>
    <cellStyle name="Обычный 2 2 2 3 3 3 2 5 2 2 2 5 6" xfId="3912"/>
    <cellStyle name="Обычный 2 2 2 3 3 3 2 5 2 2 2 5 6 2" xfId="3913"/>
    <cellStyle name="Обычный 2 2 2 3 3 3 2 5 2 2 2 5 6 3" xfId="20465"/>
    <cellStyle name="Обычный 2 2 2 3 3 3 2 5 2 2 2 5 6 4" xfId="27937"/>
    <cellStyle name="Обычный 2 2 2 3 3 3 2 5 2 2 2 5 6 5" xfId="35406"/>
    <cellStyle name="Обычный 2 2 2 3 3 3 2 5 2 2 2 5 6 6" xfId="42867"/>
    <cellStyle name="Обычный 2 2 2 3 3 3 2 5 2 2 2 5 6 7" xfId="50755"/>
    <cellStyle name="Обычный 2 2 2 3 3 3 2 5 2 2 2 5 6 8" xfId="58222"/>
    <cellStyle name="Обычный 2 2 2 3 3 3 2 5 2 2 2 5 7" xfId="3914"/>
    <cellStyle name="Обычный 2 2 2 3 3 3 2 5 2 2 2 5 7 2" xfId="3915"/>
    <cellStyle name="Обычный 2 2 2 3 3 3 2 5 2 2 2 5 7 3" xfId="21399"/>
    <cellStyle name="Обычный 2 2 2 3 3 3 2 5 2 2 2 5 7 4" xfId="28871"/>
    <cellStyle name="Обычный 2 2 2 3 3 3 2 5 2 2 2 5 7 5" xfId="36340"/>
    <cellStyle name="Обычный 2 2 2 3 3 3 2 5 2 2 2 5 7 6" xfId="43801"/>
    <cellStyle name="Обычный 2 2 2 3 3 3 2 5 2 2 2 5 7 7" xfId="51689"/>
    <cellStyle name="Обычный 2 2 2 3 3 3 2 5 2 2 2 5 7 8" xfId="59156"/>
    <cellStyle name="Обычный 2 2 2 3 3 3 2 5 2 2 2 5 8" xfId="3916"/>
    <cellStyle name="Обычный 2 2 2 3 3 3 2 5 2 2 2 5 8 2" xfId="3917"/>
    <cellStyle name="Обычный 2 2 2 3 3 3 2 5 2 2 2 5 8 3" xfId="22332"/>
    <cellStyle name="Обычный 2 2 2 3 3 3 2 5 2 2 2 5 8 4" xfId="29804"/>
    <cellStyle name="Обычный 2 2 2 3 3 3 2 5 2 2 2 5 8 5" xfId="37273"/>
    <cellStyle name="Обычный 2 2 2 3 3 3 2 5 2 2 2 5 8 6" xfId="44734"/>
    <cellStyle name="Обычный 2 2 2 3 3 3 2 5 2 2 2 5 8 7" xfId="52622"/>
    <cellStyle name="Обычный 2 2 2 3 3 3 2 5 2 2 2 5 8 8" xfId="60089"/>
    <cellStyle name="Обычный 2 2 2 3 3 3 2 5 2 2 2 5 9" xfId="3918"/>
    <cellStyle name="Обычный 2 2 2 3 3 3 2 5 2 2 2 6" xfId="3919"/>
    <cellStyle name="Обычный 2 2 2 3 3 3 2 5 2 2 2 6 2" xfId="3920"/>
    <cellStyle name="Обычный 2 2 2 3 3 3 2 5 2 2 2 6 3" xfId="16722"/>
    <cellStyle name="Обычный 2 2 2 3 3 3 2 5 2 2 2 6 4" xfId="24194"/>
    <cellStyle name="Обычный 2 2 2 3 3 3 2 5 2 2 2 6 5" xfId="31664"/>
    <cellStyle name="Обычный 2 2 2 3 3 3 2 5 2 2 2 6 6" xfId="39126"/>
    <cellStyle name="Обычный 2 2 2 3 3 3 2 5 2 2 2 6 7" xfId="47012"/>
    <cellStyle name="Обычный 2 2 2 3 3 3 2 5 2 2 2 6 8" xfId="54479"/>
    <cellStyle name="Обычный 2 2 2 3 3 3 2 5 2 2 2 7" xfId="3921"/>
    <cellStyle name="Обычный 2 2 2 3 3 3 2 5 2 2 2 7 2" xfId="3922"/>
    <cellStyle name="Обычный 2 2 2 3 3 3 2 5 2 2 2 7 3" xfId="17656"/>
    <cellStyle name="Обычный 2 2 2 3 3 3 2 5 2 2 2 7 4" xfId="25128"/>
    <cellStyle name="Обычный 2 2 2 3 3 3 2 5 2 2 2 7 5" xfId="32597"/>
    <cellStyle name="Обычный 2 2 2 3 3 3 2 5 2 2 2 7 6" xfId="40058"/>
    <cellStyle name="Обычный 2 2 2 3 3 3 2 5 2 2 2 7 7" xfId="47946"/>
    <cellStyle name="Обычный 2 2 2 3 3 3 2 5 2 2 2 7 8" xfId="55413"/>
    <cellStyle name="Обычный 2 2 2 3 3 3 2 5 2 2 2 8" xfId="3923"/>
    <cellStyle name="Обычный 2 2 2 3 3 3 2 5 2 2 2 8 2" xfId="3924"/>
    <cellStyle name="Обычный 2 2 2 3 3 3 2 5 2 2 2 8 3" xfId="18589"/>
    <cellStyle name="Обычный 2 2 2 3 3 3 2 5 2 2 2 8 4" xfId="26061"/>
    <cellStyle name="Обычный 2 2 2 3 3 3 2 5 2 2 2 8 5" xfId="33530"/>
    <cellStyle name="Обычный 2 2 2 3 3 3 2 5 2 2 2 8 6" xfId="40991"/>
    <cellStyle name="Обычный 2 2 2 3 3 3 2 5 2 2 2 8 7" xfId="48879"/>
    <cellStyle name="Обычный 2 2 2 3 3 3 2 5 2 2 2 8 8" xfId="56346"/>
    <cellStyle name="Обычный 2 2 2 3 3 3 2 5 2 2 2 9" xfId="3925"/>
    <cellStyle name="Обычный 2 2 2 3 3 3 2 5 2 2 2 9 2" xfId="3926"/>
    <cellStyle name="Обычный 2 2 2 3 3 3 2 5 2 2 2 9 3" xfId="19521"/>
    <cellStyle name="Обычный 2 2 2 3 3 3 2 5 2 2 2 9 4" xfId="26993"/>
    <cellStyle name="Обычный 2 2 2 3 3 3 2 5 2 2 2 9 5" xfId="34462"/>
    <cellStyle name="Обычный 2 2 2 3 3 3 2 5 2 2 2 9 6" xfId="41923"/>
    <cellStyle name="Обычный 2 2 2 3 3 3 2 5 2 2 2 9 7" xfId="49811"/>
    <cellStyle name="Обычный 2 2 2 3 3 3 2 5 2 2 2 9 8" xfId="57278"/>
    <cellStyle name="Обычный 2 2 2 3 3 3 2 5 2 2 20" xfId="53541"/>
    <cellStyle name="Обычный 2 2 2 3 3 3 2 5 2 2 3" xfId="3927"/>
    <cellStyle name="Обычный 2 2 2 3 3 3 2 5 2 2 3 10" xfId="3928"/>
    <cellStyle name="Обычный 2 2 2 3 3 3 2 5 2 2 3 11" xfId="15776"/>
    <cellStyle name="Обычный 2 2 2 3 3 3 2 5 2 2 3 12" xfId="23269"/>
    <cellStyle name="Обычный 2 2 2 3 3 3 2 5 2 2 3 13" xfId="30740"/>
    <cellStyle name="Обычный 2 2 2 3 3 3 2 5 2 2 3 14" xfId="38206"/>
    <cellStyle name="Обычный 2 2 2 3 3 3 2 5 2 2 3 15" xfId="46087"/>
    <cellStyle name="Обычный 2 2 2 3 3 3 2 5 2 2 3 16" xfId="53554"/>
    <cellStyle name="Обычный 2 2 2 3 3 3 2 5 2 2 3 2" xfId="3929"/>
    <cellStyle name="Обычный 2 2 2 3 3 3 2 5 2 2 3 2 2" xfId="3930"/>
    <cellStyle name="Обычный 2 2 2 3 3 3 2 5 2 2 3 2 3" xfId="3931"/>
    <cellStyle name="Обычный 2 2 2 3 3 3 2 5 2 2 3 2 4" xfId="16734"/>
    <cellStyle name="Обычный 2 2 2 3 3 3 2 5 2 2 3 2 5" xfId="24206"/>
    <cellStyle name="Обычный 2 2 2 3 3 3 2 5 2 2 3 2 6" xfId="31676"/>
    <cellStyle name="Обычный 2 2 2 3 3 3 2 5 2 2 3 2 7" xfId="39138"/>
    <cellStyle name="Обычный 2 2 2 3 3 3 2 5 2 2 3 2 8" xfId="47024"/>
    <cellStyle name="Обычный 2 2 2 3 3 3 2 5 2 2 3 2 9" xfId="54491"/>
    <cellStyle name="Обычный 2 2 2 3 3 3 2 5 2 2 3 3" xfId="3932"/>
    <cellStyle name="Обычный 2 2 2 3 3 3 2 5 2 2 3 3 2" xfId="3933"/>
    <cellStyle name="Обычный 2 2 2 3 3 3 2 5 2 2 3 3 3" xfId="17668"/>
    <cellStyle name="Обычный 2 2 2 3 3 3 2 5 2 2 3 3 4" xfId="25140"/>
    <cellStyle name="Обычный 2 2 2 3 3 3 2 5 2 2 3 3 5" xfId="32609"/>
    <cellStyle name="Обычный 2 2 2 3 3 3 2 5 2 2 3 3 6" xfId="40070"/>
    <cellStyle name="Обычный 2 2 2 3 3 3 2 5 2 2 3 3 7" xfId="47958"/>
    <cellStyle name="Обычный 2 2 2 3 3 3 2 5 2 2 3 3 8" xfId="55425"/>
    <cellStyle name="Обычный 2 2 2 3 3 3 2 5 2 2 3 4" xfId="3934"/>
    <cellStyle name="Обычный 2 2 2 3 3 3 2 5 2 2 3 4 2" xfId="3935"/>
    <cellStyle name="Обычный 2 2 2 3 3 3 2 5 2 2 3 4 3" xfId="18601"/>
    <cellStyle name="Обычный 2 2 2 3 3 3 2 5 2 2 3 4 4" xfId="26073"/>
    <cellStyle name="Обычный 2 2 2 3 3 3 2 5 2 2 3 4 5" xfId="33542"/>
    <cellStyle name="Обычный 2 2 2 3 3 3 2 5 2 2 3 4 6" xfId="41003"/>
    <cellStyle name="Обычный 2 2 2 3 3 3 2 5 2 2 3 4 7" xfId="48891"/>
    <cellStyle name="Обычный 2 2 2 3 3 3 2 5 2 2 3 4 8" xfId="56358"/>
    <cellStyle name="Обычный 2 2 2 3 3 3 2 5 2 2 3 5" xfId="3936"/>
    <cellStyle name="Обычный 2 2 2 3 3 3 2 5 2 2 3 5 2" xfId="3937"/>
    <cellStyle name="Обычный 2 2 2 3 3 3 2 5 2 2 3 5 3" xfId="19533"/>
    <cellStyle name="Обычный 2 2 2 3 3 3 2 5 2 2 3 5 4" xfId="27005"/>
    <cellStyle name="Обычный 2 2 2 3 3 3 2 5 2 2 3 5 5" xfId="34474"/>
    <cellStyle name="Обычный 2 2 2 3 3 3 2 5 2 2 3 5 6" xfId="41935"/>
    <cellStyle name="Обычный 2 2 2 3 3 3 2 5 2 2 3 5 7" xfId="49823"/>
    <cellStyle name="Обычный 2 2 2 3 3 3 2 5 2 2 3 5 8" xfId="57290"/>
    <cellStyle name="Обычный 2 2 2 3 3 3 2 5 2 2 3 6" xfId="3938"/>
    <cellStyle name="Обычный 2 2 2 3 3 3 2 5 2 2 3 6 2" xfId="3939"/>
    <cellStyle name="Обычный 2 2 2 3 3 3 2 5 2 2 3 6 3" xfId="20466"/>
    <cellStyle name="Обычный 2 2 2 3 3 3 2 5 2 2 3 6 4" xfId="27938"/>
    <cellStyle name="Обычный 2 2 2 3 3 3 2 5 2 2 3 6 5" xfId="35407"/>
    <cellStyle name="Обычный 2 2 2 3 3 3 2 5 2 2 3 6 6" xfId="42868"/>
    <cellStyle name="Обычный 2 2 2 3 3 3 2 5 2 2 3 6 7" xfId="50756"/>
    <cellStyle name="Обычный 2 2 2 3 3 3 2 5 2 2 3 6 8" xfId="58223"/>
    <cellStyle name="Обычный 2 2 2 3 3 3 2 5 2 2 3 7" xfId="3940"/>
    <cellStyle name="Обычный 2 2 2 3 3 3 2 5 2 2 3 7 2" xfId="3941"/>
    <cellStyle name="Обычный 2 2 2 3 3 3 2 5 2 2 3 7 3" xfId="21400"/>
    <cellStyle name="Обычный 2 2 2 3 3 3 2 5 2 2 3 7 4" xfId="28872"/>
    <cellStyle name="Обычный 2 2 2 3 3 3 2 5 2 2 3 7 5" xfId="36341"/>
    <cellStyle name="Обычный 2 2 2 3 3 3 2 5 2 2 3 7 6" xfId="43802"/>
    <cellStyle name="Обычный 2 2 2 3 3 3 2 5 2 2 3 7 7" xfId="51690"/>
    <cellStyle name="Обычный 2 2 2 3 3 3 2 5 2 2 3 7 8" xfId="59157"/>
    <cellStyle name="Обычный 2 2 2 3 3 3 2 5 2 2 3 8" xfId="3942"/>
    <cellStyle name="Обычный 2 2 2 3 3 3 2 5 2 2 3 8 2" xfId="3943"/>
    <cellStyle name="Обычный 2 2 2 3 3 3 2 5 2 2 3 8 3" xfId="22333"/>
    <cellStyle name="Обычный 2 2 2 3 3 3 2 5 2 2 3 8 4" xfId="29805"/>
    <cellStyle name="Обычный 2 2 2 3 3 3 2 5 2 2 3 8 5" xfId="37274"/>
    <cellStyle name="Обычный 2 2 2 3 3 3 2 5 2 2 3 8 6" xfId="44735"/>
    <cellStyle name="Обычный 2 2 2 3 3 3 2 5 2 2 3 8 7" xfId="52623"/>
    <cellStyle name="Обычный 2 2 2 3 3 3 2 5 2 2 3 8 8" xfId="60090"/>
    <cellStyle name="Обычный 2 2 2 3 3 3 2 5 2 2 3 9" xfId="3944"/>
    <cellStyle name="Обычный 2 2 2 3 3 3 2 5 2 2 4" xfId="3945"/>
    <cellStyle name="Обычный 2 2 2 3 3 3 2 5 2 2 4 10" xfId="3946"/>
    <cellStyle name="Обычный 2 2 2 3 3 3 2 5 2 2 4 11" xfId="15777"/>
    <cellStyle name="Обычный 2 2 2 3 3 3 2 5 2 2 4 12" xfId="23270"/>
    <cellStyle name="Обычный 2 2 2 3 3 3 2 5 2 2 4 13" xfId="30741"/>
    <cellStyle name="Обычный 2 2 2 3 3 3 2 5 2 2 4 14" xfId="38207"/>
    <cellStyle name="Обычный 2 2 2 3 3 3 2 5 2 2 4 15" xfId="46088"/>
    <cellStyle name="Обычный 2 2 2 3 3 3 2 5 2 2 4 16" xfId="53555"/>
    <cellStyle name="Обычный 2 2 2 3 3 3 2 5 2 2 4 2" xfId="3947"/>
    <cellStyle name="Обычный 2 2 2 3 3 3 2 5 2 2 4 2 2" xfId="3948"/>
    <cellStyle name="Обычный 2 2 2 3 3 3 2 5 2 2 4 2 3" xfId="16735"/>
    <cellStyle name="Обычный 2 2 2 3 3 3 2 5 2 2 4 2 4" xfId="24207"/>
    <cellStyle name="Обычный 2 2 2 3 3 3 2 5 2 2 4 2 5" xfId="31677"/>
    <cellStyle name="Обычный 2 2 2 3 3 3 2 5 2 2 4 2 6" xfId="39139"/>
    <cellStyle name="Обычный 2 2 2 3 3 3 2 5 2 2 4 2 7" xfId="47025"/>
    <cellStyle name="Обычный 2 2 2 3 3 3 2 5 2 2 4 2 8" xfId="54492"/>
    <cellStyle name="Обычный 2 2 2 3 3 3 2 5 2 2 4 3" xfId="3949"/>
    <cellStyle name="Обычный 2 2 2 3 3 3 2 5 2 2 4 3 2" xfId="3950"/>
    <cellStyle name="Обычный 2 2 2 3 3 3 2 5 2 2 4 3 3" xfId="17669"/>
    <cellStyle name="Обычный 2 2 2 3 3 3 2 5 2 2 4 3 4" xfId="25141"/>
    <cellStyle name="Обычный 2 2 2 3 3 3 2 5 2 2 4 3 5" xfId="32610"/>
    <cellStyle name="Обычный 2 2 2 3 3 3 2 5 2 2 4 3 6" xfId="40071"/>
    <cellStyle name="Обычный 2 2 2 3 3 3 2 5 2 2 4 3 7" xfId="47959"/>
    <cellStyle name="Обычный 2 2 2 3 3 3 2 5 2 2 4 3 8" xfId="55426"/>
    <cellStyle name="Обычный 2 2 2 3 3 3 2 5 2 2 4 4" xfId="3951"/>
    <cellStyle name="Обычный 2 2 2 3 3 3 2 5 2 2 4 4 2" xfId="3952"/>
    <cellStyle name="Обычный 2 2 2 3 3 3 2 5 2 2 4 4 3" xfId="18602"/>
    <cellStyle name="Обычный 2 2 2 3 3 3 2 5 2 2 4 4 4" xfId="26074"/>
    <cellStyle name="Обычный 2 2 2 3 3 3 2 5 2 2 4 4 5" xfId="33543"/>
    <cellStyle name="Обычный 2 2 2 3 3 3 2 5 2 2 4 4 6" xfId="41004"/>
    <cellStyle name="Обычный 2 2 2 3 3 3 2 5 2 2 4 4 7" xfId="48892"/>
    <cellStyle name="Обычный 2 2 2 3 3 3 2 5 2 2 4 4 8" xfId="56359"/>
    <cellStyle name="Обычный 2 2 2 3 3 3 2 5 2 2 4 5" xfId="3953"/>
    <cellStyle name="Обычный 2 2 2 3 3 3 2 5 2 2 4 5 2" xfId="3954"/>
    <cellStyle name="Обычный 2 2 2 3 3 3 2 5 2 2 4 5 3" xfId="19534"/>
    <cellStyle name="Обычный 2 2 2 3 3 3 2 5 2 2 4 5 4" xfId="27006"/>
    <cellStyle name="Обычный 2 2 2 3 3 3 2 5 2 2 4 5 5" xfId="34475"/>
    <cellStyle name="Обычный 2 2 2 3 3 3 2 5 2 2 4 5 6" xfId="41936"/>
    <cellStyle name="Обычный 2 2 2 3 3 3 2 5 2 2 4 5 7" xfId="49824"/>
    <cellStyle name="Обычный 2 2 2 3 3 3 2 5 2 2 4 5 8" xfId="57291"/>
    <cellStyle name="Обычный 2 2 2 3 3 3 2 5 2 2 4 6" xfId="3955"/>
    <cellStyle name="Обычный 2 2 2 3 3 3 2 5 2 2 4 6 2" xfId="3956"/>
    <cellStyle name="Обычный 2 2 2 3 3 3 2 5 2 2 4 6 3" xfId="20467"/>
    <cellStyle name="Обычный 2 2 2 3 3 3 2 5 2 2 4 6 4" xfId="27939"/>
    <cellStyle name="Обычный 2 2 2 3 3 3 2 5 2 2 4 6 5" xfId="35408"/>
    <cellStyle name="Обычный 2 2 2 3 3 3 2 5 2 2 4 6 6" xfId="42869"/>
    <cellStyle name="Обычный 2 2 2 3 3 3 2 5 2 2 4 6 7" xfId="50757"/>
    <cellStyle name="Обычный 2 2 2 3 3 3 2 5 2 2 4 6 8" xfId="58224"/>
    <cellStyle name="Обычный 2 2 2 3 3 3 2 5 2 2 4 7" xfId="3957"/>
    <cellStyle name="Обычный 2 2 2 3 3 3 2 5 2 2 4 7 2" xfId="3958"/>
    <cellStyle name="Обычный 2 2 2 3 3 3 2 5 2 2 4 7 3" xfId="21401"/>
    <cellStyle name="Обычный 2 2 2 3 3 3 2 5 2 2 4 7 4" xfId="28873"/>
    <cellStyle name="Обычный 2 2 2 3 3 3 2 5 2 2 4 7 5" xfId="36342"/>
    <cellStyle name="Обычный 2 2 2 3 3 3 2 5 2 2 4 7 6" xfId="43803"/>
    <cellStyle name="Обычный 2 2 2 3 3 3 2 5 2 2 4 7 7" xfId="51691"/>
    <cellStyle name="Обычный 2 2 2 3 3 3 2 5 2 2 4 7 8" xfId="59158"/>
    <cellStyle name="Обычный 2 2 2 3 3 3 2 5 2 2 4 8" xfId="3959"/>
    <cellStyle name="Обычный 2 2 2 3 3 3 2 5 2 2 4 8 2" xfId="3960"/>
    <cellStyle name="Обычный 2 2 2 3 3 3 2 5 2 2 4 8 3" xfId="22334"/>
    <cellStyle name="Обычный 2 2 2 3 3 3 2 5 2 2 4 8 4" xfId="29806"/>
    <cellStyle name="Обычный 2 2 2 3 3 3 2 5 2 2 4 8 5" xfId="37275"/>
    <cellStyle name="Обычный 2 2 2 3 3 3 2 5 2 2 4 8 6" xfId="44736"/>
    <cellStyle name="Обычный 2 2 2 3 3 3 2 5 2 2 4 8 7" xfId="52624"/>
    <cellStyle name="Обычный 2 2 2 3 3 3 2 5 2 2 4 8 8" xfId="60091"/>
    <cellStyle name="Обычный 2 2 2 3 3 3 2 5 2 2 4 9" xfId="3961"/>
    <cellStyle name="Обычный 2 2 2 3 3 3 2 5 2 2 5" xfId="3962"/>
    <cellStyle name="Обычный 2 2 2 3 3 3 2 5 2 2 5 2" xfId="3963"/>
    <cellStyle name="Обычный 2 2 2 3 3 3 2 5 2 2 5 3" xfId="3964"/>
    <cellStyle name="Обычный 2 2 2 3 3 3 2 5 2 2 5 4" xfId="16721"/>
    <cellStyle name="Обычный 2 2 2 3 3 3 2 5 2 2 5 5" xfId="24193"/>
    <cellStyle name="Обычный 2 2 2 3 3 3 2 5 2 2 5 6" xfId="31663"/>
    <cellStyle name="Обычный 2 2 2 3 3 3 2 5 2 2 5 7" xfId="39125"/>
    <cellStyle name="Обычный 2 2 2 3 3 3 2 5 2 2 5 8" xfId="47011"/>
    <cellStyle name="Обычный 2 2 2 3 3 3 2 5 2 2 5 9" xfId="54478"/>
    <cellStyle name="Обычный 2 2 2 3 3 3 2 5 2 2 6" xfId="3965"/>
    <cellStyle name="Обычный 2 2 2 3 3 3 2 5 2 2 6 2" xfId="3966"/>
    <cellStyle name="Обычный 2 2 2 3 3 3 2 5 2 2 6 3" xfId="17655"/>
    <cellStyle name="Обычный 2 2 2 3 3 3 2 5 2 2 6 4" xfId="25127"/>
    <cellStyle name="Обычный 2 2 2 3 3 3 2 5 2 2 6 5" xfId="32596"/>
    <cellStyle name="Обычный 2 2 2 3 3 3 2 5 2 2 6 6" xfId="40057"/>
    <cellStyle name="Обычный 2 2 2 3 3 3 2 5 2 2 6 7" xfId="47945"/>
    <cellStyle name="Обычный 2 2 2 3 3 3 2 5 2 2 6 8" xfId="55412"/>
    <cellStyle name="Обычный 2 2 2 3 3 3 2 5 2 2 7" xfId="3967"/>
    <cellStyle name="Обычный 2 2 2 3 3 3 2 5 2 2 7 2" xfId="3968"/>
    <cellStyle name="Обычный 2 2 2 3 3 3 2 5 2 2 7 3" xfId="18588"/>
    <cellStyle name="Обычный 2 2 2 3 3 3 2 5 2 2 7 4" xfId="26060"/>
    <cellStyle name="Обычный 2 2 2 3 3 3 2 5 2 2 7 5" xfId="33529"/>
    <cellStyle name="Обычный 2 2 2 3 3 3 2 5 2 2 7 6" xfId="40990"/>
    <cellStyle name="Обычный 2 2 2 3 3 3 2 5 2 2 7 7" xfId="48878"/>
    <cellStyle name="Обычный 2 2 2 3 3 3 2 5 2 2 7 8" xfId="56345"/>
    <cellStyle name="Обычный 2 2 2 3 3 3 2 5 2 2 8" xfId="3969"/>
    <cellStyle name="Обычный 2 2 2 3 3 3 2 5 2 2 8 2" xfId="3970"/>
    <cellStyle name="Обычный 2 2 2 3 3 3 2 5 2 2 8 3" xfId="19520"/>
    <cellStyle name="Обычный 2 2 2 3 3 3 2 5 2 2 8 4" xfId="26992"/>
    <cellStyle name="Обычный 2 2 2 3 3 3 2 5 2 2 8 5" xfId="34461"/>
    <cellStyle name="Обычный 2 2 2 3 3 3 2 5 2 2 8 6" xfId="41922"/>
    <cellStyle name="Обычный 2 2 2 3 3 3 2 5 2 2 8 7" xfId="49810"/>
    <cellStyle name="Обычный 2 2 2 3 3 3 2 5 2 2 8 8" xfId="57277"/>
    <cellStyle name="Обычный 2 2 2 3 3 3 2 5 2 2 9" xfId="3971"/>
    <cellStyle name="Обычный 2 2 2 3 3 3 2 5 2 2 9 2" xfId="3972"/>
    <cellStyle name="Обычный 2 2 2 3 3 3 2 5 2 2 9 3" xfId="20453"/>
    <cellStyle name="Обычный 2 2 2 3 3 3 2 5 2 2 9 4" xfId="27925"/>
    <cellStyle name="Обычный 2 2 2 3 3 3 2 5 2 2 9 5" xfId="35394"/>
    <cellStyle name="Обычный 2 2 2 3 3 3 2 5 2 2 9 6" xfId="42855"/>
    <cellStyle name="Обычный 2 2 2 3 3 3 2 5 2 2 9 7" xfId="50743"/>
    <cellStyle name="Обычный 2 2 2 3 3 3 2 5 2 2 9 8" xfId="58210"/>
    <cellStyle name="Обычный 2 2 2 3 3 3 2 5 2 20" xfId="53540"/>
    <cellStyle name="Обычный 2 2 2 3 3 3 2 5 2 3" xfId="3973"/>
    <cellStyle name="Обычный 2 2 2 3 3 3 2 5 2 3 10" xfId="3974"/>
    <cellStyle name="Обычный 2 2 2 3 3 3 2 5 2 3 11" xfId="15778"/>
    <cellStyle name="Обычный 2 2 2 3 3 3 2 5 2 3 12" xfId="23271"/>
    <cellStyle name="Обычный 2 2 2 3 3 3 2 5 2 3 13" xfId="30742"/>
    <cellStyle name="Обычный 2 2 2 3 3 3 2 5 2 3 14" xfId="38208"/>
    <cellStyle name="Обычный 2 2 2 3 3 3 2 5 2 3 15" xfId="46089"/>
    <cellStyle name="Обычный 2 2 2 3 3 3 2 5 2 3 16" xfId="53556"/>
    <cellStyle name="Обычный 2 2 2 3 3 3 2 5 2 3 2" xfId="3975"/>
    <cellStyle name="Обычный 2 2 2 3 3 3 2 5 2 3 2 2" xfId="3976"/>
    <cellStyle name="Обычный 2 2 2 3 3 3 2 5 2 3 2 3" xfId="3977"/>
    <cellStyle name="Обычный 2 2 2 3 3 3 2 5 2 3 2 4" xfId="16736"/>
    <cellStyle name="Обычный 2 2 2 3 3 3 2 5 2 3 2 5" xfId="24208"/>
    <cellStyle name="Обычный 2 2 2 3 3 3 2 5 2 3 2 6" xfId="31678"/>
    <cellStyle name="Обычный 2 2 2 3 3 3 2 5 2 3 2 7" xfId="39140"/>
    <cellStyle name="Обычный 2 2 2 3 3 3 2 5 2 3 2 8" xfId="47026"/>
    <cellStyle name="Обычный 2 2 2 3 3 3 2 5 2 3 2 9" xfId="54493"/>
    <cellStyle name="Обычный 2 2 2 3 3 3 2 5 2 3 3" xfId="3978"/>
    <cellStyle name="Обычный 2 2 2 3 3 3 2 5 2 3 3 2" xfId="3979"/>
    <cellStyle name="Обычный 2 2 2 3 3 3 2 5 2 3 3 3" xfId="17670"/>
    <cellStyle name="Обычный 2 2 2 3 3 3 2 5 2 3 3 4" xfId="25142"/>
    <cellStyle name="Обычный 2 2 2 3 3 3 2 5 2 3 3 5" xfId="32611"/>
    <cellStyle name="Обычный 2 2 2 3 3 3 2 5 2 3 3 6" xfId="40072"/>
    <cellStyle name="Обычный 2 2 2 3 3 3 2 5 2 3 3 7" xfId="47960"/>
    <cellStyle name="Обычный 2 2 2 3 3 3 2 5 2 3 3 8" xfId="55427"/>
    <cellStyle name="Обычный 2 2 2 3 3 3 2 5 2 3 4" xfId="3980"/>
    <cellStyle name="Обычный 2 2 2 3 3 3 2 5 2 3 4 2" xfId="3981"/>
    <cellStyle name="Обычный 2 2 2 3 3 3 2 5 2 3 4 3" xfId="18603"/>
    <cellStyle name="Обычный 2 2 2 3 3 3 2 5 2 3 4 4" xfId="26075"/>
    <cellStyle name="Обычный 2 2 2 3 3 3 2 5 2 3 4 5" xfId="33544"/>
    <cellStyle name="Обычный 2 2 2 3 3 3 2 5 2 3 4 6" xfId="41005"/>
    <cellStyle name="Обычный 2 2 2 3 3 3 2 5 2 3 4 7" xfId="48893"/>
    <cellStyle name="Обычный 2 2 2 3 3 3 2 5 2 3 4 8" xfId="56360"/>
    <cellStyle name="Обычный 2 2 2 3 3 3 2 5 2 3 5" xfId="3982"/>
    <cellStyle name="Обычный 2 2 2 3 3 3 2 5 2 3 5 2" xfId="3983"/>
    <cellStyle name="Обычный 2 2 2 3 3 3 2 5 2 3 5 3" xfId="19535"/>
    <cellStyle name="Обычный 2 2 2 3 3 3 2 5 2 3 5 4" xfId="27007"/>
    <cellStyle name="Обычный 2 2 2 3 3 3 2 5 2 3 5 5" xfId="34476"/>
    <cellStyle name="Обычный 2 2 2 3 3 3 2 5 2 3 5 6" xfId="41937"/>
    <cellStyle name="Обычный 2 2 2 3 3 3 2 5 2 3 5 7" xfId="49825"/>
    <cellStyle name="Обычный 2 2 2 3 3 3 2 5 2 3 5 8" xfId="57292"/>
    <cellStyle name="Обычный 2 2 2 3 3 3 2 5 2 3 6" xfId="3984"/>
    <cellStyle name="Обычный 2 2 2 3 3 3 2 5 2 3 6 2" xfId="3985"/>
    <cellStyle name="Обычный 2 2 2 3 3 3 2 5 2 3 6 3" xfId="20468"/>
    <cellStyle name="Обычный 2 2 2 3 3 3 2 5 2 3 6 4" xfId="27940"/>
    <cellStyle name="Обычный 2 2 2 3 3 3 2 5 2 3 6 5" xfId="35409"/>
    <cellStyle name="Обычный 2 2 2 3 3 3 2 5 2 3 6 6" xfId="42870"/>
    <cellStyle name="Обычный 2 2 2 3 3 3 2 5 2 3 6 7" xfId="50758"/>
    <cellStyle name="Обычный 2 2 2 3 3 3 2 5 2 3 6 8" xfId="58225"/>
    <cellStyle name="Обычный 2 2 2 3 3 3 2 5 2 3 7" xfId="3986"/>
    <cellStyle name="Обычный 2 2 2 3 3 3 2 5 2 3 7 2" xfId="3987"/>
    <cellStyle name="Обычный 2 2 2 3 3 3 2 5 2 3 7 3" xfId="21402"/>
    <cellStyle name="Обычный 2 2 2 3 3 3 2 5 2 3 7 4" xfId="28874"/>
    <cellStyle name="Обычный 2 2 2 3 3 3 2 5 2 3 7 5" xfId="36343"/>
    <cellStyle name="Обычный 2 2 2 3 3 3 2 5 2 3 7 6" xfId="43804"/>
    <cellStyle name="Обычный 2 2 2 3 3 3 2 5 2 3 7 7" xfId="51692"/>
    <cellStyle name="Обычный 2 2 2 3 3 3 2 5 2 3 7 8" xfId="59159"/>
    <cellStyle name="Обычный 2 2 2 3 3 3 2 5 2 3 8" xfId="3988"/>
    <cellStyle name="Обычный 2 2 2 3 3 3 2 5 2 3 8 2" xfId="3989"/>
    <cellStyle name="Обычный 2 2 2 3 3 3 2 5 2 3 8 3" xfId="22335"/>
    <cellStyle name="Обычный 2 2 2 3 3 3 2 5 2 3 8 4" xfId="29807"/>
    <cellStyle name="Обычный 2 2 2 3 3 3 2 5 2 3 8 5" xfId="37276"/>
    <cellStyle name="Обычный 2 2 2 3 3 3 2 5 2 3 8 6" xfId="44737"/>
    <cellStyle name="Обычный 2 2 2 3 3 3 2 5 2 3 8 7" xfId="52625"/>
    <cellStyle name="Обычный 2 2 2 3 3 3 2 5 2 3 8 8" xfId="60092"/>
    <cellStyle name="Обычный 2 2 2 3 3 3 2 5 2 3 9" xfId="3990"/>
    <cellStyle name="Обычный 2 2 2 3 3 3 2 5 2 4" xfId="3991"/>
    <cellStyle name="Обычный 2 2 2 3 3 3 2 5 2 4 10" xfId="3992"/>
    <cellStyle name="Обычный 2 2 2 3 3 3 2 5 2 4 11" xfId="15779"/>
    <cellStyle name="Обычный 2 2 2 3 3 3 2 5 2 4 12" xfId="23272"/>
    <cellStyle name="Обычный 2 2 2 3 3 3 2 5 2 4 13" xfId="30743"/>
    <cellStyle name="Обычный 2 2 2 3 3 3 2 5 2 4 14" xfId="38209"/>
    <cellStyle name="Обычный 2 2 2 3 3 3 2 5 2 4 15" xfId="46090"/>
    <cellStyle name="Обычный 2 2 2 3 3 3 2 5 2 4 16" xfId="53557"/>
    <cellStyle name="Обычный 2 2 2 3 3 3 2 5 2 4 2" xfId="3993"/>
    <cellStyle name="Обычный 2 2 2 3 3 3 2 5 2 4 2 2" xfId="3994"/>
    <cellStyle name="Обычный 2 2 2 3 3 3 2 5 2 4 2 3" xfId="16737"/>
    <cellStyle name="Обычный 2 2 2 3 3 3 2 5 2 4 2 4" xfId="24209"/>
    <cellStyle name="Обычный 2 2 2 3 3 3 2 5 2 4 2 5" xfId="31679"/>
    <cellStyle name="Обычный 2 2 2 3 3 3 2 5 2 4 2 6" xfId="39141"/>
    <cellStyle name="Обычный 2 2 2 3 3 3 2 5 2 4 2 7" xfId="47027"/>
    <cellStyle name="Обычный 2 2 2 3 3 3 2 5 2 4 2 8" xfId="54494"/>
    <cellStyle name="Обычный 2 2 2 3 3 3 2 5 2 4 3" xfId="3995"/>
    <cellStyle name="Обычный 2 2 2 3 3 3 2 5 2 4 3 2" xfId="3996"/>
    <cellStyle name="Обычный 2 2 2 3 3 3 2 5 2 4 3 3" xfId="17671"/>
    <cellStyle name="Обычный 2 2 2 3 3 3 2 5 2 4 3 4" xfId="25143"/>
    <cellStyle name="Обычный 2 2 2 3 3 3 2 5 2 4 3 5" xfId="32612"/>
    <cellStyle name="Обычный 2 2 2 3 3 3 2 5 2 4 3 6" xfId="40073"/>
    <cellStyle name="Обычный 2 2 2 3 3 3 2 5 2 4 3 7" xfId="47961"/>
    <cellStyle name="Обычный 2 2 2 3 3 3 2 5 2 4 3 8" xfId="55428"/>
    <cellStyle name="Обычный 2 2 2 3 3 3 2 5 2 4 4" xfId="3997"/>
    <cellStyle name="Обычный 2 2 2 3 3 3 2 5 2 4 4 2" xfId="3998"/>
    <cellStyle name="Обычный 2 2 2 3 3 3 2 5 2 4 4 3" xfId="18604"/>
    <cellStyle name="Обычный 2 2 2 3 3 3 2 5 2 4 4 4" xfId="26076"/>
    <cellStyle name="Обычный 2 2 2 3 3 3 2 5 2 4 4 5" xfId="33545"/>
    <cellStyle name="Обычный 2 2 2 3 3 3 2 5 2 4 4 6" xfId="41006"/>
    <cellStyle name="Обычный 2 2 2 3 3 3 2 5 2 4 4 7" xfId="48894"/>
    <cellStyle name="Обычный 2 2 2 3 3 3 2 5 2 4 4 8" xfId="56361"/>
    <cellStyle name="Обычный 2 2 2 3 3 3 2 5 2 4 5" xfId="3999"/>
    <cellStyle name="Обычный 2 2 2 3 3 3 2 5 2 4 5 2" xfId="4000"/>
    <cellStyle name="Обычный 2 2 2 3 3 3 2 5 2 4 5 3" xfId="19536"/>
    <cellStyle name="Обычный 2 2 2 3 3 3 2 5 2 4 5 4" xfId="27008"/>
    <cellStyle name="Обычный 2 2 2 3 3 3 2 5 2 4 5 5" xfId="34477"/>
    <cellStyle name="Обычный 2 2 2 3 3 3 2 5 2 4 5 6" xfId="41938"/>
    <cellStyle name="Обычный 2 2 2 3 3 3 2 5 2 4 5 7" xfId="49826"/>
    <cellStyle name="Обычный 2 2 2 3 3 3 2 5 2 4 5 8" xfId="57293"/>
    <cellStyle name="Обычный 2 2 2 3 3 3 2 5 2 4 6" xfId="4001"/>
    <cellStyle name="Обычный 2 2 2 3 3 3 2 5 2 4 6 2" xfId="4002"/>
    <cellStyle name="Обычный 2 2 2 3 3 3 2 5 2 4 6 3" xfId="20469"/>
    <cellStyle name="Обычный 2 2 2 3 3 3 2 5 2 4 6 4" xfId="27941"/>
    <cellStyle name="Обычный 2 2 2 3 3 3 2 5 2 4 6 5" xfId="35410"/>
    <cellStyle name="Обычный 2 2 2 3 3 3 2 5 2 4 6 6" xfId="42871"/>
    <cellStyle name="Обычный 2 2 2 3 3 3 2 5 2 4 6 7" xfId="50759"/>
    <cellStyle name="Обычный 2 2 2 3 3 3 2 5 2 4 6 8" xfId="58226"/>
    <cellStyle name="Обычный 2 2 2 3 3 3 2 5 2 4 7" xfId="4003"/>
    <cellStyle name="Обычный 2 2 2 3 3 3 2 5 2 4 7 2" xfId="4004"/>
    <cellStyle name="Обычный 2 2 2 3 3 3 2 5 2 4 7 3" xfId="21403"/>
    <cellStyle name="Обычный 2 2 2 3 3 3 2 5 2 4 7 4" xfId="28875"/>
    <cellStyle name="Обычный 2 2 2 3 3 3 2 5 2 4 7 5" xfId="36344"/>
    <cellStyle name="Обычный 2 2 2 3 3 3 2 5 2 4 7 6" xfId="43805"/>
    <cellStyle name="Обычный 2 2 2 3 3 3 2 5 2 4 7 7" xfId="51693"/>
    <cellStyle name="Обычный 2 2 2 3 3 3 2 5 2 4 7 8" xfId="59160"/>
    <cellStyle name="Обычный 2 2 2 3 3 3 2 5 2 4 8" xfId="4005"/>
    <cellStyle name="Обычный 2 2 2 3 3 3 2 5 2 4 8 2" xfId="4006"/>
    <cellStyle name="Обычный 2 2 2 3 3 3 2 5 2 4 8 3" xfId="22336"/>
    <cellStyle name="Обычный 2 2 2 3 3 3 2 5 2 4 8 4" xfId="29808"/>
    <cellStyle name="Обычный 2 2 2 3 3 3 2 5 2 4 8 5" xfId="37277"/>
    <cellStyle name="Обычный 2 2 2 3 3 3 2 5 2 4 8 6" xfId="44738"/>
    <cellStyle name="Обычный 2 2 2 3 3 3 2 5 2 4 8 7" xfId="52626"/>
    <cellStyle name="Обычный 2 2 2 3 3 3 2 5 2 4 8 8" xfId="60093"/>
    <cellStyle name="Обычный 2 2 2 3 3 3 2 5 2 4 9" xfId="4007"/>
    <cellStyle name="Обычный 2 2 2 3 3 3 2 5 2 5" xfId="4008"/>
    <cellStyle name="Обычный 2 2 2 3 3 3 2 5 2 5 2" xfId="4009"/>
    <cellStyle name="Обычный 2 2 2 3 3 3 2 5 2 5 3" xfId="4010"/>
    <cellStyle name="Обычный 2 2 2 3 3 3 2 5 2 5 4" xfId="16720"/>
    <cellStyle name="Обычный 2 2 2 3 3 3 2 5 2 5 5" xfId="24192"/>
    <cellStyle name="Обычный 2 2 2 3 3 3 2 5 2 5 6" xfId="31662"/>
    <cellStyle name="Обычный 2 2 2 3 3 3 2 5 2 5 7" xfId="39124"/>
    <cellStyle name="Обычный 2 2 2 3 3 3 2 5 2 5 8" xfId="47010"/>
    <cellStyle name="Обычный 2 2 2 3 3 3 2 5 2 5 9" xfId="54477"/>
    <cellStyle name="Обычный 2 2 2 3 3 3 2 5 2 6" xfId="4011"/>
    <cellStyle name="Обычный 2 2 2 3 3 3 2 5 2 6 2" xfId="4012"/>
    <cellStyle name="Обычный 2 2 2 3 3 3 2 5 2 6 3" xfId="17654"/>
    <cellStyle name="Обычный 2 2 2 3 3 3 2 5 2 6 4" xfId="25126"/>
    <cellStyle name="Обычный 2 2 2 3 3 3 2 5 2 6 5" xfId="32595"/>
    <cellStyle name="Обычный 2 2 2 3 3 3 2 5 2 6 6" xfId="40056"/>
    <cellStyle name="Обычный 2 2 2 3 3 3 2 5 2 6 7" xfId="47944"/>
    <cellStyle name="Обычный 2 2 2 3 3 3 2 5 2 6 8" xfId="55411"/>
    <cellStyle name="Обычный 2 2 2 3 3 3 2 5 2 7" xfId="4013"/>
    <cellStyle name="Обычный 2 2 2 3 3 3 2 5 2 7 2" xfId="4014"/>
    <cellStyle name="Обычный 2 2 2 3 3 3 2 5 2 7 3" xfId="18587"/>
    <cellStyle name="Обычный 2 2 2 3 3 3 2 5 2 7 4" xfId="26059"/>
    <cellStyle name="Обычный 2 2 2 3 3 3 2 5 2 7 5" xfId="33528"/>
    <cellStyle name="Обычный 2 2 2 3 3 3 2 5 2 7 6" xfId="40989"/>
    <cellStyle name="Обычный 2 2 2 3 3 3 2 5 2 7 7" xfId="48877"/>
    <cellStyle name="Обычный 2 2 2 3 3 3 2 5 2 7 8" xfId="56344"/>
    <cellStyle name="Обычный 2 2 2 3 3 3 2 5 2 8" xfId="4015"/>
    <cellStyle name="Обычный 2 2 2 3 3 3 2 5 2 8 2" xfId="4016"/>
    <cellStyle name="Обычный 2 2 2 3 3 3 2 5 2 8 3" xfId="19519"/>
    <cellStyle name="Обычный 2 2 2 3 3 3 2 5 2 8 4" xfId="26991"/>
    <cellStyle name="Обычный 2 2 2 3 3 3 2 5 2 8 5" xfId="34460"/>
    <cellStyle name="Обычный 2 2 2 3 3 3 2 5 2 8 6" xfId="41921"/>
    <cellStyle name="Обычный 2 2 2 3 3 3 2 5 2 8 7" xfId="49809"/>
    <cellStyle name="Обычный 2 2 2 3 3 3 2 5 2 8 8" xfId="57276"/>
    <cellStyle name="Обычный 2 2 2 3 3 3 2 5 2 9" xfId="4017"/>
    <cellStyle name="Обычный 2 2 2 3 3 3 2 5 2 9 2" xfId="4018"/>
    <cellStyle name="Обычный 2 2 2 3 3 3 2 5 2 9 3" xfId="20452"/>
    <cellStyle name="Обычный 2 2 2 3 3 3 2 5 2 9 4" xfId="27924"/>
    <cellStyle name="Обычный 2 2 2 3 3 3 2 5 2 9 5" xfId="35393"/>
    <cellStyle name="Обычный 2 2 2 3 3 3 2 5 2 9 6" xfId="42854"/>
    <cellStyle name="Обычный 2 2 2 3 3 3 2 5 2 9 7" xfId="50742"/>
    <cellStyle name="Обычный 2 2 2 3 3 3 2 5 2 9 8" xfId="58209"/>
    <cellStyle name="Обычный 2 2 2 3 3 3 2 5 20" xfId="53539"/>
    <cellStyle name="Обычный 2 2 2 3 3 3 2 5 3" xfId="4019"/>
    <cellStyle name="Обычный 2 2 2 3 3 3 2 5 3 10" xfId="4020"/>
    <cellStyle name="Обычный 2 2 2 3 3 3 2 5 3 11" xfId="15780"/>
    <cellStyle name="Обычный 2 2 2 3 3 3 2 5 3 12" xfId="23273"/>
    <cellStyle name="Обычный 2 2 2 3 3 3 2 5 3 13" xfId="30744"/>
    <cellStyle name="Обычный 2 2 2 3 3 3 2 5 3 14" xfId="38210"/>
    <cellStyle name="Обычный 2 2 2 3 3 3 2 5 3 15" xfId="46091"/>
    <cellStyle name="Обычный 2 2 2 3 3 3 2 5 3 16" xfId="53558"/>
    <cellStyle name="Обычный 2 2 2 3 3 3 2 5 3 2" xfId="4021"/>
    <cellStyle name="Обычный 2 2 2 3 3 3 2 5 3 2 2" xfId="4022"/>
    <cellStyle name="Обычный 2 2 2 3 3 3 2 5 3 2 3" xfId="4023"/>
    <cellStyle name="Обычный 2 2 2 3 3 3 2 5 3 2 4" xfId="16738"/>
    <cellStyle name="Обычный 2 2 2 3 3 3 2 5 3 2 5" xfId="24210"/>
    <cellStyle name="Обычный 2 2 2 3 3 3 2 5 3 2 6" xfId="31680"/>
    <cellStyle name="Обычный 2 2 2 3 3 3 2 5 3 2 7" xfId="39142"/>
    <cellStyle name="Обычный 2 2 2 3 3 3 2 5 3 2 8" xfId="47028"/>
    <cellStyle name="Обычный 2 2 2 3 3 3 2 5 3 2 9" xfId="54495"/>
    <cellStyle name="Обычный 2 2 2 3 3 3 2 5 3 3" xfId="4024"/>
    <cellStyle name="Обычный 2 2 2 3 3 3 2 5 3 3 2" xfId="4025"/>
    <cellStyle name="Обычный 2 2 2 3 3 3 2 5 3 3 3" xfId="17672"/>
    <cellStyle name="Обычный 2 2 2 3 3 3 2 5 3 3 4" xfId="25144"/>
    <cellStyle name="Обычный 2 2 2 3 3 3 2 5 3 3 5" xfId="32613"/>
    <cellStyle name="Обычный 2 2 2 3 3 3 2 5 3 3 6" xfId="40074"/>
    <cellStyle name="Обычный 2 2 2 3 3 3 2 5 3 3 7" xfId="47962"/>
    <cellStyle name="Обычный 2 2 2 3 3 3 2 5 3 3 8" xfId="55429"/>
    <cellStyle name="Обычный 2 2 2 3 3 3 2 5 3 4" xfId="4026"/>
    <cellStyle name="Обычный 2 2 2 3 3 3 2 5 3 4 2" xfId="4027"/>
    <cellStyle name="Обычный 2 2 2 3 3 3 2 5 3 4 3" xfId="18605"/>
    <cellStyle name="Обычный 2 2 2 3 3 3 2 5 3 4 4" xfId="26077"/>
    <cellStyle name="Обычный 2 2 2 3 3 3 2 5 3 4 5" xfId="33546"/>
    <cellStyle name="Обычный 2 2 2 3 3 3 2 5 3 4 6" xfId="41007"/>
    <cellStyle name="Обычный 2 2 2 3 3 3 2 5 3 4 7" xfId="48895"/>
    <cellStyle name="Обычный 2 2 2 3 3 3 2 5 3 4 8" xfId="56362"/>
    <cellStyle name="Обычный 2 2 2 3 3 3 2 5 3 5" xfId="4028"/>
    <cellStyle name="Обычный 2 2 2 3 3 3 2 5 3 5 2" xfId="4029"/>
    <cellStyle name="Обычный 2 2 2 3 3 3 2 5 3 5 3" xfId="19537"/>
    <cellStyle name="Обычный 2 2 2 3 3 3 2 5 3 5 4" xfId="27009"/>
    <cellStyle name="Обычный 2 2 2 3 3 3 2 5 3 5 5" xfId="34478"/>
    <cellStyle name="Обычный 2 2 2 3 3 3 2 5 3 5 6" xfId="41939"/>
    <cellStyle name="Обычный 2 2 2 3 3 3 2 5 3 5 7" xfId="49827"/>
    <cellStyle name="Обычный 2 2 2 3 3 3 2 5 3 5 8" xfId="57294"/>
    <cellStyle name="Обычный 2 2 2 3 3 3 2 5 3 6" xfId="4030"/>
    <cellStyle name="Обычный 2 2 2 3 3 3 2 5 3 6 2" xfId="4031"/>
    <cellStyle name="Обычный 2 2 2 3 3 3 2 5 3 6 3" xfId="20470"/>
    <cellStyle name="Обычный 2 2 2 3 3 3 2 5 3 6 4" xfId="27942"/>
    <cellStyle name="Обычный 2 2 2 3 3 3 2 5 3 6 5" xfId="35411"/>
    <cellStyle name="Обычный 2 2 2 3 3 3 2 5 3 6 6" xfId="42872"/>
    <cellStyle name="Обычный 2 2 2 3 3 3 2 5 3 6 7" xfId="50760"/>
    <cellStyle name="Обычный 2 2 2 3 3 3 2 5 3 6 8" xfId="58227"/>
    <cellStyle name="Обычный 2 2 2 3 3 3 2 5 3 7" xfId="4032"/>
    <cellStyle name="Обычный 2 2 2 3 3 3 2 5 3 7 2" xfId="4033"/>
    <cellStyle name="Обычный 2 2 2 3 3 3 2 5 3 7 3" xfId="21404"/>
    <cellStyle name="Обычный 2 2 2 3 3 3 2 5 3 7 4" xfId="28876"/>
    <cellStyle name="Обычный 2 2 2 3 3 3 2 5 3 7 5" xfId="36345"/>
    <cellStyle name="Обычный 2 2 2 3 3 3 2 5 3 7 6" xfId="43806"/>
    <cellStyle name="Обычный 2 2 2 3 3 3 2 5 3 7 7" xfId="51694"/>
    <cellStyle name="Обычный 2 2 2 3 3 3 2 5 3 7 8" xfId="59161"/>
    <cellStyle name="Обычный 2 2 2 3 3 3 2 5 3 8" xfId="4034"/>
    <cellStyle name="Обычный 2 2 2 3 3 3 2 5 3 8 2" xfId="4035"/>
    <cellStyle name="Обычный 2 2 2 3 3 3 2 5 3 8 3" xfId="22337"/>
    <cellStyle name="Обычный 2 2 2 3 3 3 2 5 3 8 4" xfId="29809"/>
    <cellStyle name="Обычный 2 2 2 3 3 3 2 5 3 8 5" xfId="37278"/>
    <cellStyle name="Обычный 2 2 2 3 3 3 2 5 3 8 6" xfId="44739"/>
    <cellStyle name="Обычный 2 2 2 3 3 3 2 5 3 8 7" xfId="52627"/>
    <cellStyle name="Обычный 2 2 2 3 3 3 2 5 3 8 8" xfId="60094"/>
    <cellStyle name="Обычный 2 2 2 3 3 3 2 5 3 9" xfId="4036"/>
    <cellStyle name="Обычный 2 2 2 3 3 3 2 5 4" xfId="4037"/>
    <cellStyle name="Обычный 2 2 2 3 3 3 2 5 4 10" xfId="4038"/>
    <cellStyle name="Обычный 2 2 2 3 3 3 2 5 4 11" xfId="15781"/>
    <cellStyle name="Обычный 2 2 2 3 3 3 2 5 4 12" xfId="23274"/>
    <cellStyle name="Обычный 2 2 2 3 3 3 2 5 4 13" xfId="30745"/>
    <cellStyle name="Обычный 2 2 2 3 3 3 2 5 4 14" xfId="38211"/>
    <cellStyle name="Обычный 2 2 2 3 3 3 2 5 4 15" xfId="46092"/>
    <cellStyle name="Обычный 2 2 2 3 3 3 2 5 4 16" xfId="53559"/>
    <cellStyle name="Обычный 2 2 2 3 3 3 2 5 4 2" xfId="4039"/>
    <cellStyle name="Обычный 2 2 2 3 3 3 2 5 4 2 2" xfId="4040"/>
    <cellStyle name="Обычный 2 2 2 3 3 3 2 5 4 2 3" xfId="16739"/>
    <cellStyle name="Обычный 2 2 2 3 3 3 2 5 4 2 4" xfId="24211"/>
    <cellStyle name="Обычный 2 2 2 3 3 3 2 5 4 2 5" xfId="31681"/>
    <cellStyle name="Обычный 2 2 2 3 3 3 2 5 4 2 6" xfId="39143"/>
    <cellStyle name="Обычный 2 2 2 3 3 3 2 5 4 2 7" xfId="47029"/>
    <cellStyle name="Обычный 2 2 2 3 3 3 2 5 4 2 8" xfId="54496"/>
    <cellStyle name="Обычный 2 2 2 3 3 3 2 5 4 3" xfId="4041"/>
    <cellStyle name="Обычный 2 2 2 3 3 3 2 5 4 3 2" xfId="4042"/>
    <cellStyle name="Обычный 2 2 2 3 3 3 2 5 4 3 3" xfId="17673"/>
    <cellStyle name="Обычный 2 2 2 3 3 3 2 5 4 3 4" xfId="25145"/>
    <cellStyle name="Обычный 2 2 2 3 3 3 2 5 4 3 5" xfId="32614"/>
    <cellStyle name="Обычный 2 2 2 3 3 3 2 5 4 3 6" xfId="40075"/>
    <cellStyle name="Обычный 2 2 2 3 3 3 2 5 4 3 7" xfId="47963"/>
    <cellStyle name="Обычный 2 2 2 3 3 3 2 5 4 3 8" xfId="55430"/>
    <cellStyle name="Обычный 2 2 2 3 3 3 2 5 4 4" xfId="4043"/>
    <cellStyle name="Обычный 2 2 2 3 3 3 2 5 4 4 2" xfId="4044"/>
    <cellStyle name="Обычный 2 2 2 3 3 3 2 5 4 4 3" xfId="18606"/>
    <cellStyle name="Обычный 2 2 2 3 3 3 2 5 4 4 4" xfId="26078"/>
    <cellStyle name="Обычный 2 2 2 3 3 3 2 5 4 4 5" xfId="33547"/>
    <cellStyle name="Обычный 2 2 2 3 3 3 2 5 4 4 6" xfId="41008"/>
    <cellStyle name="Обычный 2 2 2 3 3 3 2 5 4 4 7" xfId="48896"/>
    <cellStyle name="Обычный 2 2 2 3 3 3 2 5 4 4 8" xfId="56363"/>
    <cellStyle name="Обычный 2 2 2 3 3 3 2 5 4 5" xfId="4045"/>
    <cellStyle name="Обычный 2 2 2 3 3 3 2 5 4 5 2" xfId="4046"/>
    <cellStyle name="Обычный 2 2 2 3 3 3 2 5 4 5 3" xfId="19538"/>
    <cellStyle name="Обычный 2 2 2 3 3 3 2 5 4 5 4" xfId="27010"/>
    <cellStyle name="Обычный 2 2 2 3 3 3 2 5 4 5 5" xfId="34479"/>
    <cellStyle name="Обычный 2 2 2 3 3 3 2 5 4 5 6" xfId="41940"/>
    <cellStyle name="Обычный 2 2 2 3 3 3 2 5 4 5 7" xfId="49828"/>
    <cellStyle name="Обычный 2 2 2 3 3 3 2 5 4 5 8" xfId="57295"/>
    <cellStyle name="Обычный 2 2 2 3 3 3 2 5 4 6" xfId="4047"/>
    <cellStyle name="Обычный 2 2 2 3 3 3 2 5 4 6 2" xfId="4048"/>
    <cellStyle name="Обычный 2 2 2 3 3 3 2 5 4 6 3" xfId="20471"/>
    <cellStyle name="Обычный 2 2 2 3 3 3 2 5 4 6 4" xfId="27943"/>
    <cellStyle name="Обычный 2 2 2 3 3 3 2 5 4 6 5" xfId="35412"/>
    <cellStyle name="Обычный 2 2 2 3 3 3 2 5 4 6 6" xfId="42873"/>
    <cellStyle name="Обычный 2 2 2 3 3 3 2 5 4 6 7" xfId="50761"/>
    <cellStyle name="Обычный 2 2 2 3 3 3 2 5 4 6 8" xfId="58228"/>
    <cellStyle name="Обычный 2 2 2 3 3 3 2 5 4 7" xfId="4049"/>
    <cellStyle name="Обычный 2 2 2 3 3 3 2 5 4 7 2" xfId="4050"/>
    <cellStyle name="Обычный 2 2 2 3 3 3 2 5 4 7 3" xfId="21405"/>
    <cellStyle name="Обычный 2 2 2 3 3 3 2 5 4 7 4" xfId="28877"/>
    <cellStyle name="Обычный 2 2 2 3 3 3 2 5 4 7 5" xfId="36346"/>
    <cellStyle name="Обычный 2 2 2 3 3 3 2 5 4 7 6" xfId="43807"/>
    <cellStyle name="Обычный 2 2 2 3 3 3 2 5 4 7 7" xfId="51695"/>
    <cellStyle name="Обычный 2 2 2 3 3 3 2 5 4 7 8" xfId="59162"/>
    <cellStyle name="Обычный 2 2 2 3 3 3 2 5 4 8" xfId="4051"/>
    <cellStyle name="Обычный 2 2 2 3 3 3 2 5 4 8 2" xfId="4052"/>
    <cellStyle name="Обычный 2 2 2 3 3 3 2 5 4 8 3" xfId="22338"/>
    <cellStyle name="Обычный 2 2 2 3 3 3 2 5 4 8 4" xfId="29810"/>
    <cellStyle name="Обычный 2 2 2 3 3 3 2 5 4 8 5" xfId="37279"/>
    <cellStyle name="Обычный 2 2 2 3 3 3 2 5 4 8 6" xfId="44740"/>
    <cellStyle name="Обычный 2 2 2 3 3 3 2 5 4 8 7" xfId="52628"/>
    <cellStyle name="Обычный 2 2 2 3 3 3 2 5 4 8 8" xfId="60095"/>
    <cellStyle name="Обычный 2 2 2 3 3 3 2 5 4 9" xfId="4053"/>
    <cellStyle name="Обычный 2 2 2 3 3 3 2 5 5" xfId="4054"/>
    <cellStyle name="Обычный 2 2 2 3 3 3 2 5 5 2" xfId="4055"/>
    <cellStyle name="Обычный 2 2 2 3 3 3 2 5 5 3" xfId="4056"/>
    <cellStyle name="Обычный 2 2 2 3 3 3 2 5 5 4" xfId="16719"/>
    <cellStyle name="Обычный 2 2 2 3 3 3 2 5 5 5" xfId="24191"/>
    <cellStyle name="Обычный 2 2 2 3 3 3 2 5 5 6" xfId="31661"/>
    <cellStyle name="Обычный 2 2 2 3 3 3 2 5 5 7" xfId="39123"/>
    <cellStyle name="Обычный 2 2 2 3 3 3 2 5 5 8" xfId="47009"/>
    <cellStyle name="Обычный 2 2 2 3 3 3 2 5 5 9" xfId="54476"/>
    <cellStyle name="Обычный 2 2 2 3 3 3 2 5 6" xfId="4057"/>
    <cellStyle name="Обычный 2 2 2 3 3 3 2 5 6 2" xfId="4058"/>
    <cellStyle name="Обычный 2 2 2 3 3 3 2 5 6 3" xfId="17653"/>
    <cellStyle name="Обычный 2 2 2 3 3 3 2 5 6 4" xfId="25125"/>
    <cellStyle name="Обычный 2 2 2 3 3 3 2 5 6 5" xfId="32594"/>
    <cellStyle name="Обычный 2 2 2 3 3 3 2 5 6 6" xfId="40055"/>
    <cellStyle name="Обычный 2 2 2 3 3 3 2 5 6 7" xfId="47943"/>
    <cellStyle name="Обычный 2 2 2 3 3 3 2 5 6 8" xfId="55410"/>
    <cellStyle name="Обычный 2 2 2 3 3 3 2 5 7" xfId="4059"/>
    <cellStyle name="Обычный 2 2 2 3 3 3 2 5 7 2" xfId="4060"/>
    <cellStyle name="Обычный 2 2 2 3 3 3 2 5 7 3" xfId="18586"/>
    <cellStyle name="Обычный 2 2 2 3 3 3 2 5 7 4" xfId="26058"/>
    <cellStyle name="Обычный 2 2 2 3 3 3 2 5 7 5" xfId="33527"/>
    <cellStyle name="Обычный 2 2 2 3 3 3 2 5 7 6" xfId="40988"/>
    <cellStyle name="Обычный 2 2 2 3 3 3 2 5 7 7" xfId="48876"/>
    <cellStyle name="Обычный 2 2 2 3 3 3 2 5 7 8" xfId="56343"/>
    <cellStyle name="Обычный 2 2 2 3 3 3 2 5 8" xfId="4061"/>
    <cellStyle name="Обычный 2 2 2 3 3 3 2 5 8 2" xfId="4062"/>
    <cellStyle name="Обычный 2 2 2 3 3 3 2 5 8 3" xfId="19518"/>
    <cellStyle name="Обычный 2 2 2 3 3 3 2 5 8 4" xfId="26990"/>
    <cellStyle name="Обычный 2 2 2 3 3 3 2 5 8 5" xfId="34459"/>
    <cellStyle name="Обычный 2 2 2 3 3 3 2 5 8 6" xfId="41920"/>
    <cellStyle name="Обычный 2 2 2 3 3 3 2 5 8 7" xfId="49808"/>
    <cellStyle name="Обычный 2 2 2 3 3 3 2 5 8 8" xfId="57275"/>
    <cellStyle name="Обычный 2 2 2 3 3 3 2 5 9" xfId="4063"/>
    <cellStyle name="Обычный 2 2 2 3 3 3 2 5 9 2" xfId="4064"/>
    <cellStyle name="Обычный 2 2 2 3 3 3 2 5 9 3" xfId="20451"/>
    <cellStyle name="Обычный 2 2 2 3 3 3 2 5 9 4" xfId="27923"/>
    <cellStyle name="Обычный 2 2 2 3 3 3 2 5 9 5" xfId="35392"/>
    <cellStyle name="Обычный 2 2 2 3 3 3 2 5 9 6" xfId="42853"/>
    <cellStyle name="Обычный 2 2 2 3 3 3 2 5 9 7" xfId="50741"/>
    <cellStyle name="Обычный 2 2 2 3 3 3 2 5 9 8" xfId="58208"/>
    <cellStyle name="Обычный 2 2 2 3 3 3 2 6" xfId="4065"/>
    <cellStyle name="Обычный 2 2 2 3 3 3 2 6 10" xfId="4066"/>
    <cellStyle name="Обычный 2 2 2 3 3 3 2 6 11" xfId="15782"/>
    <cellStyle name="Обычный 2 2 2 3 3 3 2 6 12" xfId="23275"/>
    <cellStyle name="Обычный 2 2 2 3 3 3 2 6 13" xfId="30746"/>
    <cellStyle name="Обычный 2 2 2 3 3 3 2 6 14" xfId="38212"/>
    <cellStyle name="Обычный 2 2 2 3 3 3 2 6 15" xfId="46093"/>
    <cellStyle name="Обычный 2 2 2 3 3 3 2 6 16" xfId="53560"/>
    <cellStyle name="Обычный 2 2 2 3 3 3 2 6 2" xfId="4067"/>
    <cellStyle name="Обычный 2 2 2 3 3 3 2 6 2 2" xfId="4068"/>
    <cellStyle name="Обычный 2 2 2 3 3 3 2 6 2 3" xfId="4069"/>
    <cellStyle name="Обычный 2 2 2 3 3 3 2 6 2 4" xfId="16740"/>
    <cellStyle name="Обычный 2 2 2 3 3 3 2 6 2 5" xfId="24212"/>
    <cellStyle name="Обычный 2 2 2 3 3 3 2 6 2 6" xfId="31682"/>
    <cellStyle name="Обычный 2 2 2 3 3 3 2 6 2 7" xfId="39144"/>
    <cellStyle name="Обычный 2 2 2 3 3 3 2 6 2 8" xfId="47030"/>
    <cellStyle name="Обычный 2 2 2 3 3 3 2 6 2 9" xfId="54497"/>
    <cellStyle name="Обычный 2 2 2 3 3 3 2 6 3" xfId="4070"/>
    <cellStyle name="Обычный 2 2 2 3 3 3 2 6 3 2" xfId="4071"/>
    <cellStyle name="Обычный 2 2 2 3 3 3 2 6 3 3" xfId="17674"/>
    <cellStyle name="Обычный 2 2 2 3 3 3 2 6 3 4" xfId="25146"/>
    <cellStyle name="Обычный 2 2 2 3 3 3 2 6 3 5" xfId="32615"/>
    <cellStyle name="Обычный 2 2 2 3 3 3 2 6 3 6" xfId="40076"/>
    <cellStyle name="Обычный 2 2 2 3 3 3 2 6 3 7" xfId="47964"/>
    <cellStyle name="Обычный 2 2 2 3 3 3 2 6 3 8" xfId="55431"/>
    <cellStyle name="Обычный 2 2 2 3 3 3 2 6 4" xfId="4072"/>
    <cellStyle name="Обычный 2 2 2 3 3 3 2 6 4 2" xfId="4073"/>
    <cellStyle name="Обычный 2 2 2 3 3 3 2 6 4 3" xfId="18607"/>
    <cellStyle name="Обычный 2 2 2 3 3 3 2 6 4 4" xfId="26079"/>
    <cellStyle name="Обычный 2 2 2 3 3 3 2 6 4 5" xfId="33548"/>
    <cellStyle name="Обычный 2 2 2 3 3 3 2 6 4 6" xfId="41009"/>
    <cellStyle name="Обычный 2 2 2 3 3 3 2 6 4 7" xfId="48897"/>
    <cellStyle name="Обычный 2 2 2 3 3 3 2 6 4 8" xfId="56364"/>
    <cellStyle name="Обычный 2 2 2 3 3 3 2 6 5" xfId="4074"/>
    <cellStyle name="Обычный 2 2 2 3 3 3 2 6 5 2" xfId="4075"/>
    <cellStyle name="Обычный 2 2 2 3 3 3 2 6 5 3" xfId="19539"/>
    <cellStyle name="Обычный 2 2 2 3 3 3 2 6 5 4" xfId="27011"/>
    <cellStyle name="Обычный 2 2 2 3 3 3 2 6 5 5" xfId="34480"/>
    <cellStyle name="Обычный 2 2 2 3 3 3 2 6 5 6" xfId="41941"/>
    <cellStyle name="Обычный 2 2 2 3 3 3 2 6 5 7" xfId="49829"/>
    <cellStyle name="Обычный 2 2 2 3 3 3 2 6 5 8" xfId="57296"/>
    <cellStyle name="Обычный 2 2 2 3 3 3 2 6 6" xfId="4076"/>
    <cellStyle name="Обычный 2 2 2 3 3 3 2 6 6 2" xfId="4077"/>
    <cellStyle name="Обычный 2 2 2 3 3 3 2 6 6 3" xfId="20472"/>
    <cellStyle name="Обычный 2 2 2 3 3 3 2 6 6 4" xfId="27944"/>
    <cellStyle name="Обычный 2 2 2 3 3 3 2 6 6 5" xfId="35413"/>
    <cellStyle name="Обычный 2 2 2 3 3 3 2 6 6 6" xfId="42874"/>
    <cellStyle name="Обычный 2 2 2 3 3 3 2 6 6 7" xfId="50762"/>
    <cellStyle name="Обычный 2 2 2 3 3 3 2 6 6 8" xfId="58229"/>
    <cellStyle name="Обычный 2 2 2 3 3 3 2 6 7" xfId="4078"/>
    <cellStyle name="Обычный 2 2 2 3 3 3 2 6 7 2" xfId="4079"/>
    <cellStyle name="Обычный 2 2 2 3 3 3 2 6 7 3" xfId="21406"/>
    <cellStyle name="Обычный 2 2 2 3 3 3 2 6 7 4" xfId="28878"/>
    <cellStyle name="Обычный 2 2 2 3 3 3 2 6 7 5" xfId="36347"/>
    <cellStyle name="Обычный 2 2 2 3 3 3 2 6 7 6" xfId="43808"/>
    <cellStyle name="Обычный 2 2 2 3 3 3 2 6 7 7" xfId="51696"/>
    <cellStyle name="Обычный 2 2 2 3 3 3 2 6 7 8" xfId="59163"/>
    <cellStyle name="Обычный 2 2 2 3 3 3 2 6 8" xfId="4080"/>
    <cellStyle name="Обычный 2 2 2 3 3 3 2 6 8 2" xfId="4081"/>
    <cellStyle name="Обычный 2 2 2 3 3 3 2 6 8 3" xfId="22339"/>
    <cellStyle name="Обычный 2 2 2 3 3 3 2 6 8 4" xfId="29811"/>
    <cellStyle name="Обычный 2 2 2 3 3 3 2 6 8 5" xfId="37280"/>
    <cellStyle name="Обычный 2 2 2 3 3 3 2 6 8 6" xfId="44741"/>
    <cellStyle name="Обычный 2 2 2 3 3 3 2 6 8 7" xfId="52629"/>
    <cellStyle name="Обычный 2 2 2 3 3 3 2 6 8 8" xfId="60096"/>
    <cellStyle name="Обычный 2 2 2 3 3 3 2 6 9" xfId="4082"/>
    <cellStyle name="Обычный 2 2 2 3 3 3 2 7" xfId="4083"/>
    <cellStyle name="Обычный 2 2 2 3 3 3 2 7 10" xfId="4084"/>
    <cellStyle name="Обычный 2 2 2 3 3 3 2 7 11" xfId="15783"/>
    <cellStyle name="Обычный 2 2 2 3 3 3 2 7 12" xfId="23276"/>
    <cellStyle name="Обычный 2 2 2 3 3 3 2 7 13" xfId="30747"/>
    <cellStyle name="Обычный 2 2 2 3 3 3 2 7 14" xfId="38213"/>
    <cellStyle name="Обычный 2 2 2 3 3 3 2 7 15" xfId="46094"/>
    <cellStyle name="Обычный 2 2 2 3 3 3 2 7 16" xfId="53561"/>
    <cellStyle name="Обычный 2 2 2 3 3 3 2 7 2" xfId="4085"/>
    <cellStyle name="Обычный 2 2 2 3 3 3 2 7 2 2" xfId="4086"/>
    <cellStyle name="Обычный 2 2 2 3 3 3 2 7 2 3" xfId="16741"/>
    <cellStyle name="Обычный 2 2 2 3 3 3 2 7 2 4" xfId="24213"/>
    <cellStyle name="Обычный 2 2 2 3 3 3 2 7 2 5" xfId="31683"/>
    <cellStyle name="Обычный 2 2 2 3 3 3 2 7 2 6" xfId="39145"/>
    <cellStyle name="Обычный 2 2 2 3 3 3 2 7 2 7" xfId="47031"/>
    <cellStyle name="Обычный 2 2 2 3 3 3 2 7 2 8" xfId="54498"/>
    <cellStyle name="Обычный 2 2 2 3 3 3 2 7 3" xfId="4087"/>
    <cellStyle name="Обычный 2 2 2 3 3 3 2 7 3 2" xfId="4088"/>
    <cellStyle name="Обычный 2 2 2 3 3 3 2 7 3 3" xfId="17675"/>
    <cellStyle name="Обычный 2 2 2 3 3 3 2 7 3 4" xfId="25147"/>
    <cellStyle name="Обычный 2 2 2 3 3 3 2 7 3 5" xfId="32616"/>
    <cellStyle name="Обычный 2 2 2 3 3 3 2 7 3 6" xfId="40077"/>
    <cellStyle name="Обычный 2 2 2 3 3 3 2 7 3 7" xfId="47965"/>
    <cellStyle name="Обычный 2 2 2 3 3 3 2 7 3 8" xfId="55432"/>
    <cellStyle name="Обычный 2 2 2 3 3 3 2 7 4" xfId="4089"/>
    <cellStyle name="Обычный 2 2 2 3 3 3 2 7 4 2" xfId="4090"/>
    <cellStyle name="Обычный 2 2 2 3 3 3 2 7 4 3" xfId="18608"/>
    <cellStyle name="Обычный 2 2 2 3 3 3 2 7 4 4" xfId="26080"/>
    <cellStyle name="Обычный 2 2 2 3 3 3 2 7 4 5" xfId="33549"/>
    <cellStyle name="Обычный 2 2 2 3 3 3 2 7 4 6" xfId="41010"/>
    <cellStyle name="Обычный 2 2 2 3 3 3 2 7 4 7" xfId="48898"/>
    <cellStyle name="Обычный 2 2 2 3 3 3 2 7 4 8" xfId="56365"/>
    <cellStyle name="Обычный 2 2 2 3 3 3 2 7 5" xfId="4091"/>
    <cellStyle name="Обычный 2 2 2 3 3 3 2 7 5 2" xfId="4092"/>
    <cellStyle name="Обычный 2 2 2 3 3 3 2 7 5 3" xfId="19540"/>
    <cellStyle name="Обычный 2 2 2 3 3 3 2 7 5 4" xfId="27012"/>
    <cellStyle name="Обычный 2 2 2 3 3 3 2 7 5 5" xfId="34481"/>
    <cellStyle name="Обычный 2 2 2 3 3 3 2 7 5 6" xfId="41942"/>
    <cellStyle name="Обычный 2 2 2 3 3 3 2 7 5 7" xfId="49830"/>
    <cellStyle name="Обычный 2 2 2 3 3 3 2 7 5 8" xfId="57297"/>
    <cellStyle name="Обычный 2 2 2 3 3 3 2 7 6" xfId="4093"/>
    <cellStyle name="Обычный 2 2 2 3 3 3 2 7 6 2" xfId="4094"/>
    <cellStyle name="Обычный 2 2 2 3 3 3 2 7 6 3" xfId="20473"/>
    <cellStyle name="Обычный 2 2 2 3 3 3 2 7 6 4" xfId="27945"/>
    <cellStyle name="Обычный 2 2 2 3 3 3 2 7 6 5" xfId="35414"/>
    <cellStyle name="Обычный 2 2 2 3 3 3 2 7 6 6" xfId="42875"/>
    <cellStyle name="Обычный 2 2 2 3 3 3 2 7 6 7" xfId="50763"/>
    <cellStyle name="Обычный 2 2 2 3 3 3 2 7 6 8" xfId="58230"/>
    <cellStyle name="Обычный 2 2 2 3 3 3 2 7 7" xfId="4095"/>
    <cellStyle name="Обычный 2 2 2 3 3 3 2 7 7 2" xfId="4096"/>
    <cellStyle name="Обычный 2 2 2 3 3 3 2 7 7 3" xfId="21407"/>
    <cellStyle name="Обычный 2 2 2 3 3 3 2 7 7 4" xfId="28879"/>
    <cellStyle name="Обычный 2 2 2 3 3 3 2 7 7 5" xfId="36348"/>
    <cellStyle name="Обычный 2 2 2 3 3 3 2 7 7 6" xfId="43809"/>
    <cellStyle name="Обычный 2 2 2 3 3 3 2 7 7 7" xfId="51697"/>
    <cellStyle name="Обычный 2 2 2 3 3 3 2 7 7 8" xfId="59164"/>
    <cellStyle name="Обычный 2 2 2 3 3 3 2 7 8" xfId="4097"/>
    <cellStyle name="Обычный 2 2 2 3 3 3 2 7 8 2" xfId="4098"/>
    <cellStyle name="Обычный 2 2 2 3 3 3 2 7 8 3" xfId="22340"/>
    <cellStyle name="Обычный 2 2 2 3 3 3 2 7 8 4" xfId="29812"/>
    <cellStyle name="Обычный 2 2 2 3 3 3 2 7 8 5" xfId="37281"/>
    <cellStyle name="Обычный 2 2 2 3 3 3 2 7 8 6" xfId="44742"/>
    <cellStyle name="Обычный 2 2 2 3 3 3 2 7 8 7" xfId="52630"/>
    <cellStyle name="Обычный 2 2 2 3 3 3 2 7 8 8" xfId="60097"/>
    <cellStyle name="Обычный 2 2 2 3 3 3 2 7 9" xfId="4099"/>
    <cellStyle name="Обычный 2 2 2 3 3 3 2 8" xfId="4100"/>
    <cellStyle name="Обычный 2 2 2 3 3 3 2 8 2" xfId="4101"/>
    <cellStyle name="Обычный 2 2 2 3 3 3 2 8 3" xfId="4102"/>
    <cellStyle name="Обычный 2 2 2 3 3 3 2 8 4" xfId="16709"/>
    <cellStyle name="Обычный 2 2 2 3 3 3 2 8 5" xfId="24181"/>
    <cellStyle name="Обычный 2 2 2 3 3 3 2 8 6" xfId="31651"/>
    <cellStyle name="Обычный 2 2 2 3 3 3 2 8 7" xfId="39113"/>
    <cellStyle name="Обычный 2 2 2 3 3 3 2 8 8" xfId="46999"/>
    <cellStyle name="Обычный 2 2 2 3 3 3 2 8 9" xfId="54466"/>
    <cellStyle name="Обычный 2 2 2 3 3 3 2 9" xfId="4103"/>
    <cellStyle name="Обычный 2 2 2 3 3 3 2 9 2" xfId="4104"/>
    <cellStyle name="Обычный 2 2 2 3 3 3 2 9 3" xfId="17643"/>
    <cellStyle name="Обычный 2 2 2 3 3 3 2 9 4" xfId="25115"/>
    <cellStyle name="Обычный 2 2 2 3 3 3 2 9 5" xfId="32584"/>
    <cellStyle name="Обычный 2 2 2 3 3 3 2 9 6" xfId="40045"/>
    <cellStyle name="Обычный 2 2 2 3 3 3 2 9 7" xfId="47933"/>
    <cellStyle name="Обычный 2 2 2 3 3 3 2 9 8" xfId="55400"/>
    <cellStyle name="Обычный 2 2 2 3 3 3 20" xfId="53528"/>
    <cellStyle name="Обычный 2 2 2 3 3 3 3" xfId="4105"/>
    <cellStyle name="Обычный 2 2 2 3 3 3 3 10" xfId="4106"/>
    <cellStyle name="Обычный 2 2 2 3 3 3 3 11" xfId="15784"/>
    <cellStyle name="Обычный 2 2 2 3 3 3 3 12" xfId="23277"/>
    <cellStyle name="Обычный 2 2 2 3 3 3 3 13" xfId="30748"/>
    <cellStyle name="Обычный 2 2 2 3 3 3 3 14" xfId="38214"/>
    <cellStyle name="Обычный 2 2 2 3 3 3 3 15" xfId="46095"/>
    <cellStyle name="Обычный 2 2 2 3 3 3 3 16" xfId="53562"/>
    <cellStyle name="Обычный 2 2 2 3 3 3 3 2" xfId="4107"/>
    <cellStyle name="Обычный 2 2 2 3 3 3 3 2 2" xfId="4108"/>
    <cellStyle name="Обычный 2 2 2 3 3 3 3 2 3" xfId="4109"/>
    <cellStyle name="Обычный 2 2 2 3 3 3 3 2 4" xfId="16742"/>
    <cellStyle name="Обычный 2 2 2 3 3 3 3 2 5" xfId="24214"/>
    <cellStyle name="Обычный 2 2 2 3 3 3 3 2 6" xfId="31684"/>
    <cellStyle name="Обычный 2 2 2 3 3 3 3 2 7" xfId="39146"/>
    <cellStyle name="Обычный 2 2 2 3 3 3 3 2 8" xfId="47032"/>
    <cellStyle name="Обычный 2 2 2 3 3 3 3 2 9" xfId="54499"/>
    <cellStyle name="Обычный 2 2 2 3 3 3 3 3" xfId="4110"/>
    <cellStyle name="Обычный 2 2 2 3 3 3 3 3 2" xfId="4111"/>
    <cellStyle name="Обычный 2 2 2 3 3 3 3 3 3" xfId="17676"/>
    <cellStyle name="Обычный 2 2 2 3 3 3 3 3 4" xfId="25148"/>
    <cellStyle name="Обычный 2 2 2 3 3 3 3 3 5" xfId="32617"/>
    <cellStyle name="Обычный 2 2 2 3 3 3 3 3 6" xfId="40078"/>
    <cellStyle name="Обычный 2 2 2 3 3 3 3 3 7" xfId="47966"/>
    <cellStyle name="Обычный 2 2 2 3 3 3 3 3 8" xfId="55433"/>
    <cellStyle name="Обычный 2 2 2 3 3 3 3 4" xfId="4112"/>
    <cellStyle name="Обычный 2 2 2 3 3 3 3 4 2" xfId="4113"/>
    <cellStyle name="Обычный 2 2 2 3 3 3 3 4 3" xfId="18609"/>
    <cellStyle name="Обычный 2 2 2 3 3 3 3 4 4" xfId="26081"/>
    <cellStyle name="Обычный 2 2 2 3 3 3 3 4 5" xfId="33550"/>
    <cellStyle name="Обычный 2 2 2 3 3 3 3 4 6" xfId="41011"/>
    <cellStyle name="Обычный 2 2 2 3 3 3 3 4 7" xfId="48899"/>
    <cellStyle name="Обычный 2 2 2 3 3 3 3 4 8" xfId="56366"/>
    <cellStyle name="Обычный 2 2 2 3 3 3 3 5" xfId="4114"/>
    <cellStyle name="Обычный 2 2 2 3 3 3 3 5 2" xfId="4115"/>
    <cellStyle name="Обычный 2 2 2 3 3 3 3 5 3" xfId="19541"/>
    <cellStyle name="Обычный 2 2 2 3 3 3 3 5 4" xfId="27013"/>
    <cellStyle name="Обычный 2 2 2 3 3 3 3 5 5" xfId="34482"/>
    <cellStyle name="Обычный 2 2 2 3 3 3 3 5 6" xfId="41943"/>
    <cellStyle name="Обычный 2 2 2 3 3 3 3 5 7" xfId="49831"/>
    <cellStyle name="Обычный 2 2 2 3 3 3 3 5 8" xfId="57298"/>
    <cellStyle name="Обычный 2 2 2 3 3 3 3 6" xfId="4116"/>
    <cellStyle name="Обычный 2 2 2 3 3 3 3 6 2" xfId="4117"/>
    <cellStyle name="Обычный 2 2 2 3 3 3 3 6 3" xfId="20474"/>
    <cellStyle name="Обычный 2 2 2 3 3 3 3 6 4" xfId="27946"/>
    <cellStyle name="Обычный 2 2 2 3 3 3 3 6 5" xfId="35415"/>
    <cellStyle name="Обычный 2 2 2 3 3 3 3 6 6" xfId="42876"/>
    <cellStyle name="Обычный 2 2 2 3 3 3 3 6 7" xfId="50764"/>
    <cellStyle name="Обычный 2 2 2 3 3 3 3 6 8" xfId="58231"/>
    <cellStyle name="Обычный 2 2 2 3 3 3 3 7" xfId="4118"/>
    <cellStyle name="Обычный 2 2 2 3 3 3 3 7 2" xfId="4119"/>
    <cellStyle name="Обычный 2 2 2 3 3 3 3 7 3" xfId="21408"/>
    <cellStyle name="Обычный 2 2 2 3 3 3 3 7 4" xfId="28880"/>
    <cellStyle name="Обычный 2 2 2 3 3 3 3 7 5" xfId="36349"/>
    <cellStyle name="Обычный 2 2 2 3 3 3 3 7 6" xfId="43810"/>
    <cellStyle name="Обычный 2 2 2 3 3 3 3 7 7" xfId="51698"/>
    <cellStyle name="Обычный 2 2 2 3 3 3 3 7 8" xfId="59165"/>
    <cellStyle name="Обычный 2 2 2 3 3 3 3 8" xfId="4120"/>
    <cellStyle name="Обычный 2 2 2 3 3 3 3 8 2" xfId="4121"/>
    <cellStyle name="Обычный 2 2 2 3 3 3 3 8 3" xfId="22341"/>
    <cellStyle name="Обычный 2 2 2 3 3 3 3 8 4" xfId="29813"/>
    <cellStyle name="Обычный 2 2 2 3 3 3 3 8 5" xfId="37282"/>
    <cellStyle name="Обычный 2 2 2 3 3 3 3 8 6" xfId="44743"/>
    <cellStyle name="Обычный 2 2 2 3 3 3 3 8 7" xfId="52631"/>
    <cellStyle name="Обычный 2 2 2 3 3 3 3 8 8" xfId="60098"/>
    <cellStyle name="Обычный 2 2 2 3 3 3 3 9" xfId="4122"/>
    <cellStyle name="Обычный 2 2 2 3 3 3 4" xfId="4123"/>
    <cellStyle name="Обычный 2 2 2 3 3 3 4 10" xfId="4124"/>
    <cellStyle name="Обычный 2 2 2 3 3 3 4 11" xfId="15785"/>
    <cellStyle name="Обычный 2 2 2 3 3 3 4 12" xfId="23278"/>
    <cellStyle name="Обычный 2 2 2 3 3 3 4 13" xfId="30749"/>
    <cellStyle name="Обычный 2 2 2 3 3 3 4 14" xfId="38215"/>
    <cellStyle name="Обычный 2 2 2 3 3 3 4 15" xfId="46096"/>
    <cellStyle name="Обычный 2 2 2 3 3 3 4 16" xfId="53563"/>
    <cellStyle name="Обычный 2 2 2 3 3 3 4 2" xfId="4125"/>
    <cellStyle name="Обычный 2 2 2 3 3 3 4 2 2" xfId="4126"/>
    <cellStyle name="Обычный 2 2 2 3 3 3 4 2 3" xfId="16743"/>
    <cellStyle name="Обычный 2 2 2 3 3 3 4 2 4" xfId="24215"/>
    <cellStyle name="Обычный 2 2 2 3 3 3 4 2 5" xfId="31685"/>
    <cellStyle name="Обычный 2 2 2 3 3 3 4 2 6" xfId="39147"/>
    <cellStyle name="Обычный 2 2 2 3 3 3 4 2 7" xfId="47033"/>
    <cellStyle name="Обычный 2 2 2 3 3 3 4 2 8" xfId="54500"/>
    <cellStyle name="Обычный 2 2 2 3 3 3 4 3" xfId="4127"/>
    <cellStyle name="Обычный 2 2 2 3 3 3 4 3 2" xfId="4128"/>
    <cellStyle name="Обычный 2 2 2 3 3 3 4 3 3" xfId="17677"/>
    <cellStyle name="Обычный 2 2 2 3 3 3 4 3 4" xfId="25149"/>
    <cellStyle name="Обычный 2 2 2 3 3 3 4 3 5" xfId="32618"/>
    <cellStyle name="Обычный 2 2 2 3 3 3 4 3 6" xfId="40079"/>
    <cellStyle name="Обычный 2 2 2 3 3 3 4 3 7" xfId="47967"/>
    <cellStyle name="Обычный 2 2 2 3 3 3 4 3 8" xfId="55434"/>
    <cellStyle name="Обычный 2 2 2 3 3 3 4 4" xfId="4129"/>
    <cellStyle name="Обычный 2 2 2 3 3 3 4 4 2" xfId="4130"/>
    <cellStyle name="Обычный 2 2 2 3 3 3 4 4 3" xfId="18610"/>
    <cellStyle name="Обычный 2 2 2 3 3 3 4 4 4" xfId="26082"/>
    <cellStyle name="Обычный 2 2 2 3 3 3 4 4 5" xfId="33551"/>
    <cellStyle name="Обычный 2 2 2 3 3 3 4 4 6" xfId="41012"/>
    <cellStyle name="Обычный 2 2 2 3 3 3 4 4 7" xfId="48900"/>
    <cellStyle name="Обычный 2 2 2 3 3 3 4 4 8" xfId="56367"/>
    <cellStyle name="Обычный 2 2 2 3 3 3 4 5" xfId="4131"/>
    <cellStyle name="Обычный 2 2 2 3 3 3 4 5 2" xfId="4132"/>
    <cellStyle name="Обычный 2 2 2 3 3 3 4 5 3" xfId="19542"/>
    <cellStyle name="Обычный 2 2 2 3 3 3 4 5 4" xfId="27014"/>
    <cellStyle name="Обычный 2 2 2 3 3 3 4 5 5" xfId="34483"/>
    <cellStyle name="Обычный 2 2 2 3 3 3 4 5 6" xfId="41944"/>
    <cellStyle name="Обычный 2 2 2 3 3 3 4 5 7" xfId="49832"/>
    <cellStyle name="Обычный 2 2 2 3 3 3 4 5 8" xfId="57299"/>
    <cellStyle name="Обычный 2 2 2 3 3 3 4 6" xfId="4133"/>
    <cellStyle name="Обычный 2 2 2 3 3 3 4 6 2" xfId="4134"/>
    <cellStyle name="Обычный 2 2 2 3 3 3 4 6 3" xfId="20475"/>
    <cellStyle name="Обычный 2 2 2 3 3 3 4 6 4" xfId="27947"/>
    <cellStyle name="Обычный 2 2 2 3 3 3 4 6 5" xfId="35416"/>
    <cellStyle name="Обычный 2 2 2 3 3 3 4 6 6" xfId="42877"/>
    <cellStyle name="Обычный 2 2 2 3 3 3 4 6 7" xfId="50765"/>
    <cellStyle name="Обычный 2 2 2 3 3 3 4 6 8" xfId="58232"/>
    <cellStyle name="Обычный 2 2 2 3 3 3 4 7" xfId="4135"/>
    <cellStyle name="Обычный 2 2 2 3 3 3 4 7 2" xfId="4136"/>
    <cellStyle name="Обычный 2 2 2 3 3 3 4 7 3" xfId="21409"/>
    <cellStyle name="Обычный 2 2 2 3 3 3 4 7 4" xfId="28881"/>
    <cellStyle name="Обычный 2 2 2 3 3 3 4 7 5" xfId="36350"/>
    <cellStyle name="Обычный 2 2 2 3 3 3 4 7 6" xfId="43811"/>
    <cellStyle name="Обычный 2 2 2 3 3 3 4 7 7" xfId="51699"/>
    <cellStyle name="Обычный 2 2 2 3 3 3 4 7 8" xfId="59166"/>
    <cellStyle name="Обычный 2 2 2 3 3 3 4 8" xfId="4137"/>
    <cellStyle name="Обычный 2 2 2 3 3 3 4 8 2" xfId="4138"/>
    <cellStyle name="Обычный 2 2 2 3 3 3 4 8 3" xfId="22342"/>
    <cellStyle name="Обычный 2 2 2 3 3 3 4 8 4" xfId="29814"/>
    <cellStyle name="Обычный 2 2 2 3 3 3 4 8 5" xfId="37283"/>
    <cellStyle name="Обычный 2 2 2 3 3 3 4 8 6" xfId="44744"/>
    <cellStyle name="Обычный 2 2 2 3 3 3 4 8 7" xfId="52632"/>
    <cellStyle name="Обычный 2 2 2 3 3 3 4 8 8" xfId="60099"/>
    <cellStyle name="Обычный 2 2 2 3 3 3 4 9" xfId="4139"/>
    <cellStyle name="Обычный 2 2 2 3 3 3 5" xfId="4140"/>
    <cellStyle name="Обычный 2 2 2 3 3 3 5 2" xfId="4141"/>
    <cellStyle name="Обычный 2 2 2 3 3 3 5 3" xfId="4142"/>
    <cellStyle name="Обычный 2 2 2 3 3 3 5 4" xfId="16708"/>
    <cellStyle name="Обычный 2 2 2 3 3 3 5 5" xfId="24180"/>
    <cellStyle name="Обычный 2 2 2 3 3 3 5 6" xfId="31650"/>
    <cellStyle name="Обычный 2 2 2 3 3 3 5 7" xfId="39112"/>
    <cellStyle name="Обычный 2 2 2 3 3 3 5 8" xfId="46998"/>
    <cellStyle name="Обычный 2 2 2 3 3 3 5 9" xfId="54465"/>
    <cellStyle name="Обычный 2 2 2 3 3 3 6" xfId="4143"/>
    <cellStyle name="Обычный 2 2 2 3 3 3 6 2" xfId="4144"/>
    <cellStyle name="Обычный 2 2 2 3 3 3 6 3" xfId="17642"/>
    <cellStyle name="Обычный 2 2 2 3 3 3 6 4" xfId="25114"/>
    <cellStyle name="Обычный 2 2 2 3 3 3 6 5" xfId="32583"/>
    <cellStyle name="Обычный 2 2 2 3 3 3 6 6" xfId="40044"/>
    <cellStyle name="Обычный 2 2 2 3 3 3 6 7" xfId="47932"/>
    <cellStyle name="Обычный 2 2 2 3 3 3 6 8" xfId="55399"/>
    <cellStyle name="Обычный 2 2 2 3 3 3 7" xfId="4145"/>
    <cellStyle name="Обычный 2 2 2 3 3 3 7 2" xfId="4146"/>
    <cellStyle name="Обычный 2 2 2 3 3 3 7 3" xfId="18575"/>
    <cellStyle name="Обычный 2 2 2 3 3 3 7 4" xfId="26047"/>
    <cellStyle name="Обычный 2 2 2 3 3 3 7 5" xfId="33516"/>
    <cellStyle name="Обычный 2 2 2 3 3 3 7 6" xfId="40977"/>
    <cellStyle name="Обычный 2 2 2 3 3 3 7 7" xfId="48865"/>
    <cellStyle name="Обычный 2 2 2 3 3 3 7 8" xfId="56332"/>
    <cellStyle name="Обычный 2 2 2 3 3 3 8" xfId="4147"/>
    <cellStyle name="Обычный 2 2 2 3 3 3 8 2" xfId="4148"/>
    <cellStyle name="Обычный 2 2 2 3 3 3 8 3" xfId="19507"/>
    <cellStyle name="Обычный 2 2 2 3 3 3 8 4" xfId="26979"/>
    <cellStyle name="Обычный 2 2 2 3 3 3 8 5" xfId="34448"/>
    <cellStyle name="Обычный 2 2 2 3 3 3 8 6" xfId="41909"/>
    <cellStyle name="Обычный 2 2 2 3 3 3 8 7" xfId="49797"/>
    <cellStyle name="Обычный 2 2 2 3 3 3 8 8" xfId="57264"/>
    <cellStyle name="Обычный 2 2 2 3 3 3 9" xfId="4149"/>
    <cellStyle name="Обычный 2 2 2 3 3 3 9 2" xfId="4150"/>
    <cellStyle name="Обычный 2 2 2 3 3 3 9 3" xfId="20440"/>
    <cellStyle name="Обычный 2 2 2 3 3 3 9 4" xfId="27912"/>
    <cellStyle name="Обычный 2 2 2 3 3 3 9 5" xfId="35381"/>
    <cellStyle name="Обычный 2 2 2 3 3 3 9 6" xfId="42842"/>
    <cellStyle name="Обычный 2 2 2 3 3 3 9 7" xfId="50730"/>
    <cellStyle name="Обычный 2 2 2 3 3 3 9 8" xfId="58197"/>
    <cellStyle name="Обычный 2 2 2 3 3 4" xfId="4151"/>
    <cellStyle name="Обычный 2 2 2 3 3 4 10" xfId="4152"/>
    <cellStyle name="Обычный 2 2 2 3 3 4 11" xfId="15786"/>
    <cellStyle name="Обычный 2 2 2 3 3 4 12" xfId="23279"/>
    <cellStyle name="Обычный 2 2 2 3 3 4 13" xfId="30750"/>
    <cellStyle name="Обычный 2 2 2 3 3 4 14" xfId="38216"/>
    <cellStyle name="Обычный 2 2 2 3 3 4 15" xfId="46097"/>
    <cellStyle name="Обычный 2 2 2 3 3 4 16" xfId="53564"/>
    <cellStyle name="Обычный 2 2 2 3 3 4 2" xfId="4153"/>
    <cellStyle name="Обычный 2 2 2 3 3 4 2 2" xfId="4154"/>
    <cellStyle name="Обычный 2 2 2 3 3 4 2 3" xfId="4155"/>
    <cellStyle name="Обычный 2 2 2 3 3 4 2 4" xfId="16744"/>
    <cellStyle name="Обычный 2 2 2 3 3 4 2 5" xfId="24216"/>
    <cellStyle name="Обычный 2 2 2 3 3 4 2 6" xfId="31686"/>
    <cellStyle name="Обычный 2 2 2 3 3 4 2 7" xfId="39148"/>
    <cellStyle name="Обычный 2 2 2 3 3 4 2 8" xfId="47034"/>
    <cellStyle name="Обычный 2 2 2 3 3 4 2 9" xfId="54501"/>
    <cellStyle name="Обычный 2 2 2 3 3 4 3" xfId="4156"/>
    <cellStyle name="Обычный 2 2 2 3 3 4 3 2" xfId="4157"/>
    <cellStyle name="Обычный 2 2 2 3 3 4 3 3" xfId="17678"/>
    <cellStyle name="Обычный 2 2 2 3 3 4 3 4" xfId="25150"/>
    <cellStyle name="Обычный 2 2 2 3 3 4 3 5" xfId="32619"/>
    <cellStyle name="Обычный 2 2 2 3 3 4 3 6" xfId="40080"/>
    <cellStyle name="Обычный 2 2 2 3 3 4 3 7" xfId="47968"/>
    <cellStyle name="Обычный 2 2 2 3 3 4 3 8" xfId="55435"/>
    <cellStyle name="Обычный 2 2 2 3 3 4 4" xfId="4158"/>
    <cellStyle name="Обычный 2 2 2 3 3 4 4 2" xfId="4159"/>
    <cellStyle name="Обычный 2 2 2 3 3 4 4 3" xfId="18611"/>
    <cellStyle name="Обычный 2 2 2 3 3 4 4 4" xfId="26083"/>
    <cellStyle name="Обычный 2 2 2 3 3 4 4 5" xfId="33552"/>
    <cellStyle name="Обычный 2 2 2 3 3 4 4 6" xfId="41013"/>
    <cellStyle name="Обычный 2 2 2 3 3 4 4 7" xfId="48901"/>
    <cellStyle name="Обычный 2 2 2 3 3 4 4 8" xfId="56368"/>
    <cellStyle name="Обычный 2 2 2 3 3 4 5" xfId="4160"/>
    <cellStyle name="Обычный 2 2 2 3 3 4 5 2" xfId="4161"/>
    <cellStyle name="Обычный 2 2 2 3 3 4 5 3" xfId="19543"/>
    <cellStyle name="Обычный 2 2 2 3 3 4 5 4" xfId="27015"/>
    <cellStyle name="Обычный 2 2 2 3 3 4 5 5" xfId="34484"/>
    <cellStyle name="Обычный 2 2 2 3 3 4 5 6" xfId="41945"/>
    <cellStyle name="Обычный 2 2 2 3 3 4 5 7" xfId="49833"/>
    <cellStyle name="Обычный 2 2 2 3 3 4 5 8" xfId="57300"/>
    <cellStyle name="Обычный 2 2 2 3 3 4 6" xfId="4162"/>
    <cellStyle name="Обычный 2 2 2 3 3 4 6 2" xfId="4163"/>
    <cellStyle name="Обычный 2 2 2 3 3 4 6 3" xfId="20476"/>
    <cellStyle name="Обычный 2 2 2 3 3 4 6 4" xfId="27948"/>
    <cellStyle name="Обычный 2 2 2 3 3 4 6 5" xfId="35417"/>
    <cellStyle name="Обычный 2 2 2 3 3 4 6 6" xfId="42878"/>
    <cellStyle name="Обычный 2 2 2 3 3 4 6 7" xfId="50766"/>
    <cellStyle name="Обычный 2 2 2 3 3 4 6 8" xfId="58233"/>
    <cellStyle name="Обычный 2 2 2 3 3 4 7" xfId="4164"/>
    <cellStyle name="Обычный 2 2 2 3 3 4 7 2" xfId="4165"/>
    <cellStyle name="Обычный 2 2 2 3 3 4 7 3" xfId="21410"/>
    <cellStyle name="Обычный 2 2 2 3 3 4 7 4" xfId="28882"/>
    <cellStyle name="Обычный 2 2 2 3 3 4 7 5" xfId="36351"/>
    <cellStyle name="Обычный 2 2 2 3 3 4 7 6" xfId="43812"/>
    <cellStyle name="Обычный 2 2 2 3 3 4 7 7" xfId="51700"/>
    <cellStyle name="Обычный 2 2 2 3 3 4 7 8" xfId="59167"/>
    <cellStyle name="Обычный 2 2 2 3 3 4 8" xfId="4166"/>
    <cellStyle name="Обычный 2 2 2 3 3 4 8 2" xfId="4167"/>
    <cellStyle name="Обычный 2 2 2 3 3 4 8 3" xfId="22343"/>
    <cellStyle name="Обычный 2 2 2 3 3 4 8 4" xfId="29815"/>
    <cellStyle name="Обычный 2 2 2 3 3 4 8 5" xfId="37284"/>
    <cellStyle name="Обычный 2 2 2 3 3 4 8 6" xfId="44745"/>
    <cellStyle name="Обычный 2 2 2 3 3 4 8 7" xfId="52633"/>
    <cellStyle name="Обычный 2 2 2 3 3 4 8 8" xfId="60100"/>
    <cellStyle name="Обычный 2 2 2 3 3 4 9" xfId="4168"/>
    <cellStyle name="Обычный 2 2 2 3 3 5" xfId="4169"/>
    <cellStyle name="Обычный 2 2 2 3 3 5 10" xfId="4170"/>
    <cellStyle name="Обычный 2 2 2 3 3 5 11" xfId="15787"/>
    <cellStyle name="Обычный 2 2 2 3 3 5 12" xfId="23280"/>
    <cellStyle name="Обычный 2 2 2 3 3 5 13" xfId="30751"/>
    <cellStyle name="Обычный 2 2 2 3 3 5 14" xfId="38217"/>
    <cellStyle name="Обычный 2 2 2 3 3 5 15" xfId="46098"/>
    <cellStyle name="Обычный 2 2 2 3 3 5 16" xfId="53565"/>
    <cellStyle name="Обычный 2 2 2 3 3 5 2" xfId="4171"/>
    <cellStyle name="Обычный 2 2 2 3 3 5 2 2" xfId="4172"/>
    <cellStyle name="Обычный 2 2 2 3 3 5 2 3" xfId="16745"/>
    <cellStyle name="Обычный 2 2 2 3 3 5 2 4" xfId="24217"/>
    <cellStyle name="Обычный 2 2 2 3 3 5 2 5" xfId="31687"/>
    <cellStyle name="Обычный 2 2 2 3 3 5 2 6" xfId="39149"/>
    <cellStyle name="Обычный 2 2 2 3 3 5 2 7" xfId="47035"/>
    <cellStyle name="Обычный 2 2 2 3 3 5 2 8" xfId="54502"/>
    <cellStyle name="Обычный 2 2 2 3 3 5 3" xfId="4173"/>
    <cellStyle name="Обычный 2 2 2 3 3 5 3 2" xfId="4174"/>
    <cellStyle name="Обычный 2 2 2 3 3 5 3 3" xfId="17679"/>
    <cellStyle name="Обычный 2 2 2 3 3 5 3 4" xfId="25151"/>
    <cellStyle name="Обычный 2 2 2 3 3 5 3 5" xfId="32620"/>
    <cellStyle name="Обычный 2 2 2 3 3 5 3 6" xfId="40081"/>
    <cellStyle name="Обычный 2 2 2 3 3 5 3 7" xfId="47969"/>
    <cellStyle name="Обычный 2 2 2 3 3 5 3 8" xfId="55436"/>
    <cellStyle name="Обычный 2 2 2 3 3 5 4" xfId="4175"/>
    <cellStyle name="Обычный 2 2 2 3 3 5 4 2" xfId="4176"/>
    <cellStyle name="Обычный 2 2 2 3 3 5 4 3" xfId="18612"/>
    <cellStyle name="Обычный 2 2 2 3 3 5 4 4" xfId="26084"/>
    <cellStyle name="Обычный 2 2 2 3 3 5 4 5" xfId="33553"/>
    <cellStyle name="Обычный 2 2 2 3 3 5 4 6" xfId="41014"/>
    <cellStyle name="Обычный 2 2 2 3 3 5 4 7" xfId="48902"/>
    <cellStyle name="Обычный 2 2 2 3 3 5 4 8" xfId="56369"/>
    <cellStyle name="Обычный 2 2 2 3 3 5 5" xfId="4177"/>
    <cellStyle name="Обычный 2 2 2 3 3 5 5 2" xfId="4178"/>
    <cellStyle name="Обычный 2 2 2 3 3 5 5 3" xfId="19544"/>
    <cellStyle name="Обычный 2 2 2 3 3 5 5 4" xfId="27016"/>
    <cellStyle name="Обычный 2 2 2 3 3 5 5 5" xfId="34485"/>
    <cellStyle name="Обычный 2 2 2 3 3 5 5 6" xfId="41946"/>
    <cellStyle name="Обычный 2 2 2 3 3 5 5 7" xfId="49834"/>
    <cellStyle name="Обычный 2 2 2 3 3 5 5 8" xfId="57301"/>
    <cellStyle name="Обычный 2 2 2 3 3 5 6" xfId="4179"/>
    <cellStyle name="Обычный 2 2 2 3 3 5 6 2" xfId="4180"/>
    <cellStyle name="Обычный 2 2 2 3 3 5 6 3" xfId="20477"/>
    <cellStyle name="Обычный 2 2 2 3 3 5 6 4" xfId="27949"/>
    <cellStyle name="Обычный 2 2 2 3 3 5 6 5" xfId="35418"/>
    <cellStyle name="Обычный 2 2 2 3 3 5 6 6" xfId="42879"/>
    <cellStyle name="Обычный 2 2 2 3 3 5 6 7" xfId="50767"/>
    <cellStyle name="Обычный 2 2 2 3 3 5 6 8" xfId="58234"/>
    <cellStyle name="Обычный 2 2 2 3 3 5 7" xfId="4181"/>
    <cellStyle name="Обычный 2 2 2 3 3 5 7 2" xfId="4182"/>
    <cellStyle name="Обычный 2 2 2 3 3 5 7 3" xfId="21411"/>
    <cellStyle name="Обычный 2 2 2 3 3 5 7 4" xfId="28883"/>
    <cellStyle name="Обычный 2 2 2 3 3 5 7 5" xfId="36352"/>
    <cellStyle name="Обычный 2 2 2 3 3 5 7 6" xfId="43813"/>
    <cellStyle name="Обычный 2 2 2 3 3 5 7 7" xfId="51701"/>
    <cellStyle name="Обычный 2 2 2 3 3 5 7 8" xfId="59168"/>
    <cellStyle name="Обычный 2 2 2 3 3 5 8" xfId="4183"/>
    <cellStyle name="Обычный 2 2 2 3 3 5 8 2" xfId="4184"/>
    <cellStyle name="Обычный 2 2 2 3 3 5 8 3" xfId="22344"/>
    <cellStyle name="Обычный 2 2 2 3 3 5 8 4" xfId="29816"/>
    <cellStyle name="Обычный 2 2 2 3 3 5 8 5" xfId="37285"/>
    <cellStyle name="Обычный 2 2 2 3 3 5 8 6" xfId="44746"/>
    <cellStyle name="Обычный 2 2 2 3 3 5 8 7" xfId="52634"/>
    <cellStyle name="Обычный 2 2 2 3 3 5 8 8" xfId="60101"/>
    <cellStyle name="Обычный 2 2 2 3 3 5 9" xfId="4185"/>
    <cellStyle name="Обычный 2 2 2 3 3 6" xfId="4186"/>
    <cellStyle name="Обычный 2 2 2 3 3 6 2" xfId="4187"/>
    <cellStyle name="Обычный 2 2 2 3 3 6 3" xfId="4188"/>
    <cellStyle name="Обычный 2 2 2 3 3 6 4" xfId="16704"/>
    <cellStyle name="Обычный 2 2 2 3 3 6 5" xfId="24176"/>
    <cellStyle name="Обычный 2 2 2 3 3 6 6" xfId="31646"/>
    <cellStyle name="Обычный 2 2 2 3 3 6 7" xfId="39108"/>
    <cellStyle name="Обычный 2 2 2 3 3 6 8" xfId="46994"/>
    <cellStyle name="Обычный 2 2 2 3 3 6 9" xfId="54461"/>
    <cellStyle name="Обычный 2 2 2 3 3 7" xfId="4189"/>
    <cellStyle name="Обычный 2 2 2 3 3 7 2" xfId="4190"/>
    <cellStyle name="Обычный 2 2 2 3 3 7 3" xfId="17638"/>
    <cellStyle name="Обычный 2 2 2 3 3 7 4" xfId="25110"/>
    <cellStyle name="Обычный 2 2 2 3 3 7 5" xfId="32579"/>
    <cellStyle name="Обычный 2 2 2 3 3 7 6" xfId="40040"/>
    <cellStyle name="Обычный 2 2 2 3 3 7 7" xfId="47928"/>
    <cellStyle name="Обычный 2 2 2 3 3 7 8" xfId="55395"/>
    <cellStyle name="Обычный 2 2 2 3 3 8" xfId="4191"/>
    <cellStyle name="Обычный 2 2 2 3 3 8 2" xfId="4192"/>
    <cellStyle name="Обычный 2 2 2 3 3 8 3" xfId="18571"/>
    <cellStyle name="Обычный 2 2 2 3 3 8 4" xfId="26043"/>
    <cellStyle name="Обычный 2 2 2 3 3 8 5" xfId="33512"/>
    <cellStyle name="Обычный 2 2 2 3 3 8 6" xfId="40973"/>
    <cellStyle name="Обычный 2 2 2 3 3 8 7" xfId="48861"/>
    <cellStyle name="Обычный 2 2 2 3 3 8 8" xfId="56328"/>
    <cellStyle name="Обычный 2 2 2 3 3 9" xfId="4193"/>
    <cellStyle name="Обычный 2 2 2 3 3 9 2" xfId="4194"/>
    <cellStyle name="Обычный 2 2 2 3 3 9 3" xfId="19503"/>
    <cellStyle name="Обычный 2 2 2 3 3 9 4" xfId="26975"/>
    <cellStyle name="Обычный 2 2 2 3 3 9 5" xfId="34444"/>
    <cellStyle name="Обычный 2 2 2 3 3 9 6" xfId="41905"/>
    <cellStyle name="Обычный 2 2 2 3 3 9 7" xfId="49793"/>
    <cellStyle name="Обычный 2 2 2 3 3 9 8" xfId="57260"/>
    <cellStyle name="Обычный 2 2 2 3 4" xfId="4195"/>
    <cellStyle name="Обычный 2 2 2 3 4 10" xfId="4196"/>
    <cellStyle name="Обычный 2 2 2 3 4 11" xfId="15788"/>
    <cellStyle name="Обычный 2 2 2 3 4 12" xfId="23281"/>
    <cellStyle name="Обычный 2 2 2 3 4 13" xfId="30752"/>
    <cellStyle name="Обычный 2 2 2 3 4 14" xfId="38218"/>
    <cellStyle name="Обычный 2 2 2 3 4 15" xfId="46099"/>
    <cellStyle name="Обычный 2 2 2 3 4 16" xfId="53566"/>
    <cellStyle name="Обычный 2 2 2 3 4 2" xfId="4197"/>
    <cellStyle name="Обычный 2 2 2 3 4 2 2" xfId="4198"/>
    <cellStyle name="Обычный 2 2 2 3 4 2 3" xfId="4199"/>
    <cellStyle name="Обычный 2 2 2 3 4 2 4" xfId="16746"/>
    <cellStyle name="Обычный 2 2 2 3 4 2 5" xfId="24218"/>
    <cellStyle name="Обычный 2 2 2 3 4 2 6" xfId="31688"/>
    <cellStyle name="Обычный 2 2 2 3 4 2 7" xfId="39150"/>
    <cellStyle name="Обычный 2 2 2 3 4 2 8" xfId="47036"/>
    <cellStyle name="Обычный 2 2 2 3 4 2 9" xfId="54503"/>
    <cellStyle name="Обычный 2 2 2 3 4 3" xfId="4200"/>
    <cellStyle name="Обычный 2 2 2 3 4 3 2" xfId="4201"/>
    <cellStyle name="Обычный 2 2 2 3 4 3 3" xfId="17680"/>
    <cellStyle name="Обычный 2 2 2 3 4 3 4" xfId="25152"/>
    <cellStyle name="Обычный 2 2 2 3 4 3 5" xfId="32621"/>
    <cellStyle name="Обычный 2 2 2 3 4 3 6" xfId="40082"/>
    <cellStyle name="Обычный 2 2 2 3 4 3 7" xfId="47970"/>
    <cellStyle name="Обычный 2 2 2 3 4 3 8" xfId="55437"/>
    <cellStyle name="Обычный 2 2 2 3 4 4" xfId="4202"/>
    <cellStyle name="Обычный 2 2 2 3 4 4 2" xfId="4203"/>
    <cellStyle name="Обычный 2 2 2 3 4 4 3" xfId="18613"/>
    <cellStyle name="Обычный 2 2 2 3 4 4 4" xfId="26085"/>
    <cellStyle name="Обычный 2 2 2 3 4 4 5" xfId="33554"/>
    <cellStyle name="Обычный 2 2 2 3 4 4 6" xfId="41015"/>
    <cellStyle name="Обычный 2 2 2 3 4 4 7" xfId="48903"/>
    <cellStyle name="Обычный 2 2 2 3 4 4 8" xfId="56370"/>
    <cellStyle name="Обычный 2 2 2 3 4 5" xfId="4204"/>
    <cellStyle name="Обычный 2 2 2 3 4 5 2" xfId="4205"/>
    <cellStyle name="Обычный 2 2 2 3 4 5 3" xfId="19545"/>
    <cellStyle name="Обычный 2 2 2 3 4 5 4" xfId="27017"/>
    <cellStyle name="Обычный 2 2 2 3 4 5 5" xfId="34486"/>
    <cellStyle name="Обычный 2 2 2 3 4 5 6" xfId="41947"/>
    <cellStyle name="Обычный 2 2 2 3 4 5 7" xfId="49835"/>
    <cellStyle name="Обычный 2 2 2 3 4 5 8" xfId="57302"/>
    <cellStyle name="Обычный 2 2 2 3 4 6" xfId="4206"/>
    <cellStyle name="Обычный 2 2 2 3 4 6 2" xfId="4207"/>
    <cellStyle name="Обычный 2 2 2 3 4 6 3" xfId="20478"/>
    <cellStyle name="Обычный 2 2 2 3 4 6 4" xfId="27950"/>
    <cellStyle name="Обычный 2 2 2 3 4 6 5" xfId="35419"/>
    <cellStyle name="Обычный 2 2 2 3 4 6 6" xfId="42880"/>
    <cellStyle name="Обычный 2 2 2 3 4 6 7" xfId="50768"/>
    <cellStyle name="Обычный 2 2 2 3 4 6 8" xfId="58235"/>
    <cellStyle name="Обычный 2 2 2 3 4 7" xfId="4208"/>
    <cellStyle name="Обычный 2 2 2 3 4 7 2" xfId="4209"/>
    <cellStyle name="Обычный 2 2 2 3 4 7 3" xfId="21412"/>
    <cellStyle name="Обычный 2 2 2 3 4 7 4" xfId="28884"/>
    <cellStyle name="Обычный 2 2 2 3 4 7 5" xfId="36353"/>
    <cellStyle name="Обычный 2 2 2 3 4 7 6" xfId="43814"/>
    <cellStyle name="Обычный 2 2 2 3 4 7 7" xfId="51702"/>
    <cellStyle name="Обычный 2 2 2 3 4 7 8" xfId="59169"/>
    <cellStyle name="Обычный 2 2 2 3 4 8" xfId="4210"/>
    <cellStyle name="Обычный 2 2 2 3 4 8 2" xfId="4211"/>
    <cellStyle name="Обычный 2 2 2 3 4 8 3" xfId="22345"/>
    <cellStyle name="Обычный 2 2 2 3 4 8 4" xfId="29817"/>
    <cellStyle name="Обычный 2 2 2 3 4 8 5" xfId="37286"/>
    <cellStyle name="Обычный 2 2 2 3 4 8 6" xfId="44747"/>
    <cellStyle name="Обычный 2 2 2 3 4 8 7" xfId="52635"/>
    <cellStyle name="Обычный 2 2 2 3 4 8 8" xfId="60102"/>
    <cellStyle name="Обычный 2 2 2 3 4 9" xfId="4212"/>
    <cellStyle name="Обычный 2 2 2 3 5" xfId="4213"/>
    <cellStyle name="Обычный 2 2 2 3 5 10" xfId="4214"/>
    <cellStyle name="Обычный 2 2 2 3 5 11" xfId="15789"/>
    <cellStyle name="Обычный 2 2 2 3 5 12" xfId="23282"/>
    <cellStyle name="Обычный 2 2 2 3 5 13" xfId="30753"/>
    <cellStyle name="Обычный 2 2 2 3 5 14" xfId="38219"/>
    <cellStyle name="Обычный 2 2 2 3 5 15" xfId="46100"/>
    <cellStyle name="Обычный 2 2 2 3 5 16" xfId="53567"/>
    <cellStyle name="Обычный 2 2 2 3 5 2" xfId="4215"/>
    <cellStyle name="Обычный 2 2 2 3 5 2 2" xfId="4216"/>
    <cellStyle name="Обычный 2 2 2 3 5 2 3" xfId="16747"/>
    <cellStyle name="Обычный 2 2 2 3 5 2 4" xfId="24219"/>
    <cellStyle name="Обычный 2 2 2 3 5 2 5" xfId="31689"/>
    <cellStyle name="Обычный 2 2 2 3 5 2 6" xfId="39151"/>
    <cellStyle name="Обычный 2 2 2 3 5 2 7" xfId="47037"/>
    <cellStyle name="Обычный 2 2 2 3 5 2 8" xfId="54504"/>
    <cellStyle name="Обычный 2 2 2 3 5 3" xfId="4217"/>
    <cellStyle name="Обычный 2 2 2 3 5 3 2" xfId="4218"/>
    <cellStyle name="Обычный 2 2 2 3 5 3 3" xfId="17681"/>
    <cellStyle name="Обычный 2 2 2 3 5 3 4" xfId="25153"/>
    <cellStyle name="Обычный 2 2 2 3 5 3 5" xfId="32622"/>
    <cellStyle name="Обычный 2 2 2 3 5 3 6" xfId="40083"/>
    <cellStyle name="Обычный 2 2 2 3 5 3 7" xfId="47971"/>
    <cellStyle name="Обычный 2 2 2 3 5 3 8" xfId="55438"/>
    <cellStyle name="Обычный 2 2 2 3 5 4" xfId="4219"/>
    <cellStyle name="Обычный 2 2 2 3 5 4 2" xfId="4220"/>
    <cellStyle name="Обычный 2 2 2 3 5 4 3" xfId="18614"/>
    <cellStyle name="Обычный 2 2 2 3 5 4 4" xfId="26086"/>
    <cellStyle name="Обычный 2 2 2 3 5 4 5" xfId="33555"/>
    <cellStyle name="Обычный 2 2 2 3 5 4 6" xfId="41016"/>
    <cellStyle name="Обычный 2 2 2 3 5 4 7" xfId="48904"/>
    <cellStyle name="Обычный 2 2 2 3 5 4 8" xfId="56371"/>
    <cellStyle name="Обычный 2 2 2 3 5 5" xfId="4221"/>
    <cellStyle name="Обычный 2 2 2 3 5 5 2" xfId="4222"/>
    <cellStyle name="Обычный 2 2 2 3 5 5 3" xfId="19546"/>
    <cellStyle name="Обычный 2 2 2 3 5 5 4" xfId="27018"/>
    <cellStyle name="Обычный 2 2 2 3 5 5 5" xfId="34487"/>
    <cellStyle name="Обычный 2 2 2 3 5 5 6" xfId="41948"/>
    <cellStyle name="Обычный 2 2 2 3 5 5 7" xfId="49836"/>
    <cellStyle name="Обычный 2 2 2 3 5 5 8" xfId="57303"/>
    <cellStyle name="Обычный 2 2 2 3 5 6" xfId="4223"/>
    <cellStyle name="Обычный 2 2 2 3 5 6 2" xfId="4224"/>
    <cellStyle name="Обычный 2 2 2 3 5 6 3" xfId="20479"/>
    <cellStyle name="Обычный 2 2 2 3 5 6 4" xfId="27951"/>
    <cellStyle name="Обычный 2 2 2 3 5 6 5" xfId="35420"/>
    <cellStyle name="Обычный 2 2 2 3 5 6 6" xfId="42881"/>
    <cellStyle name="Обычный 2 2 2 3 5 6 7" xfId="50769"/>
    <cellStyle name="Обычный 2 2 2 3 5 6 8" xfId="58236"/>
    <cellStyle name="Обычный 2 2 2 3 5 7" xfId="4225"/>
    <cellStyle name="Обычный 2 2 2 3 5 7 2" xfId="4226"/>
    <cellStyle name="Обычный 2 2 2 3 5 7 3" xfId="21413"/>
    <cellStyle name="Обычный 2 2 2 3 5 7 4" xfId="28885"/>
    <cellStyle name="Обычный 2 2 2 3 5 7 5" xfId="36354"/>
    <cellStyle name="Обычный 2 2 2 3 5 7 6" xfId="43815"/>
    <cellStyle name="Обычный 2 2 2 3 5 7 7" xfId="51703"/>
    <cellStyle name="Обычный 2 2 2 3 5 7 8" xfId="59170"/>
    <cellStyle name="Обычный 2 2 2 3 5 8" xfId="4227"/>
    <cellStyle name="Обычный 2 2 2 3 5 8 2" xfId="4228"/>
    <cellStyle name="Обычный 2 2 2 3 5 8 3" xfId="22346"/>
    <cellStyle name="Обычный 2 2 2 3 5 8 4" xfId="29818"/>
    <cellStyle name="Обычный 2 2 2 3 5 8 5" xfId="37287"/>
    <cellStyle name="Обычный 2 2 2 3 5 8 6" xfId="44748"/>
    <cellStyle name="Обычный 2 2 2 3 5 8 7" xfId="52636"/>
    <cellStyle name="Обычный 2 2 2 3 5 8 8" xfId="60103"/>
    <cellStyle name="Обычный 2 2 2 3 5 9" xfId="4229"/>
    <cellStyle name="Обычный 2 2 2 3 6" xfId="4230"/>
    <cellStyle name="Обычный 2 2 2 3 6 2" xfId="4231"/>
    <cellStyle name="Обычный 2 2 2 3 6 3" xfId="4232"/>
    <cellStyle name="Обычный 2 2 2 3 6 4" xfId="16700"/>
    <cellStyle name="Обычный 2 2 2 3 6 5" xfId="24172"/>
    <cellStyle name="Обычный 2 2 2 3 6 6" xfId="31642"/>
    <cellStyle name="Обычный 2 2 2 3 6 7" xfId="39104"/>
    <cellStyle name="Обычный 2 2 2 3 6 8" xfId="46990"/>
    <cellStyle name="Обычный 2 2 2 3 6 9" xfId="54457"/>
    <cellStyle name="Обычный 2 2 2 3 7" xfId="4233"/>
    <cellStyle name="Обычный 2 2 2 3 7 2" xfId="4234"/>
    <cellStyle name="Обычный 2 2 2 3 7 3" xfId="17634"/>
    <cellStyle name="Обычный 2 2 2 3 7 4" xfId="25106"/>
    <cellStyle name="Обычный 2 2 2 3 7 5" xfId="32575"/>
    <cellStyle name="Обычный 2 2 2 3 7 6" xfId="40036"/>
    <cellStyle name="Обычный 2 2 2 3 7 7" xfId="47924"/>
    <cellStyle name="Обычный 2 2 2 3 7 8" xfId="55391"/>
    <cellStyle name="Обычный 2 2 2 3 8" xfId="4235"/>
    <cellStyle name="Обычный 2 2 2 3 8 2" xfId="4236"/>
    <cellStyle name="Обычный 2 2 2 3 8 3" xfId="18567"/>
    <cellStyle name="Обычный 2 2 2 3 8 4" xfId="26039"/>
    <cellStyle name="Обычный 2 2 2 3 8 5" xfId="33508"/>
    <cellStyle name="Обычный 2 2 2 3 8 6" xfId="40969"/>
    <cellStyle name="Обычный 2 2 2 3 8 7" xfId="48857"/>
    <cellStyle name="Обычный 2 2 2 3 8 8" xfId="56324"/>
    <cellStyle name="Обычный 2 2 2 3 9" xfId="4237"/>
    <cellStyle name="Обычный 2 2 2 3 9 2" xfId="4238"/>
    <cellStyle name="Обычный 2 2 2 3 9 3" xfId="19499"/>
    <cellStyle name="Обычный 2 2 2 3 9 4" xfId="26971"/>
    <cellStyle name="Обычный 2 2 2 3 9 5" xfId="34440"/>
    <cellStyle name="Обычный 2 2 2 3 9 6" xfId="41901"/>
    <cellStyle name="Обычный 2 2 2 3 9 7" xfId="49789"/>
    <cellStyle name="Обычный 2 2 2 3 9 8" xfId="57256"/>
    <cellStyle name="Обычный 2 2 2 4" xfId="4239"/>
    <cellStyle name="Обычный 2 2 2 4 2" xfId="4240"/>
    <cellStyle name="Обычный 2 2 2 5" xfId="4241"/>
    <cellStyle name="Обычный 2 2 2 6" xfId="4242"/>
    <cellStyle name="Обычный 2 2 2 7" xfId="4243"/>
    <cellStyle name="Обычный 2 2 2 8" xfId="15609"/>
    <cellStyle name="Обычный 2 2 2 8 2" xfId="60806"/>
    <cellStyle name="Обычный 2 2 20" xfId="23102"/>
    <cellStyle name="Обычный 2 2 21" xfId="30573"/>
    <cellStyle name="Обычный 2 2 22" xfId="38039"/>
    <cellStyle name="Обычный 2 2 23" xfId="45458"/>
    <cellStyle name="Обычный 2 2 24" xfId="45920"/>
    <cellStyle name="Обычный 2 2 25" xfId="53387"/>
    <cellStyle name="Обычный 2 2 3" xfId="4244"/>
    <cellStyle name="Обычный 2 2 3 2" xfId="4245"/>
    <cellStyle name="Обычный 2 2 3 2 10" xfId="4246"/>
    <cellStyle name="Обычный 2 2 3 2 10 2" xfId="4247"/>
    <cellStyle name="Обычный 2 2 3 2 10 3" xfId="21414"/>
    <cellStyle name="Обычный 2 2 3 2 10 4" xfId="28886"/>
    <cellStyle name="Обычный 2 2 3 2 10 5" xfId="36355"/>
    <cellStyle name="Обычный 2 2 3 2 10 6" xfId="43816"/>
    <cellStyle name="Обычный 2 2 3 2 10 7" xfId="51704"/>
    <cellStyle name="Обычный 2 2 3 2 10 8" xfId="59171"/>
    <cellStyle name="Обычный 2 2 3 2 11" xfId="4248"/>
    <cellStyle name="Обычный 2 2 3 2 11 2" xfId="4249"/>
    <cellStyle name="Обычный 2 2 3 2 11 3" xfId="22347"/>
    <cellStyle name="Обычный 2 2 3 2 11 4" xfId="29819"/>
    <cellStyle name="Обычный 2 2 3 2 11 5" xfId="37288"/>
    <cellStyle name="Обычный 2 2 3 2 11 6" xfId="44749"/>
    <cellStyle name="Обычный 2 2 3 2 11 7" xfId="52637"/>
    <cellStyle name="Обычный 2 2 3 2 11 8" xfId="60104"/>
    <cellStyle name="Обычный 2 2 3 2 12" xfId="4250"/>
    <cellStyle name="Обычный 2 2 3 2 13" xfId="4251"/>
    <cellStyle name="Обычный 2 2 3 2 14" xfId="15791"/>
    <cellStyle name="Обычный 2 2 3 2 15" xfId="23283"/>
    <cellStyle name="Обычный 2 2 3 2 16" xfId="30754"/>
    <cellStyle name="Обычный 2 2 3 2 17" xfId="38220"/>
    <cellStyle name="Обычный 2 2 3 2 18" xfId="45710"/>
    <cellStyle name="Обычный 2 2 3 2 19" xfId="46101"/>
    <cellStyle name="Обычный 2 2 3 2 2" xfId="4252"/>
    <cellStyle name="Обычный 2 2 3 2 2 10" xfId="4253"/>
    <cellStyle name="Обычный 2 2 3 2 2 10 2" xfId="4254"/>
    <cellStyle name="Обычный 2 2 3 2 2 10 3" xfId="22348"/>
    <cellStyle name="Обычный 2 2 3 2 2 10 4" xfId="29820"/>
    <cellStyle name="Обычный 2 2 3 2 2 10 5" xfId="37289"/>
    <cellStyle name="Обычный 2 2 3 2 2 10 6" xfId="44750"/>
    <cellStyle name="Обычный 2 2 3 2 2 10 7" xfId="52638"/>
    <cellStyle name="Обычный 2 2 3 2 2 10 8" xfId="60105"/>
    <cellStyle name="Обычный 2 2 3 2 2 11" xfId="4255"/>
    <cellStyle name="Обычный 2 2 3 2 2 12" xfId="4256"/>
    <cellStyle name="Обычный 2 2 3 2 2 13" xfId="15792"/>
    <cellStyle name="Обычный 2 2 3 2 2 14" xfId="23284"/>
    <cellStyle name="Обычный 2 2 3 2 2 15" xfId="30755"/>
    <cellStyle name="Обычный 2 2 3 2 2 16" xfId="38221"/>
    <cellStyle name="Обычный 2 2 3 2 2 17" xfId="45716"/>
    <cellStyle name="Обычный 2 2 3 2 2 18" xfId="46102"/>
    <cellStyle name="Обычный 2 2 3 2 2 19" xfId="53569"/>
    <cellStyle name="Обычный 2 2 3 2 2 2" xfId="4257"/>
    <cellStyle name="Обычный 2 2 3 2 2 2 10" xfId="4258"/>
    <cellStyle name="Обычный 2 2 3 2 2 2 11" xfId="15793"/>
    <cellStyle name="Обычный 2 2 3 2 2 2 12" xfId="23285"/>
    <cellStyle name="Обычный 2 2 3 2 2 2 13" xfId="30756"/>
    <cellStyle name="Обычный 2 2 3 2 2 2 14" xfId="38222"/>
    <cellStyle name="Обычный 2 2 3 2 2 2 15" xfId="46103"/>
    <cellStyle name="Обычный 2 2 3 2 2 2 16" xfId="53570"/>
    <cellStyle name="Обычный 2 2 3 2 2 2 2" xfId="4259"/>
    <cellStyle name="Обычный 2 2 3 2 2 2 2 2" xfId="4260"/>
    <cellStyle name="Обычный 2 2 3 2 2 2 2 3" xfId="4261"/>
    <cellStyle name="Обычный 2 2 3 2 2 2 2 4" xfId="16750"/>
    <cellStyle name="Обычный 2 2 3 2 2 2 2 5" xfId="24222"/>
    <cellStyle name="Обычный 2 2 3 2 2 2 2 6" xfId="31692"/>
    <cellStyle name="Обычный 2 2 3 2 2 2 2 7" xfId="39154"/>
    <cellStyle name="Обычный 2 2 3 2 2 2 2 8" xfId="47040"/>
    <cellStyle name="Обычный 2 2 3 2 2 2 2 9" xfId="54507"/>
    <cellStyle name="Обычный 2 2 3 2 2 2 3" xfId="4262"/>
    <cellStyle name="Обычный 2 2 3 2 2 2 3 2" xfId="4263"/>
    <cellStyle name="Обычный 2 2 3 2 2 2 3 3" xfId="17684"/>
    <cellStyle name="Обычный 2 2 3 2 2 2 3 4" xfId="25156"/>
    <cellStyle name="Обычный 2 2 3 2 2 2 3 5" xfId="32625"/>
    <cellStyle name="Обычный 2 2 3 2 2 2 3 6" xfId="40086"/>
    <cellStyle name="Обычный 2 2 3 2 2 2 3 7" xfId="47974"/>
    <cellStyle name="Обычный 2 2 3 2 2 2 3 8" xfId="55441"/>
    <cellStyle name="Обычный 2 2 3 2 2 2 4" xfId="4264"/>
    <cellStyle name="Обычный 2 2 3 2 2 2 4 2" xfId="4265"/>
    <cellStyle name="Обычный 2 2 3 2 2 2 4 3" xfId="18617"/>
    <cellStyle name="Обычный 2 2 3 2 2 2 4 4" xfId="26089"/>
    <cellStyle name="Обычный 2 2 3 2 2 2 4 5" xfId="33558"/>
    <cellStyle name="Обычный 2 2 3 2 2 2 4 6" xfId="41019"/>
    <cellStyle name="Обычный 2 2 3 2 2 2 4 7" xfId="48907"/>
    <cellStyle name="Обычный 2 2 3 2 2 2 4 8" xfId="56374"/>
    <cellStyle name="Обычный 2 2 3 2 2 2 5" xfId="4266"/>
    <cellStyle name="Обычный 2 2 3 2 2 2 5 2" xfId="4267"/>
    <cellStyle name="Обычный 2 2 3 2 2 2 5 3" xfId="19549"/>
    <cellStyle name="Обычный 2 2 3 2 2 2 5 4" xfId="27021"/>
    <cellStyle name="Обычный 2 2 3 2 2 2 5 5" xfId="34490"/>
    <cellStyle name="Обычный 2 2 3 2 2 2 5 6" xfId="41951"/>
    <cellStyle name="Обычный 2 2 3 2 2 2 5 7" xfId="49839"/>
    <cellStyle name="Обычный 2 2 3 2 2 2 5 8" xfId="57306"/>
    <cellStyle name="Обычный 2 2 3 2 2 2 6" xfId="4268"/>
    <cellStyle name="Обычный 2 2 3 2 2 2 6 2" xfId="4269"/>
    <cellStyle name="Обычный 2 2 3 2 2 2 6 3" xfId="20482"/>
    <cellStyle name="Обычный 2 2 3 2 2 2 6 4" xfId="27954"/>
    <cellStyle name="Обычный 2 2 3 2 2 2 6 5" xfId="35423"/>
    <cellStyle name="Обычный 2 2 3 2 2 2 6 6" xfId="42884"/>
    <cellStyle name="Обычный 2 2 3 2 2 2 6 7" xfId="50772"/>
    <cellStyle name="Обычный 2 2 3 2 2 2 6 8" xfId="58239"/>
    <cellStyle name="Обычный 2 2 3 2 2 2 7" xfId="4270"/>
    <cellStyle name="Обычный 2 2 3 2 2 2 7 2" xfId="4271"/>
    <cellStyle name="Обычный 2 2 3 2 2 2 7 3" xfId="21416"/>
    <cellStyle name="Обычный 2 2 3 2 2 2 7 4" xfId="28888"/>
    <cellStyle name="Обычный 2 2 3 2 2 2 7 5" xfId="36357"/>
    <cellStyle name="Обычный 2 2 3 2 2 2 7 6" xfId="43818"/>
    <cellStyle name="Обычный 2 2 3 2 2 2 7 7" xfId="51706"/>
    <cellStyle name="Обычный 2 2 3 2 2 2 7 8" xfId="59173"/>
    <cellStyle name="Обычный 2 2 3 2 2 2 8" xfId="4272"/>
    <cellStyle name="Обычный 2 2 3 2 2 2 8 2" xfId="4273"/>
    <cellStyle name="Обычный 2 2 3 2 2 2 8 3" xfId="22349"/>
    <cellStyle name="Обычный 2 2 3 2 2 2 8 4" xfId="29821"/>
    <cellStyle name="Обычный 2 2 3 2 2 2 8 5" xfId="37290"/>
    <cellStyle name="Обычный 2 2 3 2 2 2 8 6" xfId="44751"/>
    <cellStyle name="Обычный 2 2 3 2 2 2 8 7" xfId="52639"/>
    <cellStyle name="Обычный 2 2 3 2 2 2 8 8" xfId="60106"/>
    <cellStyle name="Обычный 2 2 3 2 2 2 9" xfId="4274"/>
    <cellStyle name="Обычный 2 2 3 2 2 3" xfId="4275"/>
    <cellStyle name="Обычный 2 2 3 2 2 3 10" xfId="4276"/>
    <cellStyle name="Обычный 2 2 3 2 2 3 11" xfId="15794"/>
    <cellStyle name="Обычный 2 2 3 2 2 3 12" xfId="23286"/>
    <cellStyle name="Обычный 2 2 3 2 2 3 13" xfId="30757"/>
    <cellStyle name="Обычный 2 2 3 2 2 3 14" xfId="38223"/>
    <cellStyle name="Обычный 2 2 3 2 2 3 15" xfId="46104"/>
    <cellStyle name="Обычный 2 2 3 2 2 3 16" xfId="53571"/>
    <cellStyle name="Обычный 2 2 3 2 2 3 2" xfId="4277"/>
    <cellStyle name="Обычный 2 2 3 2 2 3 2 2" xfId="4278"/>
    <cellStyle name="Обычный 2 2 3 2 2 3 2 3" xfId="16751"/>
    <cellStyle name="Обычный 2 2 3 2 2 3 2 4" xfId="24223"/>
    <cellStyle name="Обычный 2 2 3 2 2 3 2 5" xfId="31693"/>
    <cellStyle name="Обычный 2 2 3 2 2 3 2 6" xfId="39155"/>
    <cellStyle name="Обычный 2 2 3 2 2 3 2 7" xfId="47041"/>
    <cellStyle name="Обычный 2 2 3 2 2 3 2 8" xfId="54508"/>
    <cellStyle name="Обычный 2 2 3 2 2 3 3" xfId="4279"/>
    <cellStyle name="Обычный 2 2 3 2 2 3 3 2" xfId="4280"/>
    <cellStyle name="Обычный 2 2 3 2 2 3 3 3" xfId="17685"/>
    <cellStyle name="Обычный 2 2 3 2 2 3 3 4" xfId="25157"/>
    <cellStyle name="Обычный 2 2 3 2 2 3 3 5" xfId="32626"/>
    <cellStyle name="Обычный 2 2 3 2 2 3 3 6" xfId="40087"/>
    <cellStyle name="Обычный 2 2 3 2 2 3 3 7" xfId="47975"/>
    <cellStyle name="Обычный 2 2 3 2 2 3 3 8" xfId="55442"/>
    <cellStyle name="Обычный 2 2 3 2 2 3 4" xfId="4281"/>
    <cellStyle name="Обычный 2 2 3 2 2 3 4 2" xfId="4282"/>
    <cellStyle name="Обычный 2 2 3 2 2 3 4 3" xfId="18618"/>
    <cellStyle name="Обычный 2 2 3 2 2 3 4 4" xfId="26090"/>
    <cellStyle name="Обычный 2 2 3 2 2 3 4 5" xfId="33559"/>
    <cellStyle name="Обычный 2 2 3 2 2 3 4 6" xfId="41020"/>
    <cellStyle name="Обычный 2 2 3 2 2 3 4 7" xfId="48908"/>
    <cellStyle name="Обычный 2 2 3 2 2 3 4 8" xfId="56375"/>
    <cellStyle name="Обычный 2 2 3 2 2 3 5" xfId="4283"/>
    <cellStyle name="Обычный 2 2 3 2 2 3 5 2" xfId="4284"/>
    <cellStyle name="Обычный 2 2 3 2 2 3 5 3" xfId="19550"/>
    <cellStyle name="Обычный 2 2 3 2 2 3 5 4" xfId="27022"/>
    <cellStyle name="Обычный 2 2 3 2 2 3 5 5" xfId="34491"/>
    <cellStyle name="Обычный 2 2 3 2 2 3 5 6" xfId="41952"/>
    <cellStyle name="Обычный 2 2 3 2 2 3 5 7" xfId="49840"/>
    <cellStyle name="Обычный 2 2 3 2 2 3 5 8" xfId="57307"/>
    <cellStyle name="Обычный 2 2 3 2 2 3 6" xfId="4285"/>
    <cellStyle name="Обычный 2 2 3 2 2 3 6 2" xfId="4286"/>
    <cellStyle name="Обычный 2 2 3 2 2 3 6 3" xfId="20483"/>
    <cellStyle name="Обычный 2 2 3 2 2 3 6 4" xfId="27955"/>
    <cellStyle name="Обычный 2 2 3 2 2 3 6 5" xfId="35424"/>
    <cellStyle name="Обычный 2 2 3 2 2 3 6 6" xfId="42885"/>
    <cellStyle name="Обычный 2 2 3 2 2 3 6 7" xfId="50773"/>
    <cellStyle name="Обычный 2 2 3 2 2 3 6 8" xfId="58240"/>
    <cellStyle name="Обычный 2 2 3 2 2 3 7" xfId="4287"/>
    <cellStyle name="Обычный 2 2 3 2 2 3 7 2" xfId="4288"/>
    <cellStyle name="Обычный 2 2 3 2 2 3 7 3" xfId="21417"/>
    <cellStyle name="Обычный 2 2 3 2 2 3 7 4" xfId="28889"/>
    <cellStyle name="Обычный 2 2 3 2 2 3 7 5" xfId="36358"/>
    <cellStyle name="Обычный 2 2 3 2 2 3 7 6" xfId="43819"/>
    <cellStyle name="Обычный 2 2 3 2 2 3 7 7" xfId="51707"/>
    <cellStyle name="Обычный 2 2 3 2 2 3 7 8" xfId="59174"/>
    <cellStyle name="Обычный 2 2 3 2 2 3 8" xfId="4289"/>
    <cellStyle name="Обычный 2 2 3 2 2 3 8 2" xfId="4290"/>
    <cellStyle name="Обычный 2 2 3 2 2 3 8 3" xfId="22350"/>
    <cellStyle name="Обычный 2 2 3 2 2 3 8 4" xfId="29822"/>
    <cellStyle name="Обычный 2 2 3 2 2 3 8 5" xfId="37291"/>
    <cellStyle name="Обычный 2 2 3 2 2 3 8 6" xfId="44752"/>
    <cellStyle name="Обычный 2 2 3 2 2 3 8 7" xfId="52640"/>
    <cellStyle name="Обычный 2 2 3 2 2 3 8 8" xfId="60107"/>
    <cellStyle name="Обычный 2 2 3 2 2 3 9" xfId="4291"/>
    <cellStyle name="Обычный 2 2 3 2 2 4" xfId="4292"/>
    <cellStyle name="Обычный 2 2 3 2 2 4 2" xfId="4293"/>
    <cellStyle name="Обычный 2 2 3 2 2 4 3" xfId="4294"/>
    <cellStyle name="Обычный 2 2 3 2 2 4 4" xfId="16749"/>
    <cellStyle name="Обычный 2 2 3 2 2 4 5" xfId="24221"/>
    <cellStyle name="Обычный 2 2 3 2 2 4 6" xfId="31691"/>
    <cellStyle name="Обычный 2 2 3 2 2 4 7" xfId="39153"/>
    <cellStyle name="Обычный 2 2 3 2 2 4 8" xfId="47039"/>
    <cellStyle name="Обычный 2 2 3 2 2 4 9" xfId="54506"/>
    <cellStyle name="Обычный 2 2 3 2 2 5" xfId="4295"/>
    <cellStyle name="Обычный 2 2 3 2 2 5 2" xfId="4296"/>
    <cellStyle name="Обычный 2 2 3 2 2 5 3" xfId="17683"/>
    <cellStyle name="Обычный 2 2 3 2 2 5 4" xfId="25155"/>
    <cellStyle name="Обычный 2 2 3 2 2 5 5" xfId="32624"/>
    <cellStyle name="Обычный 2 2 3 2 2 5 6" xfId="40085"/>
    <cellStyle name="Обычный 2 2 3 2 2 5 7" xfId="47973"/>
    <cellStyle name="Обычный 2 2 3 2 2 5 8" xfId="55440"/>
    <cellStyle name="Обычный 2 2 3 2 2 6" xfId="4297"/>
    <cellStyle name="Обычный 2 2 3 2 2 6 2" xfId="4298"/>
    <cellStyle name="Обычный 2 2 3 2 2 6 3" xfId="18616"/>
    <cellStyle name="Обычный 2 2 3 2 2 6 4" xfId="26088"/>
    <cellStyle name="Обычный 2 2 3 2 2 6 5" xfId="33557"/>
    <cellStyle name="Обычный 2 2 3 2 2 6 6" xfId="41018"/>
    <cellStyle name="Обычный 2 2 3 2 2 6 7" xfId="48906"/>
    <cellStyle name="Обычный 2 2 3 2 2 6 8" xfId="56373"/>
    <cellStyle name="Обычный 2 2 3 2 2 7" xfId="4299"/>
    <cellStyle name="Обычный 2 2 3 2 2 7 2" xfId="4300"/>
    <cellStyle name="Обычный 2 2 3 2 2 7 3" xfId="19548"/>
    <cellStyle name="Обычный 2 2 3 2 2 7 4" xfId="27020"/>
    <cellStyle name="Обычный 2 2 3 2 2 7 5" xfId="34489"/>
    <cellStyle name="Обычный 2 2 3 2 2 7 6" xfId="41950"/>
    <cellStyle name="Обычный 2 2 3 2 2 7 7" xfId="49838"/>
    <cellStyle name="Обычный 2 2 3 2 2 7 8" xfId="57305"/>
    <cellStyle name="Обычный 2 2 3 2 2 8" xfId="4301"/>
    <cellStyle name="Обычный 2 2 3 2 2 8 2" xfId="4302"/>
    <cellStyle name="Обычный 2 2 3 2 2 8 3" xfId="20481"/>
    <cellStyle name="Обычный 2 2 3 2 2 8 4" xfId="27953"/>
    <cellStyle name="Обычный 2 2 3 2 2 8 5" xfId="35422"/>
    <cellStyle name="Обычный 2 2 3 2 2 8 6" xfId="42883"/>
    <cellStyle name="Обычный 2 2 3 2 2 8 7" xfId="50771"/>
    <cellStyle name="Обычный 2 2 3 2 2 8 8" xfId="58238"/>
    <cellStyle name="Обычный 2 2 3 2 2 9" xfId="4303"/>
    <cellStyle name="Обычный 2 2 3 2 2 9 2" xfId="4304"/>
    <cellStyle name="Обычный 2 2 3 2 2 9 3" xfId="21415"/>
    <cellStyle name="Обычный 2 2 3 2 2 9 4" xfId="28887"/>
    <cellStyle name="Обычный 2 2 3 2 2 9 5" xfId="36356"/>
    <cellStyle name="Обычный 2 2 3 2 2 9 6" xfId="43817"/>
    <cellStyle name="Обычный 2 2 3 2 2 9 7" xfId="51705"/>
    <cellStyle name="Обычный 2 2 3 2 2 9 8" xfId="59172"/>
    <cellStyle name="Обычный 2 2 3 2 20" xfId="53568"/>
    <cellStyle name="Обычный 2 2 3 2 3" xfId="4305"/>
    <cellStyle name="Обычный 2 2 3 2 3 10" xfId="4306"/>
    <cellStyle name="Обычный 2 2 3 2 3 11" xfId="15795"/>
    <cellStyle name="Обычный 2 2 3 2 3 12" xfId="23287"/>
    <cellStyle name="Обычный 2 2 3 2 3 13" xfId="30758"/>
    <cellStyle name="Обычный 2 2 3 2 3 14" xfId="38224"/>
    <cellStyle name="Обычный 2 2 3 2 3 15" xfId="46105"/>
    <cellStyle name="Обычный 2 2 3 2 3 16" xfId="53572"/>
    <cellStyle name="Обычный 2 2 3 2 3 2" xfId="4307"/>
    <cellStyle name="Обычный 2 2 3 2 3 2 2" xfId="4308"/>
    <cellStyle name="Обычный 2 2 3 2 3 2 3" xfId="4309"/>
    <cellStyle name="Обычный 2 2 3 2 3 2 4" xfId="16752"/>
    <cellStyle name="Обычный 2 2 3 2 3 2 5" xfId="24224"/>
    <cellStyle name="Обычный 2 2 3 2 3 2 6" xfId="31694"/>
    <cellStyle name="Обычный 2 2 3 2 3 2 7" xfId="39156"/>
    <cellStyle name="Обычный 2 2 3 2 3 2 8" xfId="47042"/>
    <cellStyle name="Обычный 2 2 3 2 3 2 9" xfId="54509"/>
    <cellStyle name="Обычный 2 2 3 2 3 3" xfId="4310"/>
    <cellStyle name="Обычный 2 2 3 2 3 3 2" xfId="4311"/>
    <cellStyle name="Обычный 2 2 3 2 3 3 3" xfId="17686"/>
    <cellStyle name="Обычный 2 2 3 2 3 3 4" xfId="25158"/>
    <cellStyle name="Обычный 2 2 3 2 3 3 5" xfId="32627"/>
    <cellStyle name="Обычный 2 2 3 2 3 3 6" xfId="40088"/>
    <cellStyle name="Обычный 2 2 3 2 3 3 7" xfId="47976"/>
    <cellStyle name="Обычный 2 2 3 2 3 3 8" xfId="55443"/>
    <cellStyle name="Обычный 2 2 3 2 3 4" xfId="4312"/>
    <cellStyle name="Обычный 2 2 3 2 3 4 2" xfId="4313"/>
    <cellStyle name="Обычный 2 2 3 2 3 4 3" xfId="18619"/>
    <cellStyle name="Обычный 2 2 3 2 3 4 4" xfId="26091"/>
    <cellStyle name="Обычный 2 2 3 2 3 4 5" xfId="33560"/>
    <cellStyle name="Обычный 2 2 3 2 3 4 6" xfId="41021"/>
    <cellStyle name="Обычный 2 2 3 2 3 4 7" xfId="48909"/>
    <cellStyle name="Обычный 2 2 3 2 3 4 8" xfId="56376"/>
    <cellStyle name="Обычный 2 2 3 2 3 5" xfId="4314"/>
    <cellStyle name="Обычный 2 2 3 2 3 5 2" xfId="4315"/>
    <cellStyle name="Обычный 2 2 3 2 3 5 3" xfId="19551"/>
    <cellStyle name="Обычный 2 2 3 2 3 5 4" xfId="27023"/>
    <cellStyle name="Обычный 2 2 3 2 3 5 5" xfId="34492"/>
    <cellStyle name="Обычный 2 2 3 2 3 5 6" xfId="41953"/>
    <cellStyle name="Обычный 2 2 3 2 3 5 7" xfId="49841"/>
    <cellStyle name="Обычный 2 2 3 2 3 5 8" xfId="57308"/>
    <cellStyle name="Обычный 2 2 3 2 3 6" xfId="4316"/>
    <cellStyle name="Обычный 2 2 3 2 3 6 2" xfId="4317"/>
    <cellStyle name="Обычный 2 2 3 2 3 6 3" xfId="20484"/>
    <cellStyle name="Обычный 2 2 3 2 3 6 4" xfId="27956"/>
    <cellStyle name="Обычный 2 2 3 2 3 6 5" xfId="35425"/>
    <cellStyle name="Обычный 2 2 3 2 3 6 6" xfId="42886"/>
    <cellStyle name="Обычный 2 2 3 2 3 6 7" xfId="50774"/>
    <cellStyle name="Обычный 2 2 3 2 3 6 8" xfId="58241"/>
    <cellStyle name="Обычный 2 2 3 2 3 7" xfId="4318"/>
    <cellStyle name="Обычный 2 2 3 2 3 7 2" xfId="4319"/>
    <cellStyle name="Обычный 2 2 3 2 3 7 3" xfId="21418"/>
    <cellStyle name="Обычный 2 2 3 2 3 7 4" xfId="28890"/>
    <cellStyle name="Обычный 2 2 3 2 3 7 5" xfId="36359"/>
    <cellStyle name="Обычный 2 2 3 2 3 7 6" xfId="43820"/>
    <cellStyle name="Обычный 2 2 3 2 3 7 7" xfId="51708"/>
    <cellStyle name="Обычный 2 2 3 2 3 7 8" xfId="59175"/>
    <cellStyle name="Обычный 2 2 3 2 3 8" xfId="4320"/>
    <cellStyle name="Обычный 2 2 3 2 3 8 2" xfId="4321"/>
    <cellStyle name="Обычный 2 2 3 2 3 8 3" xfId="22351"/>
    <cellStyle name="Обычный 2 2 3 2 3 8 4" xfId="29823"/>
    <cellStyle name="Обычный 2 2 3 2 3 8 5" xfId="37292"/>
    <cellStyle name="Обычный 2 2 3 2 3 8 6" xfId="44753"/>
    <cellStyle name="Обычный 2 2 3 2 3 8 7" xfId="52641"/>
    <cellStyle name="Обычный 2 2 3 2 3 8 8" xfId="60108"/>
    <cellStyle name="Обычный 2 2 3 2 3 9" xfId="4322"/>
    <cellStyle name="Обычный 2 2 3 2 4" xfId="4323"/>
    <cellStyle name="Обычный 2 2 3 2 4 10" xfId="4324"/>
    <cellStyle name="Обычный 2 2 3 2 4 11" xfId="15796"/>
    <cellStyle name="Обычный 2 2 3 2 4 12" xfId="23288"/>
    <cellStyle name="Обычный 2 2 3 2 4 13" xfId="30759"/>
    <cellStyle name="Обычный 2 2 3 2 4 14" xfId="38225"/>
    <cellStyle name="Обычный 2 2 3 2 4 15" xfId="46106"/>
    <cellStyle name="Обычный 2 2 3 2 4 16" xfId="53573"/>
    <cellStyle name="Обычный 2 2 3 2 4 2" xfId="4325"/>
    <cellStyle name="Обычный 2 2 3 2 4 2 2" xfId="4326"/>
    <cellStyle name="Обычный 2 2 3 2 4 2 3" xfId="16753"/>
    <cellStyle name="Обычный 2 2 3 2 4 2 4" xfId="24225"/>
    <cellStyle name="Обычный 2 2 3 2 4 2 5" xfId="31695"/>
    <cellStyle name="Обычный 2 2 3 2 4 2 6" xfId="39157"/>
    <cellStyle name="Обычный 2 2 3 2 4 2 7" xfId="47043"/>
    <cellStyle name="Обычный 2 2 3 2 4 2 8" xfId="54510"/>
    <cellStyle name="Обычный 2 2 3 2 4 3" xfId="4327"/>
    <cellStyle name="Обычный 2 2 3 2 4 3 2" xfId="4328"/>
    <cellStyle name="Обычный 2 2 3 2 4 3 3" xfId="17687"/>
    <cellStyle name="Обычный 2 2 3 2 4 3 4" xfId="25159"/>
    <cellStyle name="Обычный 2 2 3 2 4 3 5" xfId="32628"/>
    <cellStyle name="Обычный 2 2 3 2 4 3 6" xfId="40089"/>
    <cellStyle name="Обычный 2 2 3 2 4 3 7" xfId="47977"/>
    <cellStyle name="Обычный 2 2 3 2 4 3 8" xfId="55444"/>
    <cellStyle name="Обычный 2 2 3 2 4 4" xfId="4329"/>
    <cellStyle name="Обычный 2 2 3 2 4 4 2" xfId="4330"/>
    <cellStyle name="Обычный 2 2 3 2 4 4 3" xfId="18620"/>
    <cellStyle name="Обычный 2 2 3 2 4 4 4" xfId="26092"/>
    <cellStyle name="Обычный 2 2 3 2 4 4 5" xfId="33561"/>
    <cellStyle name="Обычный 2 2 3 2 4 4 6" xfId="41022"/>
    <cellStyle name="Обычный 2 2 3 2 4 4 7" xfId="48910"/>
    <cellStyle name="Обычный 2 2 3 2 4 4 8" xfId="56377"/>
    <cellStyle name="Обычный 2 2 3 2 4 5" xfId="4331"/>
    <cellStyle name="Обычный 2 2 3 2 4 5 2" xfId="4332"/>
    <cellStyle name="Обычный 2 2 3 2 4 5 3" xfId="19552"/>
    <cellStyle name="Обычный 2 2 3 2 4 5 4" xfId="27024"/>
    <cellStyle name="Обычный 2 2 3 2 4 5 5" xfId="34493"/>
    <cellStyle name="Обычный 2 2 3 2 4 5 6" xfId="41954"/>
    <cellStyle name="Обычный 2 2 3 2 4 5 7" xfId="49842"/>
    <cellStyle name="Обычный 2 2 3 2 4 5 8" xfId="57309"/>
    <cellStyle name="Обычный 2 2 3 2 4 6" xfId="4333"/>
    <cellStyle name="Обычный 2 2 3 2 4 6 2" xfId="4334"/>
    <cellStyle name="Обычный 2 2 3 2 4 6 3" xfId="20485"/>
    <cellStyle name="Обычный 2 2 3 2 4 6 4" xfId="27957"/>
    <cellStyle name="Обычный 2 2 3 2 4 6 5" xfId="35426"/>
    <cellStyle name="Обычный 2 2 3 2 4 6 6" xfId="42887"/>
    <cellStyle name="Обычный 2 2 3 2 4 6 7" xfId="50775"/>
    <cellStyle name="Обычный 2 2 3 2 4 6 8" xfId="58242"/>
    <cellStyle name="Обычный 2 2 3 2 4 7" xfId="4335"/>
    <cellStyle name="Обычный 2 2 3 2 4 7 2" xfId="4336"/>
    <cellStyle name="Обычный 2 2 3 2 4 7 3" xfId="21419"/>
    <cellStyle name="Обычный 2 2 3 2 4 7 4" xfId="28891"/>
    <cellStyle name="Обычный 2 2 3 2 4 7 5" xfId="36360"/>
    <cellStyle name="Обычный 2 2 3 2 4 7 6" xfId="43821"/>
    <cellStyle name="Обычный 2 2 3 2 4 7 7" xfId="51709"/>
    <cellStyle name="Обычный 2 2 3 2 4 7 8" xfId="59176"/>
    <cellStyle name="Обычный 2 2 3 2 4 8" xfId="4337"/>
    <cellStyle name="Обычный 2 2 3 2 4 8 2" xfId="4338"/>
    <cellStyle name="Обычный 2 2 3 2 4 8 3" xfId="22352"/>
    <cellStyle name="Обычный 2 2 3 2 4 8 4" xfId="29824"/>
    <cellStyle name="Обычный 2 2 3 2 4 8 5" xfId="37293"/>
    <cellStyle name="Обычный 2 2 3 2 4 8 6" xfId="44754"/>
    <cellStyle name="Обычный 2 2 3 2 4 8 7" xfId="52642"/>
    <cellStyle name="Обычный 2 2 3 2 4 8 8" xfId="60109"/>
    <cellStyle name="Обычный 2 2 3 2 4 9" xfId="4339"/>
    <cellStyle name="Обычный 2 2 3 2 5" xfId="4340"/>
    <cellStyle name="Обычный 2 2 3 2 5 2" xfId="4341"/>
    <cellStyle name="Обычный 2 2 3 2 5 3" xfId="4342"/>
    <cellStyle name="Обычный 2 2 3 2 5 4" xfId="16748"/>
    <cellStyle name="Обычный 2 2 3 2 5 5" xfId="24220"/>
    <cellStyle name="Обычный 2 2 3 2 5 6" xfId="31690"/>
    <cellStyle name="Обычный 2 2 3 2 5 7" xfId="39152"/>
    <cellStyle name="Обычный 2 2 3 2 5 8" xfId="47038"/>
    <cellStyle name="Обычный 2 2 3 2 5 9" xfId="54505"/>
    <cellStyle name="Обычный 2 2 3 2 6" xfId="4343"/>
    <cellStyle name="Обычный 2 2 3 2 6 2" xfId="4344"/>
    <cellStyle name="Обычный 2 2 3 2 6 3" xfId="17682"/>
    <cellStyle name="Обычный 2 2 3 2 6 4" xfId="25154"/>
    <cellStyle name="Обычный 2 2 3 2 6 5" xfId="32623"/>
    <cellStyle name="Обычный 2 2 3 2 6 6" xfId="40084"/>
    <cellStyle name="Обычный 2 2 3 2 6 7" xfId="47972"/>
    <cellStyle name="Обычный 2 2 3 2 6 8" xfId="55439"/>
    <cellStyle name="Обычный 2 2 3 2 7" xfId="4345"/>
    <cellStyle name="Обычный 2 2 3 2 7 2" xfId="4346"/>
    <cellStyle name="Обычный 2 2 3 2 7 3" xfId="18615"/>
    <cellStyle name="Обычный 2 2 3 2 7 4" xfId="26087"/>
    <cellStyle name="Обычный 2 2 3 2 7 5" xfId="33556"/>
    <cellStyle name="Обычный 2 2 3 2 7 6" xfId="41017"/>
    <cellStyle name="Обычный 2 2 3 2 7 7" xfId="48905"/>
    <cellStyle name="Обычный 2 2 3 2 7 8" xfId="56372"/>
    <cellStyle name="Обычный 2 2 3 2 8" xfId="4347"/>
    <cellStyle name="Обычный 2 2 3 2 8 2" xfId="4348"/>
    <cellStyle name="Обычный 2 2 3 2 8 3" xfId="19547"/>
    <cellStyle name="Обычный 2 2 3 2 8 4" xfId="27019"/>
    <cellStyle name="Обычный 2 2 3 2 8 5" xfId="34488"/>
    <cellStyle name="Обычный 2 2 3 2 8 6" xfId="41949"/>
    <cellStyle name="Обычный 2 2 3 2 8 7" xfId="49837"/>
    <cellStyle name="Обычный 2 2 3 2 8 8" xfId="57304"/>
    <cellStyle name="Обычный 2 2 3 2 9" xfId="4349"/>
    <cellStyle name="Обычный 2 2 3 2 9 2" xfId="4350"/>
    <cellStyle name="Обычный 2 2 3 2 9 3" xfId="20480"/>
    <cellStyle name="Обычный 2 2 3 2 9 4" xfId="27952"/>
    <cellStyle name="Обычный 2 2 3 2 9 5" xfId="35421"/>
    <cellStyle name="Обычный 2 2 3 2 9 6" xfId="42882"/>
    <cellStyle name="Обычный 2 2 3 2 9 7" xfId="50770"/>
    <cellStyle name="Обычный 2 2 3 2 9 8" xfId="58237"/>
    <cellStyle name="Обычный 2 2 3 3" xfId="4351"/>
    <cellStyle name="Обычный 2 2 3 3 10" xfId="4352"/>
    <cellStyle name="Обычный 2 2 3 3 10 2" xfId="4353"/>
    <cellStyle name="Обычный 2 2 3 3 10 3" xfId="22353"/>
    <cellStyle name="Обычный 2 2 3 3 10 4" xfId="29825"/>
    <cellStyle name="Обычный 2 2 3 3 10 5" xfId="37294"/>
    <cellStyle name="Обычный 2 2 3 3 10 6" xfId="44755"/>
    <cellStyle name="Обычный 2 2 3 3 10 7" xfId="52643"/>
    <cellStyle name="Обычный 2 2 3 3 10 8" xfId="60110"/>
    <cellStyle name="Обычный 2 2 3 3 11" xfId="4354"/>
    <cellStyle name="Обычный 2 2 3 3 12" xfId="4355"/>
    <cellStyle name="Обычный 2 2 3 3 13" xfId="15797"/>
    <cellStyle name="Обычный 2 2 3 3 14" xfId="23289"/>
    <cellStyle name="Обычный 2 2 3 3 15" xfId="30760"/>
    <cellStyle name="Обычный 2 2 3 3 16" xfId="38226"/>
    <cellStyle name="Обычный 2 2 3 3 17" xfId="45706"/>
    <cellStyle name="Обычный 2 2 3 3 18" xfId="46107"/>
    <cellStyle name="Обычный 2 2 3 3 19" xfId="53574"/>
    <cellStyle name="Обычный 2 2 3 3 2" xfId="4356"/>
    <cellStyle name="Обычный 2 2 3 3 2 10" xfId="4357"/>
    <cellStyle name="Обычный 2 2 3 3 2 11" xfId="15798"/>
    <cellStyle name="Обычный 2 2 3 3 2 12" xfId="23290"/>
    <cellStyle name="Обычный 2 2 3 3 2 13" xfId="30761"/>
    <cellStyle name="Обычный 2 2 3 3 2 14" xfId="38227"/>
    <cellStyle name="Обычный 2 2 3 3 2 15" xfId="46108"/>
    <cellStyle name="Обычный 2 2 3 3 2 16" xfId="53575"/>
    <cellStyle name="Обычный 2 2 3 3 2 2" xfId="4358"/>
    <cellStyle name="Обычный 2 2 3 3 2 2 2" xfId="4359"/>
    <cellStyle name="Обычный 2 2 3 3 2 2 3" xfId="16755"/>
    <cellStyle name="Обычный 2 2 3 3 2 2 4" xfId="24227"/>
    <cellStyle name="Обычный 2 2 3 3 2 2 5" xfId="31697"/>
    <cellStyle name="Обычный 2 2 3 3 2 2 6" xfId="39159"/>
    <cellStyle name="Обычный 2 2 3 3 2 2 7" xfId="47045"/>
    <cellStyle name="Обычный 2 2 3 3 2 2 8" xfId="54512"/>
    <cellStyle name="Обычный 2 2 3 3 2 3" xfId="4360"/>
    <cellStyle name="Обычный 2 2 3 3 2 3 2" xfId="4361"/>
    <cellStyle name="Обычный 2 2 3 3 2 3 3" xfId="17689"/>
    <cellStyle name="Обычный 2 2 3 3 2 3 4" xfId="25161"/>
    <cellStyle name="Обычный 2 2 3 3 2 3 5" xfId="32630"/>
    <cellStyle name="Обычный 2 2 3 3 2 3 6" xfId="40091"/>
    <cellStyle name="Обычный 2 2 3 3 2 3 7" xfId="47979"/>
    <cellStyle name="Обычный 2 2 3 3 2 3 8" xfId="55446"/>
    <cellStyle name="Обычный 2 2 3 3 2 4" xfId="4362"/>
    <cellStyle name="Обычный 2 2 3 3 2 4 2" xfId="4363"/>
    <cellStyle name="Обычный 2 2 3 3 2 4 3" xfId="18622"/>
    <cellStyle name="Обычный 2 2 3 3 2 4 4" xfId="26094"/>
    <cellStyle name="Обычный 2 2 3 3 2 4 5" xfId="33563"/>
    <cellStyle name="Обычный 2 2 3 3 2 4 6" xfId="41024"/>
    <cellStyle name="Обычный 2 2 3 3 2 4 7" xfId="48912"/>
    <cellStyle name="Обычный 2 2 3 3 2 4 8" xfId="56379"/>
    <cellStyle name="Обычный 2 2 3 3 2 5" xfId="4364"/>
    <cellStyle name="Обычный 2 2 3 3 2 5 2" xfId="4365"/>
    <cellStyle name="Обычный 2 2 3 3 2 5 3" xfId="19554"/>
    <cellStyle name="Обычный 2 2 3 3 2 5 4" xfId="27026"/>
    <cellStyle name="Обычный 2 2 3 3 2 5 5" xfId="34495"/>
    <cellStyle name="Обычный 2 2 3 3 2 5 6" xfId="41956"/>
    <cellStyle name="Обычный 2 2 3 3 2 5 7" xfId="49844"/>
    <cellStyle name="Обычный 2 2 3 3 2 5 8" xfId="57311"/>
    <cellStyle name="Обычный 2 2 3 3 2 6" xfId="4366"/>
    <cellStyle name="Обычный 2 2 3 3 2 6 2" xfId="4367"/>
    <cellStyle name="Обычный 2 2 3 3 2 6 3" xfId="20487"/>
    <cellStyle name="Обычный 2 2 3 3 2 6 4" xfId="27959"/>
    <cellStyle name="Обычный 2 2 3 3 2 6 5" xfId="35428"/>
    <cellStyle name="Обычный 2 2 3 3 2 6 6" xfId="42889"/>
    <cellStyle name="Обычный 2 2 3 3 2 6 7" xfId="50777"/>
    <cellStyle name="Обычный 2 2 3 3 2 6 8" xfId="58244"/>
    <cellStyle name="Обычный 2 2 3 3 2 7" xfId="4368"/>
    <cellStyle name="Обычный 2 2 3 3 2 7 2" xfId="4369"/>
    <cellStyle name="Обычный 2 2 3 3 2 7 3" xfId="21421"/>
    <cellStyle name="Обычный 2 2 3 3 2 7 4" xfId="28893"/>
    <cellStyle name="Обычный 2 2 3 3 2 7 5" xfId="36362"/>
    <cellStyle name="Обычный 2 2 3 3 2 7 6" xfId="43823"/>
    <cellStyle name="Обычный 2 2 3 3 2 7 7" xfId="51711"/>
    <cellStyle name="Обычный 2 2 3 3 2 7 8" xfId="59178"/>
    <cellStyle name="Обычный 2 2 3 3 2 8" xfId="4370"/>
    <cellStyle name="Обычный 2 2 3 3 2 8 2" xfId="4371"/>
    <cellStyle name="Обычный 2 2 3 3 2 8 3" xfId="22354"/>
    <cellStyle name="Обычный 2 2 3 3 2 8 4" xfId="29826"/>
    <cellStyle name="Обычный 2 2 3 3 2 8 5" xfId="37295"/>
    <cellStyle name="Обычный 2 2 3 3 2 8 6" xfId="44756"/>
    <cellStyle name="Обычный 2 2 3 3 2 8 7" xfId="52644"/>
    <cellStyle name="Обычный 2 2 3 3 2 8 8" xfId="60111"/>
    <cellStyle name="Обычный 2 2 3 3 2 9" xfId="4372"/>
    <cellStyle name="Обычный 2 2 3 3 3" xfId="4373"/>
    <cellStyle name="Обычный 2 2 3 3 3 10" xfId="15799"/>
    <cellStyle name="Обычный 2 2 3 3 3 11" xfId="23291"/>
    <cellStyle name="Обычный 2 2 3 3 3 12" xfId="30762"/>
    <cellStyle name="Обычный 2 2 3 3 3 13" xfId="38228"/>
    <cellStyle name="Обычный 2 2 3 3 3 14" xfId="46109"/>
    <cellStyle name="Обычный 2 2 3 3 3 15" xfId="53576"/>
    <cellStyle name="Обычный 2 2 3 3 3 2" xfId="4374"/>
    <cellStyle name="Обычный 2 2 3 3 3 2 2" xfId="4375"/>
    <cellStyle name="Обычный 2 2 3 3 3 2 3" xfId="16756"/>
    <cellStyle name="Обычный 2 2 3 3 3 2 4" xfId="24228"/>
    <cellStyle name="Обычный 2 2 3 3 3 2 5" xfId="31698"/>
    <cellStyle name="Обычный 2 2 3 3 3 2 6" xfId="39160"/>
    <cellStyle name="Обычный 2 2 3 3 3 2 7" xfId="47046"/>
    <cellStyle name="Обычный 2 2 3 3 3 2 8" xfId="54513"/>
    <cellStyle name="Обычный 2 2 3 3 3 3" xfId="4376"/>
    <cellStyle name="Обычный 2 2 3 3 3 3 2" xfId="4377"/>
    <cellStyle name="Обычный 2 2 3 3 3 3 3" xfId="17690"/>
    <cellStyle name="Обычный 2 2 3 3 3 3 4" xfId="25162"/>
    <cellStyle name="Обычный 2 2 3 3 3 3 5" xfId="32631"/>
    <cellStyle name="Обычный 2 2 3 3 3 3 6" xfId="40092"/>
    <cellStyle name="Обычный 2 2 3 3 3 3 7" xfId="47980"/>
    <cellStyle name="Обычный 2 2 3 3 3 3 8" xfId="55447"/>
    <cellStyle name="Обычный 2 2 3 3 3 4" xfId="4378"/>
    <cellStyle name="Обычный 2 2 3 3 3 4 2" xfId="4379"/>
    <cellStyle name="Обычный 2 2 3 3 3 4 3" xfId="18623"/>
    <cellStyle name="Обычный 2 2 3 3 3 4 4" xfId="26095"/>
    <cellStyle name="Обычный 2 2 3 3 3 4 5" xfId="33564"/>
    <cellStyle name="Обычный 2 2 3 3 3 4 6" xfId="41025"/>
    <cellStyle name="Обычный 2 2 3 3 3 4 7" xfId="48913"/>
    <cellStyle name="Обычный 2 2 3 3 3 4 8" xfId="56380"/>
    <cellStyle name="Обычный 2 2 3 3 3 5" xfId="4380"/>
    <cellStyle name="Обычный 2 2 3 3 3 5 2" xfId="4381"/>
    <cellStyle name="Обычный 2 2 3 3 3 5 3" xfId="19555"/>
    <cellStyle name="Обычный 2 2 3 3 3 5 4" xfId="27027"/>
    <cellStyle name="Обычный 2 2 3 3 3 5 5" xfId="34496"/>
    <cellStyle name="Обычный 2 2 3 3 3 5 6" xfId="41957"/>
    <cellStyle name="Обычный 2 2 3 3 3 5 7" xfId="49845"/>
    <cellStyle name="Обычный 2 2 3 3 3 5 8" xfId="57312"/>
    <cellStyle name="Обычный 2 2 3 3 3 6" xfId="4382"/>
    <cellStyle name="Обычный 2 2 3 3 3 6 2" xfId="4383"/>
    <cellStyle name="Обычный 2 2 3 3 3 6 3" xfId="20488"/>
    <cellStyle name="Обычный 2 2 3 3 3 6 4" xfId="27960"/>
    <cellStyle name="Обычный 2 2 3 3 3 6 5" xfId="35429"/>
    <cellStyle name="Обычный 2 2 3 3 3 6 6" xfId="42890"/>
    <cellStyle name="Обычный 2 2 3 3 3 6 7" xfId="50778"/>
    <cellStyle name="Обычный 2 2 3 3 3 6 8" xfId="58245"/>
    <cellStyle name="Обычный 2 2 3 3 3 7" xfId="4384"/>
    <cellStyle name="Обычный 2 2 3 3 3 7 2" xfId="4385"/>
    <cellStyle name="Обычный 2 2 3 3 3 7 3" xfId="21422"/>
    <cellStyle name="Обычный 2 2 3 3 3 7 4" xfId="28894"/>
    <cellStyle name="Обычный 2 2 3 3 3 7 5" xfId="36363"/>
    <cellStyle name="Обычный 2 2 3 3 3 7 6" xfId="43824"/>
    <cellStyle name="Обычный 2 2 3 3 3 7 7" xfId="51712"/>
    <cellStyle name="Обычный 2 2 3 3 3 7 8" xfId="59179"/>
    <cellStyle name="Обычный 2 2 3 3 3 8" xfId="4386"/>
    <cellStyle name="Обычный 2 2 3 3 3 8 2" xfId="4387"/>
    <cellStyle name="Обычный 2 2 3 3 3 8 3" xfId="22355"/>
    <cellStyle name="Обычный 2 2 3 3 3 8 4" xfId="29827"/>
    <cellStyle name="Обычный 2 2 3 3 3 8 5" xfId="37296"/>
    <cellStyle name="Обычный 2 2 3 3 3 8 6" xfId="44757"/>
    <cellStyle name="Обычный 2 2 3 3 3 8 7" xfId="52645"/>
    <cellStyle name="Обычный 2 2 3 3 3 8 8" xfId="60112"/>
    <cellStyle name="Обычный 2 2 3 3 3 9" xfId="4388"/>
    <cellStyle name="Обычный 2 2 3 3 4" xfId="4389"/>
    <cellStyle name="Обычный 2 2 3 3 4 2" xfId="4390"/>
    <cellStyle name="Обычный 2 2 3 3 4 3" xfId="16754"/>
    <cellStyle name="Обычный 2 2 3 3 4 4" xfId="24226"/>
    <cellStyle name="Обычный 2 2 3 3 4 5" xfId="31696"/>
    <cellStyle name="Обычный 2 2 3 3 4 6" xfId="39158"/>
    <cellStyle name="Обычный 2 2 3 3 4 7" xfId="47044"/>
    <cellStyle name="Обычный 2 2 3 3 4 8" xfId="54511"/>
    <cellStyle name="Обычный 2 2 3 3 5" xfId="4391"/>
    <cellStyle name="Обычный 2 2 3 3 5 2" xfId="4392"/>
    <cellStyle name="Обычный 2 2 3 3 5 3" xfId="17688"/>
    <cellStyle name="Обычный 2 2 3 3 5 4" xfId="25160"/>
    <cellStyle name="Обычный 2 2 3 3 5 5" xfId="32629"/>
    <cellStyle name="Обычный 2 2 3 3 5 6" xfId="40090"/>
    <cellStyle name="Обычный 2 2 3 3 5 7" xfId="47978"/>
    <cellStyle name="Обычный 2 2 3 3 5 8" xfId="55445"/>
    <cellStyle name="Обычный 2 2 3 3 6" xfId="4393"/>
    <cellStyle name="Обычный 2 2 3 3 6 2" xfId="4394"/>
    <cellStyle name="Обычный 2 2 3 3 6 3" xfId="18621"/>
    <cellStyle name="Обычный 2 2 3 3 6 4" xfId="26093"/>
    <cellStyle name="Обычный 2 2 3 3 6 5" xfId="33562"/>
    <cellStyle name="Обычный 2 2 3 3 6 6" xfId="41023"/>
    <cellStyle name="Обычный 2 2 3 3 6 7" xfId="48911"/>
    <cellStyle name="Обычный 2 2 3 3 6 8" xfId="56378"/>
    <cellStyle name="Обычный 2 2 3 3 7" xfId="4395"/>
    <cellStyle name="Обычный 2 2 3 3 7 2" xfId="4396"/>
    <cellStyle name="Обычный 2 2 3 3 7 3" xfId="19553"/>
    <cellStyle name="Обычный 2 2 3 3 7 4" xfId="27025"/>
    <cellStyle name="Обычный 2 2 3 3 7 5" xfId="34494"/>
    <cellStyle name="Обычный 2 2 3 3 7 6" xfId="41955"/>
    <cellStyle name="Обычный 2 2 3 3 7 7" xfId="49843"/>
    <cellStyle name="Обычный 2 2 3 3 7 8" xfId="57310"/>
    <cellStyle name="Обычный 2 2 3 3 8" xfId="4397"/>
    <cellStyle name="Обычный 2 2 3 3 8 2" xfId="4398"/>
    <cellStyle name="Обычный 2 2 3 3 8 3" xfId="20486"/>
    <cellStyle name="Обычный 2 2 3 3 8 4" xfId="27958"/>
    <cellStyle name="Обычный 2 2 3 3 8 5" xfId="35427"/>
    <cellStyle name="Обычный 2 2 3 3 8 6" xfId="42888"/>
    <cellStyle name="Обычный 2 2 3 3 8 7" xfId="50776"/>
    <cellStyle name="Обычный 2 2 3 3 8 8" xfId="58243"/>
    <cellStyle name="Обычный 2 2 3 3 9" xfId="4399"/>
    <cellStyle name="Обычный 2 2 3 3 9 2" xfId="4400"/>
    <cellStyle name="Обычный 2 2 3 3 9 3" xfId="21420"/>
    <cellStyle name="Обычный 2 2 3 3 9 4" xfId="28892"/>
    <cellStyle name="Обычный 2 2 3 3 9 5" xfId="36361"/>
    <cellStyle name="Обычный 2 2 3 3 9 6" xfId="43822"/>
    <cellStyle name="Обычный 2 2 3 3 9 7" xfId="51710"/>
    <cellStyle name="Обычный 2 2 3 3 9 8" xfId="59177"/>
    <cellStyle name="Обычный 2 2 3 4" xfId="4401"/>
    <cellStyle name="Обычный 2 2 3 5" xfId="4402"/>
    <cellStyle name="Обычный 2 2 3 6" xfId="4403"/>
    <cellStyle name="Обычный 2 2 3 7" xfId="15790"/>
    <cellStyle name="Обычный 2 2 4" xfId="4404"/>
    <cellStyle name="Обычный 2 2 4 10" xfId="4405"/>
    <cellStyle name="Обычный 2 2 4 10 2" xfId="4406"/>
    <cellStyle name="Обычный 2 2 4 10 3" xfId="21423"/>
    <cellStyle name="Обычный 2 2 4 10 4" xfId="28895"/>
    <cellStyle name="Обычный 2 2 4 10 5" xfId="36364"/>
    <cellStyle name="Обычный 2 2 4 10 6" xfId="43825"/>
    <cellStyle name="Обычный 2 2 4 10 7" xfId="51713"/>
    <cellStyle name="Обычный 2 2 4 10 8" xfId="59180"/>
    <cellStyle name="Обычный 2 2 4 11" xfId="4407"/>
    <cellStyle name="Обычный 2 2 4 11 2" xfId="4408"/>
    <cellStyle name="Обычный 2 2 4 11 3" xfId="22356"/>
    <cellStyle name="Обычный 2 2 4 11 4" xfId="29828"/>
    <cellStyle name="Обычный 2 2 4 11 5" xfId="37297"/>
    <cellStyle name="Обычный 2 2 4 11 6" xfId="44758"/>
    <cellStyle name="Обычный 2 2 4 11 7" xfId="52646"/>
    <cellStyle name="Обычный 2 2 4 11 8" xfId="60113"/>
    <cellStyle name="Обычный 2 2 4 12" xfId="4409"/>
    <cellStyle name="Обычный 2 2 4 13" xfId="4410"/>
    <cellStyle name="Обычный 2 2 4 14" xfId="15800"/>
    <cellStyle name="Обычный 2 2 4 15" xfId="23292"/>
    <cellStyle name="Обычный 2 2 4 16" xfId="30763"/>
    <cellStyle name="Обычный 2 2 4 17" xfId="38229"/>
    <cellStyle name="Обычный 2 2 4 18" xfId="45707"/>
    <cellStyle name="Обычный 2 2 4 19" xfId="46110"/>
    <cellStyle name="Обычный 2 2 4 2" xfId="4411"/>
    <cellStyle name="Обычный 2 2 4 2 10" xfId="4412"/>
    <cellStyle name="Обычный 2 2 4 2 10 2" xfId="4413"/>
    <cellStyle name="Обычный 2 2 4 2 10 3" xfId="21424"/>
    <cellStyle name="Обычный 2 2 4 2 10 4" xfId="28896"/>
    <cellStyle name="Обычный 2 2 4 2 10 5" xfId="36365"/>
    <cellStyle name="Обычный 2 2 4 2 10 6" xfId="43826"/>
    <cellStyle name="Обычный 2 2 4 2 10 7" xfId="51714"/>
    <cellStyle name="Обычный 2 2 4 2 10 8" xfId="59181"/>
    <cellStyle name="Обычный 2 2 4 2 11" xfId="4414"/>
    <cellStyle name="Обычный 2 2 4 2 11 2" xfId="4415"/>
    <cellStyle name="Обычный 2 2 4 2 11 3" xfId="22357"/>
    <cellStyle name="Обычный 2 2 4 2 11 4" xfId="29829"/>
    <cellStyle name="Обычный 2 2 4 2 11 5" xfId="37298"/>
    <cellStyle name="Обычный 2 2 4 2 11 6" xfId="44759"/>
    <cellStyle name="Обычный 2 2 4 2 11 7" xfId="52647"/>
    <cellStyle name="Обычный 2 2 4 2 11 8" xfId="60114"/>
    <cellStyle name="Обычный 2 2 4 2 12" xfId="4416"/>
    <cellStyle name="Обычный 2 2 4 2 13" xfId="4417"/>
    <cellStyle name="Обычный 2 2 4 2 14" xfId="15801"/>
    <cellStyle name="Обычный 2 2 4 2 15" xfId="23293"/>
    <cellStyle name="Обычный 2 2 4 2 16" xfId="30764"/>
    <cellStyle name="Обычный 2 2 4 2 17" xfId="38230"/>
    <cellStyle name="Обычный 2 2 4 2 18" xfId="45709"/>
    <cellStyle name="Обычный 2 2 4 2 19" xfId="46111"/>
    <cellStyle name="Обычный 2 2 4 2 2" xfId="4418"/>
    <cellStyle name="Обычный 2 2 4 2 2 10" xfId="4419"/>
    <cellStyle name="Обычный 2 2 4 2 2 10 2" xfId="4420"/>
    <cellStyle name="Обычный 2 2 4 2 2 10 3" xfId="22358"/>
    <cellStyle name="Обычный 2 2 4 2 2 10 4" xfId="29830"/>
    <cellStyle name="Обычный 2 2 4 2 2 10 5" xfId="37299"/>
    <cellStyle name="Обычный 2 2 4 2 2 10 6" xfId="44760"/>
    <cellStyle name="Обычный 2 2 4 2 2 10 7" xfId="52648"/>
    <cellStyle name="Обычный 2 2 4 2 2 10 8" xfId="60115"/>
    <cellStyle name="Обычный 2 2 4 2 2 11" xfId="4421"/>
    <cellStyle name="Обычный 2 2 4 2 2 12" xfId="4422"/>
    <cellStyle name="Обычный 2 2 4 2 2 13" xfId="15802"/>
    <cellStyle name="Обычный 2 2 4 2 2 14" xfId="23294"/>
    <cellStyle name="Обычный 2 2 4 2 2 15" xfId="30765"/>
    <cellStyle name="Обычный 2 2 4 2 2 16" xfId="38231"/>
    <cellStyle name="Обычный 2 2 4 2 2 17" xfId="45715"/>
    <cellStyle name="Обычный 2 2 4 2 2 18" xfId="46112"/>
    <cellStyle name="Обычный 2 2 4 2 2 19" xfId="53579"/>
    <cellStyle name="Обычный 2 2 4 2 2 2" xfId="4423"/>
    <cellStyle name="Обычный 2 2 4 2 2 2 10" xfId="4424"/>
    <cellStyle name="Обычный 2 2 4 2 2 2 11" xfId="15803"/>
    <cellStyle name="Обычный 2 2 4 2 2 2 12" xfId="23295"/>
    <cellStyle name="Обычный 2 2 4 2 2 2 13" xfId="30766"/>
    <cellStyle name="Обычный 2 2 4 2 2 2 14" xfId="38232"/>
    <cellStyle name="Обычный 2 2 4 2 2 2 15" xfId="46113"/>
    <cellStyle name="Обычный 2 2 4 2 2 2 16" xfId="53580"/>
    <cellStyle name="Обычный 2 2 4 2 2 2 2" xfId="4425"/>
    <cellStyle name="Обычный 2 2 4 2 2 2 2 2" xfId="4426"/>
    <cellStyle name="Обычный 2 2 4 2 2 2 2 3" xfId="4427"/>
    <cellStyle name="Обычный 2 2 4 2 2 2 2 4" xfId="16760"/>
    <cellStyle name="Обычный 2 2 4 2 2 2 2 5" xfId="24232"/>
    <cellStyle name="Обычный 2 2 4 2 2 2 2 6" xfId="31702"/>
    <cellStyle name="Обычный 2 2 4 2 2 2 2 7" xfId="39164"/>
    <cellStyle name="Обычный 2 2 4 2 2 2 2 8" xfId="47050"/>
    <cellStyle name="Обычный 2 2 4 2 2 2 2 9" xfId="54517"/>
    <cellStyle name="Обычный 2 2 4 2 2 2 3" xfId="4428"/>
    <cellStyle name="Обычный 2 2 4 2 2 2 3 2" xfId="4429"/>
    <cellStyle name="Обычный 2 2 4 2 2 2 3 3" xfId="17694"/>
    <cellStyle name="Обычный 2 2 4 2 2 2 3 4" xfId="25166"/>
    <cellStyle name="Обычный 2 2 4 2 2 2 3 5" xfId="32635"/>
    <cellStyle name="Обычный 2 2 4 2 2 2 3 6" xfId="40096"/>
    <cellStyle name="Обычный 2 2 4 2 2 2 3 7" xfId="47984"/>
    <cellStyle name="Обычный 2 2 4 2 2 2 3 8" xfId="55451"/>
    <cellStyle name="Обычный 2 2 4 2 2 2 4" xfId="4430"/>
    <cellStyle name="Обычный 2 2 4 2 2 2 4 2" xfId="4431"/>
    <cellStyle name="Обычный 2 2 4 2 2 2 4 3" xfId="18627"/>
    <cellStyle name="Обычный 2 2 4 2 2 2 4 4" xfId="26099"/>
    <cellStyle name="Обычный 2 2 4 2 2 2 4 5" xfId="33568"/>
    <cellStyle name="Обычный 2 2 4 2 2 2 4 6" xfId="41029"/>
    <cellStyle name="Обычный 2 2 4 2 2 2 4 7" xfId="48917"/>
    <cellStyle name="Обычный 2 2 4 2 2 2 4 8" xfId="56384"/>
    <cellStyle name="Обычный 2 2 4 2 2 2 5" xfId="4432"/>
    <cellStyle name="Обычный 2 2 4 2 2 2 5 2" xfId="4433"/>
    <cellStyle name="Обычный 2 2 4 2 2 2 5 3" xfId="19559"/>
    <cellStyle name="Обычный 2 2 4 2 2 2 5 4" xfId="27031"/>
    <cellStyle name="Обычный 2 2 4 2 2 2 5 5" xfId="34500"/>
    <cellStyle name="Обычный 2 2 4 2 2 2 5 6" xfId="41961"/>
    <cellStyle name="Обычный 2 2 4 2 2 2 5 7" xfId="49849"/>
    <cellStyle name="Обычный 2 2 4 2 2 2 5 8" xfId="57316"/>
    <cellStyle name="Обычный 2 2 4 2 2 2 6" xfId="4434"/>
    <cellStyle name="Обычный 2 2 4 2 2 2 6 2" xfId="4435"/>
    <cellStyle name="Обычный 2 2 4 2 2 2 6 3" xfId="20492"/>
    <cellStyle name="Обычный 2 2 4 2 2 2 6 4" xfId="27964"/>
    <cellStyle name="Обычный 2 2 4 2 2 2 6 5" xfId="35433"/>
    <cellStyle name="Обычный 2 2 4 2 2 2 6 6" xfId="42894"/>
    <cellStyle name="Обычный 2 2 4 2 2 2 6 7" xfId="50782"/>
    <cellStyle name="Обычный 2 2 4 2 2 2 6 8" xfId="58249"/>
    <cellStyle name="Обычный 2 2 4 2 2 2 7" xfId="4436"/>
    <cellStyle name="Обычный 2 2 4 2 2 2 7 2" xfId="4437"/>
    <cellStyle name="Обычный 2 2 4 2 2 2 7 3" xfId="21426"/>
    <cellStyle name="Обычный 2 2 4 2 2 2 7 4" xfId="28898"/>
    <cellStyle name="Обычный 2 2 4 2 2 2 7 5" xfId="36367"/>
    <cellStyle name="Обычный 2 2 4 2 2 2 7 6" xfId="43828"/>
    <cellStyle name="Обычный 2 2 4 2 2 2 7 7" xfId="51716"/>
    <cellStyle name="Обычный 2 2 4 2 2 2 7 8" xfId="59183"/>
    <cellStyle name="Обычный 2 2 4 2 2 2 8" xfId="4438"/>
    <cellStyle name="Обычный 2 2 4 2 2 2 8 2" xfId="4439"/>
    <cellStyle name="Обычный 2 2 4 2 2 2 8 3" xfId="22359"/>
    <cellStyle name="Обычный 2 2 4 2 2 2 8 4" xfId="29831"/>
    <cellStyle name="Обычный 2 2 4 2 2 2 8 5" xfId="37300"/>
    <cellStyle name="Обычный 2 2 4 2 2 2 8 6" xfId="44761"/>
    <cellStyle name="Обычный 2 2 4 2 2 2 8 7" xfId="52649"/>
    <cellStyle name="Обычный 2 2 4 2 2 2 8 8" xfId="60116"/>
    <cellStyle name="Обычный 2 2 4 2 2 2 9" xfId="4440"/>
    <cellStyle name="Обычный 2 2 4 2 2 3" xfId="4441"/>
    <cellStyle name="Обычный 2 2 4 2 2 3 10" xfId="4442"/>
    <cellStyle name="Обычный 2 2 4 2 2 3 11" xfId="15804"/>
    <cellStyle name="Обычный 2 2 4 2 2 3 12" xfId="23296"/>
    <cellStyle name="Обычный 2 2 4 2 2 3 13" xfId="30767"/>
    <cellStyle name="Обычный 2 2 4 2 2 3 14" xfId="38233"/>
    <cellStyle name="Обычный 2 2 4 2 2 3 15" xfId="46114"/>
    <cellStyle name="Обычный 2 2 4 2 2 3 16" xfId="53581"/>
    <cellStyle name="Обычный 2 2 4 2 2 3 2" xfId="4443"/>
    <cellStyle name="Обычный 2 2 4 2 2 3 2 2" xfId="4444"/>
    <cellStyle name="Обычный 2 2 4 2 2 3 2 3" xfId="16761"/>
    <cellStyle name="Обычный 2 2 4 2 2 3 2 4" xfId="24233"/>
    <cellStyle name="Обычный 2 2 4 2 2 3 2 5" xfId="31703"/>
    <cellStyle name="Обычный 2 2 4 2 2 3 2 6" xfId="39165"/>
    <cellStyle name="Обычный 2 2 4 2 2 3 2 7" xfId="47051"/>
    <cellStyle name="Обычный 2 2 4 2 2 3 2 8" xfId="54518"/>
    <cellStyle name="Обычный 2 2 4 2 2 3 3" xfId="4445"/>
    <cellStyle name="Обычный 2 2 4 2 2 3 3 2" xfId="4446"/>
    <cellStyle name="Обычный 2 2 4 2 2 3 3 3" xfId="17695"/>
    <cellStyle name="Обычный 2 2 4 2 2 3 3 4" xfId="25167"/>
    <cellStyle name="Обычный 2 2 4 2 2 3 3 5" xfId="32636"/>
    <cellStyle name="Обычный 2 2 4 2 2 3 3 6" xfId="40097"/>
    <cellStyle name="Обычный 2 2 4 2 2 3 3 7" xfId="47985"/>
    <cellStyle name="Обычный 2 2 4 2 2 3 3 8" xfId="55452"/>
    <cellStyle name="Обычный 2 2 4 2 2 3 4" xfId="4447"/>
    <cellStyle name="Обычный 2 2 4 2 2 3 4 2" xfId="4448"/>
    <cellStyle name="Обычный 2 2 4 2 2 3 4 3" xfId="18628"/>
    <cellStyle name="Обычный 2 2 4 2 2 3 4 4" xfId="26100"/>
    <cellStyle name="Обычный 2 2 4 2 2 3 4 5" xfId="33569"/>
    <cellStyle name="Обычный 2 2 4 2 2 3 4 6" xfId="41030"/>
    <cellStyle name="Обычный 2 2 4 2 2 3 4 7" xfId="48918"/>
    <cellStyle name="Обычный 2 2 4 2 2 3 4 8" xfId="56385"/>
    <cellStyle name="Обычный 2 2 4 2 2 3 5" xfId="4449"/>
    <cellStyle name="Обычный 2 2 4 2 2 3 5 2" xfId="4450"/>
    <cellStyle name="Обычный 2 2 4 2 2 3 5 3" xfId="19560"/>
    <cellStyle name="Обычный 2 2 4 2 2 3 5 4" xfId="27032"/>
    <cellStyle name="Обычный 2 2 4 2 2 3 5 5" xfId="34501"/>
    <cellStyle name="Обычный 2 2 4 2 2 3 5 6" xfId="41962"/>
    <cellStyle name="Обычный 2 2 4 2 2 3 5 7" xfId="49850"/>
    <cellStyle name="Обычный 2 2 4 2 2 3 5 8" xfId="57317"/>
    <cellStyle name="Обычный 2 2 4 2 2 3 6" xfId="4451"/>
    <cellStyle name="Обычный 2 2 4 2 2 3 6 2" xfId="4452"/>
    <cellStyle name="Обычный 2 2 4 2 2 3 6 3" xfId="20493"/>
    <cellStyle name="Обычный 2 2 4 2 2 3 6 4" xfId="27965"/>
    <cellStyle name="Обычный 2 2 4 2 2 3 6 5" xfId="35434"/>
    <cellStyle name="Обычный 2 2 4 2 2 3 6 6" xfId="42895"/>
    <cellStyle name="Обычный 2 2 4 2 2 3 6 7" xfId="50783"/>
    <cellStyle name="Обычный 2 2 4 2 2 3 6 8" xfId="58250"/>
    <cellStyle name="Обычный 2 2 4 2 2 3 7" xfId="4453"/>
    <cellStyle name="Обычный 2 2 4 2 2 3 7 2" xfId="4454"/>
    <cellStyle name="Обычный 2 2 4 2 2 3 7 3" xfId="21427"/>
    <cellStyle name="Обычный 2 2 4 2 2 3 7 4" xfId="28899"/>
    <cellStyle name="Обычный 2 2 4 2 2 3 7 5" xfId="36368"/>
    <cellStyle name="Обычный 2 2 4 2 2 3 7 6" xfId="43829"/>
    <cellStyle name="Обычный 2 2 4 2 2 3 7 7" xfId="51717"/>
    <cellStyle name="Обычный 2 2 4 2 2 3 7 8" xfId="59184"/>
    <cellStyle name="Обычный 2 2 4 2 2 3 8" xfId="4455"/>
    <cellStyle name="Обычный 2 2 4 2 2 3 8 2" xfId="4456"/>
    <cellStyle name="Обычный 2 2 4 2 2 3 8 3" xfId="22360"/>
    <cellStyle name="Обычный 2 2 4 2 2 3 8 4" xfId="29832"/>
    <cellStyle name="Обычный 2 2 4 2 2 3 8 5" xfId="37301"/>
    <cellStyle name="Обычный 2 2 4 2 2 3 8 6" xfId="44762"/>
    <cellStyle name="Обычный 2 2 4 2 2 3 8 7" xfId="52650"/>
    <cellStyle name="Обычный 2 2 4 2 2 3 8 8" xfId="60117"/>
    <cellStyle name="Обычный 2 2 4 2 2 3 9" xfId="4457"/>
    <cellStyle name="Обычный 2 2 4 2 2 4" xfId="4458"/>
    <cellStyle name="Обычный 2 2 4 2 2 4 2" xfId="4459"/>
    <cellStyle name="Обычный 2 2 4 2 2 4 3" xfId="4460"/>
    <cellStyle name="Обычный 2 2 4 2 2 4 4" xfId="16759"/>
    <cellStyle name="Обычный 2 2 4 2 2 4 5" xfId="24231"/>
    <cellStyle name="Обычный 2 2 4 2 2 4 6" xfId="31701"/>
    <cellStyle name="Обычный 2 2 4 2 2 4 7" xfId="39163"/>
    <cellStyle name="Обычный 2 2 4 2 2 4 8" xfId="47049"/>
    <cellStyle name="Обычный 2 2 4 2 2 4 9" xfId="54516"/>
    <cellStyle name="Обычный 2 2 4 2 2 5" xfId="4461"/>
    <cellStyle name="Обычный 2 2 4 2 2 5 2" xfId="4462"/>
    <cellStyle name="Обычный 2 2 4 2 2 5 3" xfId="17693"/>
    <cellStyle name="Обычный 2 2 4 2 2 5 4" xfId="25165"/>
    <cellStyle name="Обычный 2 2 4 2 2 5 5" xfId="32634"/>
    <cellStyle name="Обычный 2 2 4 2 2 5 6" xfId="40095"/>
    <cellStyle name="Обычный 2 2 4 2 2 5 7" xfId="47983"/>
    <cellStyle name="Обычный 2 2 4 2 2 5 8" xfId="55450"/>
    <cellStyle name="Обычный 2 2 4 2 2 6" xfId="4463"/>
    <cellStyle name="Обычный 2 2 4 2 2 6 2" xfId="4464"/>
    <cellStyle name="Обычный 2 2 4 2 2 6 3" xfId="18626"/>
    <cellStyle name="Обычный 2 2 4 2 2 6 4" xfId="26098"/>
    <cellStyle name="Обычный 2 2 4 2 2 6 5" xfId="33567"/>
    <cellStyle name="Обычный 2 2 4 2 2 6 6" xfId="41028"/>
    <cellStyle name="Обычный 2 2 4 2 2 6 7" xfId="48916"/>
    <cellStyle name="Обычный 2 2 4 2 2 6 8" xfId="56383"/>
    <cellStyle name="Обычный 2 2 4 2 2 7" xfId="4465"/>
    <cellStyle name="Обычный 2 2 4 2 2 7 2" xfId="4466"/>
    <cellStyle name="Обычный 2 2 4 2 2 7 3" xfId="19558"/>
    <cellStyle name="Обычный 2 2 4 2 2 7 4" xfId="27030"/>
    <cellStyle name="Обычный 2 2 4 2 2 7 5" xfId="34499"/>
    <cellStyle name="Обычный 2 2 4 2 2 7 6" xfId="41960"/>
    <cellStyle name="Обычный 2 2 4 2 2 7 7" xfId="49848"/>
    <cellStyle name="Обычный 2 2 4 2 2 7 8" xfId="57315"/>
    <cellStyle name="Обычный 2 2 4 2 2 8" xfId="4467"/>
    <cellStyle name="Обычный 2 2 4 2 2 8 2" xfId="4468"/>
    <cellStyle name="Обычный 2 2 4 2 2 8 3" xfId="20491"/>
    <cellStyle name="Обычный 2 2 4 2 2 8 4" xfId="27963"/>
    <cellStyle name="Обычный 2 2 4 2 2 8 5" xfId="35432"/>
    <cellStyle name="Обычный 2 2 4 2 2 8 6" xfId="42893"/>
    <cellStyle name="Обычный 2 2 4 2 2 8 7" xfId="50781"/>
    <cellStyle name="Обычный 2 2 4 2 2 8 8" xfId="58248"/>
    <cellStyle name="Обычный 2 2 4 2 2 9" xfId="4469"/>
    <cellStyle name="Обычный 2 2 4 2 2 9 2" xfId="4470"/>
    <cellStyle name="Обычный 2 2 4 2 2 9 3" xfId="21425"/>
    <cellStyle name="Обычный 2 2 4 2 2 9 4" xfId="28897"/>
    <cellStyle name="Обычный 2 2 4 2 2 9 5" xfId="36366"/>
    <cellStyle name="Обычный 2 2 4 2 2 9 6" xfId="43827"/>
    <cellStyle name="Обычный 2 2 4 2 2 9 7" xfId="51715"/>
    <cellStyle name="Обычный 2 2 4 2 2 9 8" xfId="59182"/>
    <cellStyle name="Обычный 2 2 4 2 20" xfId="53578"/>
    <cellStyle name="Обычный 2 2 4 2 3" xfId="4471"/>
    <cellStyle name="Обычный 2 2 4 2 3 10" xfId="4472"/>
    <cellStyle name="Обычный 2 2 4 2 3 11" xfId="15805"/>
    <cellStyle name="Обычный 2 2 4 2 3 12" xfId="23297"/>
    <cellStyle name="Обычный 2 2 4 2 3 13" xfId="30768"/>
    <cellStyle name="Обычный 2 2 4 2 3 14" xfId="38234"/>
    <cellStyle name="Обычный 2 2 4 2 3 15" xfId="46115"/>
    <cellStyle name="Обычный 2 2 4 2 3 16" xfId="53582"/>
    <cellStyle name="Обычный 2 2 4 2 3 2" xfId="4473"/>
    <cellStyle name="Обычный 2 2 4 2 3 2 2" xfId="4474"/>
    <cellStyle name="Обычный 2 2 4 2 3 2 3" xfId="4475"/>
    <cellStyle name="Обычный 2 2 4 2 3 2 4" xfId="16762"/>
    <cellStyle name="Обычный 2 2 4 2 3 2 5" xfId="24234"/>
    <cellStyle name="Обычный 2 2 4 2 3 2 6" xfId="31704"/>
    <cellStyle name="Обычный 2 2 4 2 3 2 7" xfId="39166"/>
    <cellStyle name="Обычный 2 2 4 2 3 2 8" xfId="47052"/>
    <cellStyle name="Обычный 2 2 4 2 3 2 9" xfId="54519"/>
    <cellStyle name="Обычный 2 2 4 2 3 3" xfId="4476"/>
    <cellStyle name="Обычный 2 2 4 2 3 3 2" xfId="4477"/>
    <cellStyle name="Обычный 2 2 4 2 3 3 3" xfId="17696"/>
    <cellStyle name="Обычный 2 2 4 2 3 3 4" xfId="25168"/>
    <cellStyle name="Обычный 2 2 4 2 3 3 5" xfId="32637"/>
    <cellStyle name="Обычный 2 2 4 2 3 3 6" xfId="40098"/>
    <cellStyle name="Обычный 2 2 4 2 3 3 7" xfId="47986"/>
    <cellStyle name="Обычный 2 2 4 2 3 3 8" xfId="55453"/>
    <cellStyle name="Обычный 2 2 4 2 3 4" xfId="4478"/>
    <cellStyle name="Обычный 2 2 4 2 3 4 2" xfId="4479"/>
    <cellStyle name="Обычный 2 2 4 2 3 4 3" xfId="18629"/>
    <cellStyle name="Обычный 2 2 4 2 3 4 4" xfId="26101"/>
    <cellStyle name="Обычный 2 2 4 2 3 4 5" xfId="33570"/>
    <cellStyle name="Обычный 2 2 4 2 3 4 6" xfId="41031"/>
    <cellStyle name="Обычный 2 2 4 2 3 4 7" xfId="48919"/>
    <cellStyle name="Обычный 2 2 4 2 3 4 8" xfId="56386"/>
    <cellStyle name="Обычный 2 2 4 2 3 5" xfId="4480"/>
    <cellStyle name="Обычный 2 2 4 2 3 5 2" xfId="4481"/>
    <cellStyle name="Обычный 2 2 4 2 3 5 3" xfId="19561"/>
    <cellStyle name="Обычный 2 2 4 2 3 5 4" xfId="27033"/>
    <cellStyle name="Обычный 2 2 4 2 3 5 5" xfId="34502"/>
    <cellStyle name="Обычный 2 2 4 2 3 5 6" xfId="41963"/>
    <cellStyle name="Обычный 2 2 4 2 3 5 7" xfId="49851"/>
    <cellStyle name="Обычный 2 2 4 2 3 5 8" xfId="57318"/>
    <cellStyle name="Обычный 2 2 4 2 3 6" xfId="4482"/>
    <cellStyle name="Обычный 2 2 4 2 3 6 2" xfId="4483"/>
    <cellStyle name="Обычный 2 2 4 2 3 6 3" xfId="20494"/>
    <cellStyle name="Обычный 2 2 4 2 3 6 4" xfId="27966"/>
    <cellStyle name="Обычный 2 2 4 2 3 6 5" xfId="35435"/>
    <cellStyle name="Обычный 2 2 4 2 3 6 6" xfId="42896"/>
    <cellStyle name="Обычный 2 2 4 2 3 6 7" xfId="50784"/>
    <cellStyle name="Обычный 2 2 4 2 3 6 8" xfId="58251"/>
    <cellStyle name="Обычный 2 2 4 2 3 7" xfId="4484"/>
    <cellStyle name="Обычный 2 2 4 2 3 7 2" xfId="4485"/>
    <cellStyle name="Обычный 2 2 4 2 3 7 3" xfId="21428"/>
    <cellStyle name="Обычный 2 2 4 2 3 7 4" xfId="28900"/>
    <cellStyle name="Обычный 2 2 4 2 3 7 5" xfId="36369"/>
    <cellStyle name="Обычный 2 2 4 2 3 7 6" xfId="43830"/>
    <cellStyle name="Обычный 2 2 4 2 3 7 7" xfId="51718"/>
    <cellStyle name="Обычный 2 2 4 2 3 7 8" xfId="59185"/>
    <cellStyle name="Обычный 2 2 4 2 3 8" xfId="4486"/>
    <cellStyle name="Обычный 2 2 4 2 3 8 2" xfId="4487"/>
    <cellStyle name="Обычный 2 2 4 2 3 8 3" xfId="22361"/>
    <cellStyle name="Обычный 2 2 4 2 3 8 4" xfId="29833"/>
    <cellStyle name="Обычный 2 2 4 2 3 8 5" xfId="37302"/>
    <cellStyle name="Обычный 2 2 4 2 3 8 6" xfId="44763"/>
    <cellStyle name="Обычный 2 2 4 2 3 8 7" xfId="52651"/>
    <cellStyle name="Обычный 2 2 4 2 3 8 8" xfId="60118"/>
    <cellStyle name="Обычный 2 2 4 2 3 9" xfId="4488"/>
    <cellStyle name="Обычный 2 2 4 2 4" xfId="4489"/>
    <cellStyle name="Обычный 2 2 4 2 4 10" xfId="4490"/>
    <cellStyle name="Обычный 2 2 4 2 4 11" xfId="15806"/>
    <cellStyle name="Обычный 2 2 4 2 4 12" xfId="23298"/>
    <cellStyle name="Обычный 2 2 4 2 4 13" xfId="30769"/>
    <cellStyle name="Обычный 2 2 4 2 4 14" xfId="38235"/>
    <cellStyle name="Обычный 2 2 4 2 4 15" xfId="46116"/>
    <cellStyle name="Обычный 2 2 4 2 4 16" xfId="53583"/>
    <cellStyle name="Обычный 2 2 4 2 4 2" xfId="4491"/>
    <cellStyle name="Обычный 2 2 4 2 4 2 2" xfId="4492"/>
    <cellStyle name="Обычный 2 2 4 2 4 2 3" xfId="16763"/>
    <cellStyle name="Обычный 2 2 4 2 4 2 4" xfId="24235"/>
    <cellStyle name="Обычный 2 2 4 2 4 2 5" xfId="31705"/>
    <cellStyle name="Обычный 2 2 4 2 4 2 6" xfId="39167"/>
    <cellStyle name="Обычный 2 2 4 2 4 2 7" xfId="47053"/>
    <cellStyle name="Обычный 2 2 4 2 4 2 8" xfId="54520"/>
    <cellStyle name="Обычный 2 2 4 2 4 3" xfId="4493"/>
    <cellStyle name="Обычный 2 2 4 2 4 3 2" xfId="4494"/>
    <cellStyle name="Обычный 2 2 4 2 4 3 3" xfId="17697"/>
    <cellStyle name="Обычный 2 2 4 2 4 3 4" xfId="25169"/>
    <cellStyle name="Обычный 2 2 4 2 4 3 5" xfId="32638"/>
    <cellStyle name="Обычный 2 2 4 2 4 3 6" xfId="40099"/>
    <cellStyle name="Обычный 2 2 4 2 4 3 7" xfId="47987"/>
    <cellStyle name="Обычный 2 2 4 2 4 3 8" xfId="55454"/>
    <cellStyle name="Обычный 2 2 4 2 4 4" xfId="4495"/>
    <cellStyle name="Обычный 2 2 4 2 4 4 2" xfId="4496"/>
    <cellStyle name="Обычный 2 2 4 2 4 4 3" xfId="18630"/>
    <cellStyle name="Обычный 2 2 4 2 4 4 4" xfId="26102"/>
    <cellStyle name="Обычный 2 2 4 2 4 4 5" xfId="33571"/>
    <cellStyle name="Обычный 2 2 4 2 4 4 6" xfId="41032"/>
    <cellStyle name="Обычный 2 2 4 2 4 4 7" xfId="48920"/>
    <cellStyle name="Обычный 2 2 4 2 4 4 8" xfId="56387"/>
    <cellStyle name="Обычный 2 2 4 2 4 5" xfId="4497"/>
    <cellStyle name="Обычный 2 2 4 2 4 5 2" xfId="4498"/>
    <cellStyle name="Обычный 2 2 4 2 4 5 3" xfId="19562"/>
    <cellStyle name="Обычный 2 2 4 2 4 5 4" xfId="27034"/>
    <cellStyle name="Обычный 2 2 4 2 4 5 5" xfId="34503"/>
    <cellStyle name="Обычный 2 2 4 2 4 5 6" xfId="41964"/>
    <cellStyle name="Обычный 2 2 4 2 4 5 7" xfId="49852"/>
    <cellStyle name="Обычный 2 2 4 2 4 5 8" xfId="57319"/>
    <cellStyle name="Обычный 2 2 4 2 4 6" xfId="4499"/>
    <cellStyle name="Обычный 2 2 4 2 4 6 2" xfId="4500"/>
    <cellStyle name="Обычный 2 2 4 2 4 6 3" xfId="20495"/>
    <cellStyle name="Обычный 2 2 4 2 4 6 4" xfId="27967"/>
    <cellStyle name="Обычный 2 2 4 2 4 6 5" xfId="35436"/>
    <cellStyle name="Обычный 2 2 4 2 4 6 6" xfId="42897"/>
    <cellStyle name="Обычный 2 2 4 2 4 6 7" xfId="50785"/>
    <cellStyle name="Обычный 2 2 4 2 4 6 8" xfId="58252"/>
    <cellStyle name="Обычный 2 2 4 2 4 7" xfId="4501"/>
    <cellStyle name="Обычный 2 2 4 2 4 7 2" xfId="4502"/>
    <cellStyle name="Обычный 2 2 4 2 4 7 3" xfId="21429"/>
    <cellStyle name="Обычный 2 2 4 2 4 7 4" xfId="28901"/>
    <cellStyle name="Обычный 2 2 4 2 4 7 5" xfId="36370"/>
    <cellStyle name="Обычный 2 2 4 2 4 7 6" xfId="43831"/>
    <cellStyle name="Обычный 2 2 4 2 4 7 7" xfId="51719"/>
    <cellStyle name="Обычный 2 2 4 2 4 7 8" xfId="59186"/>
    <cellStyle name="Обычный 2 2 4 2 4 8" xfId="4503"/>
    <cellStyle name="Обычный 2 2 4 2 4 8 2" xfId="4504"/>
    <cellStyle name="Обычный 2 2 4 2 4 8 3" xfId="22362"/>
    <cellStyle name="Обычный 2 2 4 2 4 8 4" xfId="29834"/>
    <cellStyle name="Обычный 2 2 4 2 4 8 5" xfId="37303"/>
    <cellStyle name="Обычный 2 2 4 2 4 8 6" xfId="44764"/>
    <cellStyle name="Обычный 2 2 4 2 4 8 7" xfId="52652"/>
    <cellStyle name="Обычный 2 2 4 2 4 8 8" xfId="60119"/>
    <cellStyle name="Обычный 2 2 4 2 4 9" xfId="4505"/>
    <cellStyle name="Обычный 2 2 4 2 5" xfId="4506"/>
    <cellStyle name="Обычный 2 2 4 2 5 2" xfId="4507"/>
    <cellStyle name="Обычный 2 2 4 2 5 3" xfId="4508"/>
    <cellStyle name="Обычный 2 2 4 2 5 4" xfId="16758"/>
    <cellStyle name="Обычный 2 2 4 2 5 5" xfId="24230"/>
    <cellStyle name="Обычный 2 2 4 2 5 6" xfId="31700"/>
    <cellStyle name="Обычный 2 2 4 2 5 7" xfId="39162"/>
    <cellStyle name="Обычный 2 2 4 2 5 8" xfId="47048"/>
    <cellStyle name="Обычный 2 2 4 2 5 9" xfId="54515"/>
    <cellStyle name="Обычный 2 2 4 2 6" xfId="4509"/>
    <cellStyle name="Обычный 2 2 4 2 6 2" xfId="4510"/>
    <cellStyle name="Обычный 2 2 4 2 6 3" xfId="17692"/>
    <cellStyle name="Обычный 2 2 4 2 6 4" xfId="25164"/>
    <cellStyle name="Обычный 2 2 4 2 6 5" xfId="32633"/>
    <cellStyle name="Обычный 2 2 4 2 6 6" xfId="40094"/>
    <cellStyle name="Обычный 2 2 4 2 6 7" xfId="47982"/>
    <cellStyle name="Обычный 2 2 4 2 6 8" xfId="55449"/>
    <cellStyle name="Обычный 2 2 4 2 7" xfId="4511"/>
    <cellStyle name="Обычный 2 2 4 2 7 2" xfId="4512"/>
    <cellStyle name="Обычный 2 2 4 2 7 3" xfId="18625"/>
    <cellStyle name="Обычный 2 2 4 2 7 4" xfId="26097"/>
    <cellStyle name="Обычный 2 2 4 2 7 5" xfId="33566"/>
    <cellStyle name="Обычный 2 2 4 2 7 6" xfId="41027"/>
    <cellStyle name="Обычный 2 2 4 2 7 7" xfId="48915"/>
    <cellStyle name="Обычный 2 2 4 2 7 8" xfId="56382"/>
    <cellStyle name="Обычный 2 2 4 2 8" xfId="4513"/>
    <cellStyle name="Обычный 2 2 4 2 8 2" xfId="4514"/>
    <cellStyle name="Обычный 2 2 4 2 8 3" xfId="19557"/>
    <cellStyle name="Обычный 2 2 4 2 8 4" xfId="27029"/>
    <cellStyle name="Обычный 2 2 4 2 8 5" xfId="34498"/>
    <cellStyle name="Обычный 2 2 4 2 8 6" xfId="41959"/>
    <cellStyle name="Обычный 2 2 4 2 8 7" xfId="49847"/>
    <cellStyle name="Обычный 2 2 4 2 8 8" xfId="57314"/>
    <cellStyle name="Обычный 2 2 4 2 9" xfId="4515"/>
    <cellStyle name="Обычный 2 2 4 2 9 2" xfId="4516"/>
    <cellStyle name="Обычный 2 2 4 2 9 3" xfId="20490"/>
    <cellStyle name="Обычный 2 2 4 2 9 4" xfId="27962"/>
    <cellStyle name="Обычный 2 2 4 2 9 5" xfId="35431"/>
    <cellStyle name="Обычный 2 2 4 2 9 6" xfId="42892"/>
    <cellStyle name="Обычный 2 2 4 2 9 7" xfId="50780"/>
    <cellStyle name="Обычный 2 2 4 2 9 8" xfId="58247"/>
    <cellStyle name="Обычный 2 2 4 20" xfId="53577"/>
    <cellStyle name="Обычный 2 2 4 3" xfId="4517"/>
    <cellStyle name="Обычный 2 2 4 3 10" xfId="4518"/>
    <cellStyle name="Обычный 2 2 4 3 11" xfId="15807"/>
    <cellStyle name="Обычный 2 2 4 3 12" xfId="23299"/>
    <cellStyle name="Обычный 2 2 4 3 13" xfId="30770"/>
    <cellStyle name="Обычный 2 2 4 3 14" xfId="38236"/>
    <cellStyle name="Обычный 2 2 4 3 15" xfId="46117"/>
    <cellStyle name="Обычный 2 2 4 3 16" xfId="53584"/>
    <cellStyle name="Обычный 2 2 4 3 2" xfId="4519"/>
    <cellStyle name="Обычный 2 2 4 3 2 2" xfId="4520"/>
    <cellStyle name="Обычный 2 2 4 3 2 3" xfId="4521"/>
    <cellStyle name="Обычный 2 2 4 3 2 4" xfId="16764"/>
    <cellStyle name="Обычный 2 2 4 3 2 5" xfId="24236"/>
    <cellStyle name="Обычный 2 2 4 3 2 6" xfId="31706"/>
    <cellStyle name="Обычный 2 2 4 3 2 7" xfId="39168"/>
    <cellStyle name="Обычный 2 2 4 3 2 8" xfId="47054"/>
    <cellStyle name="Обычный 2 2 4 3 2 9" xfId="54521"/>
    <cellStyle name="Обычный 2 2 4 3 3" xfId="4522"/>
    <cellStyle name="Обычный 2 2 4 3 3 2" xfId="4523"/>
    <cellStyle name="Обычный 2 2 4 3 3 3" xfId="17698"/>
    <cellStyle name="Обычный 2 2 4 3 3 4" xfId="25170"/>
    <cellStyle name="Обычный 2 2 4 3 3 5" xfId="32639"/>
    <cellStyle name="Обычный 2 2 4 3 3 6" xfId="40100"/>
    <cellStyle name="Обычный 2 2 4 3 3 7" xfId="47988"/>
    <cellStyle name="Обычный 2 2 4 3 3 8" xfId="55455"/>
    <cellStyle name="Обычный 2 2 4 3 4" xfId="4524"/>
    <cellStyle name="Обычный 2 2 4 3 4 2" xfId="4525"/>
    <cellStyle name="Обычный 2 2 4 3 4 3" xfId="18631"/>
    <cellStyle name="Обычный 2 2 4 3 4 4" xfId="26103"/>
    <cellStyle name="Обычный 2 2 4 3 4 5" xfId="33572"/>
    <cellStyle name="Обычный 2 2 4 3 4 6" xfId="41033"/>
    <cellStyle name="Обычный 2 2 4 3 4 7" xfId="48921"/>
    <cellStyle name="Обычный 2 2 4 3 4 8" xfId="56388"/>
    <cellStyle name="Обычный 2 2 4 3 5" xfId="4526"/>
    <cellStyle name="Обычный 2 2 4 3 5 2" xfId="4527"/>
    <cellStyle name="Обычный 2 2 4 3 5 3" xfId="19563"/>
    <cellStyle name="Обычный 2 2 4 3 5 4" xfId="27035"/>
    <cellStyle name="Обычный 2 2 4 3 5 5" xfId="34504"/>
    <cellStyle name="Обычный 2 2 4 3 5 6" xfId="41965"/>
    <cellStyle name="Обычный 2 2 4 3 5 7" xfId="49853"/>
    <cellStyle name="Обычный 2 2 4 3 5 8" xfId="57320"/>
    <cellStyle name="Обычный 2 2 4 3 6" xfId="4528"/>
    <cellStyle name="Обычный 2 2 4 3 6 2" xfId="4529"/>
    <cellStyle name="Обычный 2 2 4 3 6 3" xfId="20496"/>
    <cellStyle name="Обычный 2 2 4 3 6 4" xfId="27968"/>
    <cellStyle name="Обычный 2 2 4 3 6 5" xfId="35437"/>
    <cellStyle name="Обычный 2 2 4 3 6 6" xfId="42898"/>
    <cellStyle name="Обычный 2 2 4 3 6 7" xfId="50786"/>
    <cellStyle name="Обычный 2 2 4 3 6 8" xfId="58253"/>
    <cellStyle name="Обычный 2 2 4 3 7" xfId="4530"/>
    <cellStyle name="Обычный 2 2 4 3 7 2" xfId="4531"/>
    <cellStyle name="Обычный 2 2 4 3 7 3" xfId="21430"/>
    <cellStyle name="Обычный 2 2 4 3 7 4" xfId="28902"/>
    <cellStyle name="Обычный 2 2 4 3 7 5" xfId="36371"/>
    <cellStyle name="Обычный 2 2 4 3 7 6" xfId="43832"/>
    <cellStyle name="Обычный 2 2 4 3 7 7" xfId="51720"/>
    <cellStyle name="Обычный 2 2 4 3 7 8" xfId="59187"/>
    <cellStyle name="Обычный 2 2 4 3 8" xfId="4532"/>
    <cellStyle name="Обычный 2 2 4 3 8 2" xfId="4533"/>
    <cellStyle name="Обычный 2 2 4 3 8 3" xfId="22363"/>
    <cellStyle name="Обычный 2 2 4 3 8 4" xfId="29835"/>
    <cellStyle name="Обычный 2 2 4 3 8 5" xfId="37304"/>
    <cellStyle name="Обычный 2 2 4 3 8 6" xfId="44765"/>
    <cellStyle name="Обычный 2 2 4 3 8 7" xfId="52653"/>
    <cellStyle name="Обычный 2 2 4 3 8 8" xfId="60120"/>
    <cellStyle name="Обычный 2 2 4 3 9" xfId="4534"/>
    <cellStyle name="Обычный 2 2 4 4" xfId="4535"/>
    <cellStyle name="Обычный 2 2 4 4 10" xfId="4536"/>
    <cellStyle name="Обычный 2 2 4 4 11" xfId="15808"/>
    <cellStyle name="Обычный 2 2 4 4 12" xfId="23300"/>
    <cellStyle name="Обычный 2 2 4 4 13" xfId="30771"/>
    <cellStyle name="Обычный 2 2 4 4 14" xfId="38237"/>
    <cellStyle name="Обычный 2 2 4 4 15" xfId="46118"/>
    <cellStyle name="Обычный 2 2 4 4 16" xfId="53585"/>
    <cellStyle name="Обычный 2 2 4 4 2" xfId="4537"/>
    <cellStyle name="Обычный 2 2 4 4 2 2" xfId="4538"/>
    <cellStyle name="Обычный 2 2 4 4 2 3" xfId="16765"/>
    <cellStyle name="Обычный 2 2 4 4 2 4" xfId="24237"/>
    <cellStyle name="Обычный 2 2 4 4 2 5" xfId="31707"/>
    <cellStyle name="Обычный 2 2 4 4 2 6" xfId="39169"/>
    <cellStyle name="Обычный 2 2 4 4 2 7" xfId="47055"/>
    <cellStyle name="Обычный 2 2 4 4 2 8" xfId="54522"/>
    <cellStyle name="Обычный 2 2 4 4 3" xfId="4539"/>
    <cellStyle name="Обычный 2 2 4 4 3 2" xfId="4540"/>
    <cellStyle name="Обычный 2 2 4 4 3 3" xfId="17699"/>
    <cellStyle name="Обычный 2 2 4 4 3 4" xfId="25171"/>
    <cellStyle name="Обычный 2 2 4 4 3 5" xfId="32640"/>
    <cellStyle name="Обычный 2 2 4 4 3 6" xfId="40101"/>
    <cellStyle name="Обычный 2 2 4 4 3 7" xfId="47989"/>
    <cellStyle name="Обычный 2 2 4 4 3 8" xfId="55456"/>
    <cellStyle name="Обычный 2 2 4 4 4" xfId="4541"/>
    <cellStyle name="Обычный 2 2 4 4 4 2" xfId="4542"/>
    <cellStyle name="Обычный 2 2 4 4 4 3" xfId="18632"/>
    <cellStyle name="Обычный 2 2 4 4 4 4" xfId="26104"/>
    <cellStyle name="Обычный 2 2 4 4 4 5" xfId="33573"/>
    <cellStyle name="Обычный 2 2 4 4 4 6" xfId="41034"/>
    <cellStyle name="Обычный 2 2 4 4 4 7" xfId="48922"/>
    <cellStyle name="Обычный 2 2 4 4 4 8" xfId="56389"/>
    <cellStyle name="Обычный 2 2 4 4 5" xfId="4543"/>
    <cellStyle name="Обычный 2 2 4 4 5 2" xfId="4544"/>
    <cellStyle name="Обычный 2 2 4 4 5 3" xfId="19564"/>
    <cellStyle name="Обычный 2 2 4 4 5 4" xfId="27036"/>
    <cellStyle name="Обычный 2 2 4 4 5 5" xfId="34505"/>
    <cellStyle name="Обычный 2 2 4 4 5 6" xfId="41966"/>
    <cellStyle name="Обычный 2 2 4 4 5 7" xfId="49854"/>
    <cellStyle name="Обычный 2 2 4 4 5 8" xfId="57321"/>
    <cellStyle name="Обычный 2 2 4 4 6" xfId="4545"/>
    <cellStyle name="Обычный 2 2 4 4 6 2" xfId="4546"/>
    <cellStyle name="Обычный 2 2 4 4 6 3" xfId="20497"/>
    <cellStyle name="Обычный 2 2 4 4 6 4" xfId="27969"/>
    <cellStyle name="Обычный 2 2 4 4 6 5" xfId="35438"/>
    <cellStyle name="Обычный 2 2 4 4 6 6" xfId="42899"/>
    <cellStyle name="Обычный 2 2 4 4 6 7" xfId="50787"/>
    <cellStyle name="Обычный 2 2 4 4 6 8" xfId="58254"/>
    <cellStyle name="Обычный 2 2 4 4 7" xfId="4547"/>
    <cellStyle name="Обычный 2 2 4 4 7 2" xfId="4548"/>
    <cellStyle name="Обычный 2 2 4 4 7 3" xfId="21431"/>
    <cellStyle name="Обычный 2 2 4 4 7 4" xfId="28903"/>
    <cellStyle name="Обычный 2 2 4 4 7 5" xfId="36372"/>
    <cellStyle name="Обычный 2 2 4 4 7 6" xfId="43833"/>
    <cellStyle name="Обычный 2 2 4 4 7 7" xfId="51721"/>
    <cellStyle name="Обычный 2 2 4 4 7 8" xfId="59188"/>
    <cellStyle name="Обычный 2 2 4 4 8" xfId="4549"/>
    <cellStyle name="Обычный 2 2 4 4 8 2" xfId="4550"/>
    <cellStyle name="Обычный 2 2 4 4 8 3" xfId="22364"/>
    <cellStyle name="Обычный 2 2 4 4 8 4" xfId="29836"/>
    <cellStyle name="Обычный 2 2 4 4 8 5" xfId="37305"/>
    <cellStyle name="Обычный 2 2 4 4 8 6" xfId="44766"/>
    <cellStyle name="Обычный 2 2 4 4 8 7" xfId="52654"/>
    <cellStyle name="Обычный 2 2 4 4 8 8" xfId="60121"/>
    <cellStyle name="Обычный 2 2 4 4 9" xfId="4551"/>
    <cellStyle name="Обычный 2 2 4 5" xfId="4552"/>
    <cellStyle name="Обычный 2 2 4 5 2" xfId="4553"/>
    <cellStyle name="Обычный 2 2 4 5 3" xfId="4554"/>
    <cellStyle name="Обычный 2 2 4 5 4" xfId="16757"/>
    <cellStyle name="Обычный 2 2 4 5 5" xfId="24229"/>
    <cellStyle name="Обычный 2 2 4 5 6" xfId="31699"/>
    <cellStyle name="Обычный 2 2 4 5 7" xfId="39161"/>
    <cellStyle name="Обычный 2 2 4 5 8" xfId="47047"/>
    <cellStyle name="Обычный 2 2 4 5 9" xfId="54514"/>
    <cellStyle name="Обычный 2 2 4 6" xfId="4555"/>
    <cellStyle name="Обычный 2 2 4 6 2" xfId="4556"/>
    <cellStyle name="Обычный 2 2 4 6 3" xfId="17691"/>
    <cellStyle name="Обычный 2 2 4 6 4" xfId="25163"/>
    <cellStyle name="Обычный 2 2 4 6 5" xfId="32632"/>
    <cellStyle name="Обычный 2 2 4 6 6" xfId="40093"/>
    <cellStyle name="Обычный 2 2 4 6 7" xfId="47981"/>
    <cellStyle name="Обычный 2 2 4 6 8" xfId="55448"/>
    <cellStyle name="Обычный 2 2 4 7" xfId="4557"/>
    <cellStyle name="Обычный 2 2 4 7 2" xfId="4558"/>
    <cellStyle name="Обычный 2 2 4 7 3" xfId="18624"/>
    <cellStyle name="Обычный 2 2 4 7 4" xfId="26096"/>
    <cellStyle name="Обычный 2 2 4 7 5" xfId="33565"/>
    <cellStyle name="Обычный 2 2 4 7 6" xfId="41026"/>
    <cellStyle name="Обычный 2 2 4 7 7" xfId="48914"/>
    <cellStyle name="Обычный 2 2 4 7 8" xfId="56381"/>
    <cellStyle name="Обычный 2 2 4 8" xfId="4559"/>
    <cellStyle name="Обычный 2 2 4 8 2" xfId="4560"/>
    <cellStyle name="Обычный 2 2 4 8 3" xfId="19556"/>
    <cellStyle name="Обычный 2 2 4 8 4" xfId="27028"/>
    <cellStyle name="Обычный 2 2 4 8 5" xfId="34497"/>
    <cellStyle name="Обычный 2 2 4 8 6" xfId="41958"/>
    <cellStyle name="Обычный 2 2 4 8 7" xfId="49846"/>
    <cellStyle name="Обычный 2 2 4 8 8" xfId="57313"/>
    <cellStyle name="Обычный 2 2 4 9" xfId="4561"/>
    <cellStyle name="Обычный 2 2 4 9 2" xfId="4562"/>
    <cellStyle name="Обычный 2 2 4 9 3" xfId="20489"/>
    <cellStyle name="Обычный 2 2 4 9 4" xfId="27961"/>
    <cellStyle name="Обычный 2 2 4 9 5" xfId="35430"/>
    <cellStyle name="Обычный 2 2 4 9 6" xfId="42891"/>
    <cellStyle name="Обычный 2 2 4 9 7" xfId="50779"/>
    <cellStyle name="Обычный 2 2 4 9 8" xfId="58246"/>
    <cellStyle name="Обычный 2 2 5" xfId="4563"/>
    <cellStyle name="Обычный 2 2 5 10" xfId="4564"/>
    <cellStyle name="Обычный 2 2 5 10 2" xfId="4565"/>
    <cellStyle name="Обычный 2 2 5 10 3" xfId="21432"/>
    <cellStyle name="Обычный 2 2 5 10 4" xfId="28904"/>
    <cellStyle name="Обычный 2 2 5 10 5" xfId="36373"/>
    <cellStyle name="Обычный 2 2 5 10 6" xfId="43834"/>
    <cellStyle name="Обычный 2 2 5 10 7" xfId="51722"/>
    <cellStyle name="Обычный 2 2 5 10 8" xfId="59189"/>
    <cellStyle name="Обычный 2 2 5 11" xfId="4566"/>
    <cellStyle name="Обычный 2 2 5 11 2" xfId="4567"/>
    <cellStyle name="Обычный 2 2 5 11 3" xfId="22365"/>
    <cellStyle name="Обычный 2 2 5 11 4" xfId="29837"/>
    <cellStyle name="Обычный 2 2 5 11 5" xfId="37306"/>
    <cellStyle name="Обычный 2 2 5 11 6" xfId="44767"/>
    <cellStyle name="Обычный 2 2 5 11 7" xfId="52655"/>
    <cellStyle name="Обычный 2 2 5 11 8" xfId="60122"/>
    <cellStyle name="Обычный 2 2 5 12" xfId="4568"/>
    <cellStyle name="Обычный 2 2 5 13" xfId="4569"/>
    <cellStyle name="Обычный 2 2 5 14" xfId="15809"/>
    <cellStyle name="Обычный 2 2 5 15" xfId="23301"/>
    <cellStyle name="Обычный 2 2 5 16" xfId="30772"/>
    <cellStyle name="Обычный 2 2 5 17" xfId="38238"/>
    <cellStyle name="Обычный 2 2 5 18" xfId="45708"/>
    <cellStyle name="Обычный 2 2 5 19" xfId="46119"/>
    <cellStyle name="Обычный 2 2 5 2" xfId="4570"/>
    <cellStyle name="Обычный 2 2 5 2 10" xfId="4571"/>
    <cellStyle name="Обычный 2 2 5 2 10 2" xfId="4572"/>
    <cellStyle name="Обычный 2 2 5 2 10 3" xfId="21433"/>
    <cellStyle name="Обычный 2 2 5 2 10 4" xfId="28905"/>
    <cellStyle name="Обычный 2 2 5 2 10 5" xfId="36374"/>
    <cellStyle name="Обычный 2 2 5 2 10 6" xfId="43835"/>
    <cellStyle name="Обычный 2 2 5 2 10 7" xfId="51723"/>
    <cellStyle name="Обычный 2 2 5 2 10 8" xfId="59190"/>
    <cellStyle name="Обычный 2 2 5 2 11" xfId="4573"/>
    <cellStyle name="Обычный 2 2 5 2 11 2" xfId="4574"/>
    <cellStyle name="Обычный 2 2 5 2 11 3" xfId="22366"/>
    <cellStyle name="Обычный 2 2 5 2 11 4" xfId="29838"/>
    <cellStyle name="Обычный 2 2 5 2 11 5" xfId="37307"/>
    <cellStyle name="Обычный 2 2 5 2 11 6" xfId="44768"/>
    <cellStyle name="Обычный 2 2 5 2 11 7" xfId="52656"/>
    <cellStyle name="Обычный 2 2 5 2 11 8" xfId="60123"/>
    <cellStyle name="Обычный 2 2 5 2 12" xfId="4575"/>
    <cellStyle name="Обычный 2 2 5 2 13" xfId="4576"/>
    <cellStyle name="Обычный 2 2 5 2 14" xfId="15810"/>
    <cellStyle name="Обычный 2 2 5 2 15" xfId="23302"/>
    <cellStyle name="Обычный 2 2 5 2 16" xfId="30773"/>
    <cellStyle name="Обычный 2 2 5 2 17" xfId="38239"/>
    <cellStyle name="Обычный 2 2 5 2 18" xfId="45711"/>
    <cellStyle name="Обычный 2 2 5 2 19" xfId="46120"/>
    <cellStyle name="Обычный 2 2 5 2 2" xfId="4577"/>
    <cellStyle name="Обычный 2 2 5 2 2 10" xfId="4578"/>
    <cellStyle name="Обычный 2 2 5 2 2 10 2" xfId="4579"/>
    <cellStyle name="Обычный 2 2 5 2 2 10 3" xfId="22367"/>
    <cellStyle name="Обычный 2 2 5 2 2 10 4" xfId="29839"/>
    <cellStyle name="Обычный 2 2 5 2 2 10 5" xfId="37308"/>
    <cellStyle name="Обычный 2 2 5 2 2 10 6" xfId="44769"/>
    <cellStyle name="Обычный 2 2 5 2 2 10 7" xfId="52657"/>
    <cellStyle name="Обычный 2 2 5 2 2 10 8" xfId="60124"/>
    <cellStyle name="Обычный 2 2 5 2 2 11" xfId="4580"/>
    <cellStyle name="Обычный 2 2 5 2 2 12" xfId="4581"/>
    <cellStyle name="Обычный 2 2 5 2 2 13" xfId="15811"/>
    <cellStyle name="Обычный 2 2 5 2 2 14" xfId="23303"/>
    <cellStyle name="Обычный 2 2 5 2 2 15" xfId="30774"/>
    <cellStyle name="Обычный 2 2 5 2 2 16" xfId="38240"/>
    <cellStyle name="Обычный 2 2 5 2 2 17" xfId="45717"/>
    <cellStyle name="Обычный 2 2 5 2 2 18" xfId="46121"/>
    <cellStyle name="Обычный 2 2 5 2 2 19" xfId="53588"/>
    <cellStyle name="Обычный 2 2 5 2 2 2" xfId="4582"/>
    <cellStyle name="Обычный 2 2 5 2 2 2 10" xfId="4583"/>
    <cellStyle name="Обычный 2 2 5 2 2 2 11" xfId="15812"/>
    <cellStyle name="Обычный 2 2 5 2 2 2 12" xfId="23304"/>
    <cellStyle name="Обычный 2 2 5 2 2 2 13" xfId="30775"/>
    <cellStyle name="Обычный 2 2 5 2 2 2 14" xfId="38241"/>
    <cellStyle name="Обычный 2 2 5 2 2 2 15" xfId="46122"/>
    <cellStyle name="Обычный 2 2 5 2 2 2 16" xfId="53589"/>
    <cellStyle name="Обычный 2 2 5 2 2 2 2" xfId="4584"/>
    <cellStyle name="Обычный 2 2 5 2 2 2 2 2" xfId="4585"/>
    <cellStyle name="Обычный 2 2 5 2 2 2 2 3" xfId="4586"/>
    <cellStyle name="Обычный 2 2 5 2 2 2 2 4" xfId="16769"/>
    <cellStyle name="Обычный 2 2 5 2 2 2 2 5" xfId="24241"/>
    <cellStyle name="Обычный 2 2 5 2 2 2 2 6" xfId="31711"/>
    <cellStyle name="Обычный 2 2 5 2 2 2 2 7" xfId="39173"/>
    <cellStyle name="Обычный 2 2 5 2 2 2 2 8" xfId="47059"/>
    <cellStyle name="Обычный 2 2 5 2 2 2 2 9" xfId="54526"/>
    <cellStyle name="Обычный 2 2 5 2 2 2 3" xfId="4587"/>
    <cellStyle name="Обычный 2 2 5 2 2 2 3 2" xfId="4588"/>
    <cellStyle name="Обычный 2 2 5 2 2 2 3 3" xfId="17703"/>
    <cellStyle name="Обычный 2 2 5 2 2 2 3 4" xfId="25175"/>
    <cellStyle name="Обычный 2 2 5 2 2 2 3 5" xfId="32644"/>
    <cellStyle name="Обычный 2 2 5 2 2 2 3 6" xfId="40105"/>
    <cellStyle name="Обычный 2 2 5 2 2 2 3 7" xfId="47993"/>
    <cellStyle name="Обычный 2 2 5 2 2 2 3 8" xfId="55460"/>
    <cellStyle name="Обычный 2 2 5 2 2 2 4" xfId="4589"/>
    <cellStyle name="Обычный 2 2 5 2 2 2 4 2" xfId="4590"/>
    <cellStyle name="Обычный 2 2 5 2 2 2 4 3" xfId="18636"/>
    <cellStyle name="Обычный 2 2 5 2 2 2 4 4" xfId="26108"/>
    <cellStyle name="Обычный 2 2 5 2 2 2 4 5" xfId="33577"/>
    <cellStyle name="Обычный 2 2 5 2 2 2 4 6" xfId="41038"/>
    <cellStyle name="Обычный 2 2 5 2 2 2 4 7" xfId="48926"/>
    <cellStyle name="Обычный 2 2 5 2 2 2 4 8" xfId="56393"/>
    <cellStyle name="Обычный 2 2 5 2 2 2 5" xfId="4591"/>
    <cellStyle name="Обычный 2 2 5 2 2 2 5 2" xfId="4592"/>
    <cellStyle name="Обычный 2 2 5 2 2 2 5 3" xfId="19568"/>
    <cellStyle name="Обычный 2 2 5 2 2 2 5 4" xfId="27040"/>
    <cellStyle name="Обычный 2 2 5 2 2 2 5 5" xfId="34509"/>
    <cellStyle name="Обычный 2 2 5 2 2 2 5 6" xfId="41970"/>
    <cellStyle name="Обычный 2 2 5 2 2 2 5 7" xfId="49858"/>
    <cellStyle name="Обычный 2 2 5 2 2 2 5 8" xfId="57325"/>
    <cellStyle name="Обычный 2 2 5 2 2 2 6" xfId="4593"/>
    <cellStyle name="Обычный 2 2 5 2 2 2 6 2" xfId="4594"/>
    <cellStyle name="Обычный 2 2 5 2 2 2 6 3" xfId="20501"/>
    <cellStyle name="Обычный 2 2 5 2 2 2 6 4" xfId="27973"/>
    <cellStyle name="Обычный 2 2 5 2 2 2 6 5" xfId="35442"/>
    <cellStyle name="Обычный 2 2 5 2 2 2 6 6" xfId="42903"/>
    <cellStyle name="Обычный 2 2 5 2 2 2 6 7" xfId="50791"/>
    <cellStyle name="Обычный 2 2 5 2 2 2 6 8" xfId="58258"/>
    <cellStyle name="Обычный 2 2 5 2 2 2 7" xfId="4595"/>
    <cellStyle name="Обычный 2 2 5 2 2 2 7 2" xfId="4596"/>
    <cellStyle name="Обычный 2 2 5 2 2 2 7 3" xfId="21435"/>
    <cellStyle name="Обычный 2 2 5 2 2 2 7 4" xfId="28907"/>
    <cellStyle name="Обычный 2 2 5 2 2 2 7 5" xfId="36376"/>
    <cellStyle name="Обычный 2 2 5 2 2 2 7 6" xfId="43837"/>
    <cellStyle name="Обычный 2 2 5 2 2 2 7 7" xfId="51725"/>
    <cellStyle name="Обычный 2 2 5 2 2 2 7 8" xfId="59192"/>
    <cellStyle name="Обычный 2 2 5 2 2 2 8" xfId="4597"/>
    <cellStyle name="Обычный 2 2 5 2 2 2 8 2" xfId="4598"/>
    <cellStyle name="Обычный 2 2 5 2 2 2 8 3" xfId="22368"/>
    <cellStyle name="Обычный 2 2 5 2 2 2 8 4" xfId="29840"/>
    <cellStyle name="Обычный 2 2 5 2 2 2 8 5" xfId="37309"/>
    <cellStyle name="Обычный 2 2 5 2 2 2 8 6" xfId="44770"/>
    <cellStyle name="Обычный 2 2 5 2 2 2 8 7" xfId="52658"/>
    <cellStyle name="Обычный 2 2 5 2 2 2 8 8" xfId="60125"/>
    <cellStyle name="Обычный 2 2 5 2 2 2 9" xfId="4599"/>
    <cellStyle name="Обычный 2 2 5 2 2 3" xfId="4600"/>
    <cellStyle name="Обычный 2 2 5 2 2 3 10" xfId="4601"/>
    <cellStyle name="Обычный 2 2 5 2 2 3 11" xfId="15813"/>
    <cellStyle name="Обычный 2 2 5 2 2 3 12" xfId="23305"/>
    <cellStyle name="Обычный 2 2 5 2 2 3 13" xfId="30776"/>
    <cellStyle name="Обычный 2 2 5 2 2 3 14" xfId="38242"/>
    <cellStyle name="Обычный 2 2 5 2 2 3 15" xfId="46123"/>
    <cellStyle name="Обычный 2 2 5 2 2 3 16" xfId="53590"/>
    <cellStyle name="Обычный 2 2 5 2 2 3 2" xfId="4602"/>
    <cellStyle name="Обычный 2 2 5 2 2 3 2 2" xfId="4603"/>
    <cellStyle name="Обычный 2 2 5 2 2 3 2 3" xfId="16770"/>
    <cellStyle name="Обычный 2 2 5 2 2 3 2 4" xfId="24242"/>
    <cellStyle name="Обычный 2 2 5 2 2 3 2 5" xfId="31712"/>
    <cellStyle name="Обычный 2 2 5 2 2 3 2 6" xfId="39174"/>
    <cellStyle name="Обычный 2 2 5 2 2 3 2 7" xfId="47060"/>
    <cellStyle name="Обычный 2 2 5 2 2 3 2 8" xfId="54527"/>
    <cellStyle name="Обычный 2 2 5 2 2 3 3" xfId="4604"/>
    <cellStyle name="Обычный 2 2 5 2 2 3 3 2" xfId="4605"/>
    <cellStyle name="Обычный 2 2 5 2 2 3 3 3" xfId="17704"/>
    <cellStyle name="Обычный 2 2 5 2 2 3 3 4" xfId="25176"/>
    <cellStyle name="Обычный 2 2 5 2 2 3 3 5" xfId="32645"/>
    <cellStyle name="Обычный 2 2 5 2 2 3 3 6" xfId="40106"/>
    <cellStyle name="Обычный 2 2 5 2 2 3 3 7" xfId="47994"/>
    <cellStyle name="Обычный 2 2 5 2 2 3 3 8" xfId="55461"/>
    <cellStyle name="Обычный 2 2 5 2 2 3 4" xfId="4606"/>
    <cellStyle name="Обычный 2 2 5 2 2 3 4 2" xfId="4607"/>
    <cellStyle name="Обычный 2 2 5 2 2 3 4 3" xfId="18637"/>
    <cellStyle name="Обычный 2 2 5 2 2 3 4 4" xfId="26109"/>
    <cellStyle name="Обычный 2 2 5 2 2 3 4 5" xfId="33578"/>
    <cellStyle name="Обычный 2 2 5 2 2 3 4 6" xfId="41039"/>
    <cellStyle name="Обычный 2 2 5 2 2 3 4 7" xfId="48927"/>
    <cellStyle name="Обычный 2 2 5 2 2 3 4 8" xfId="56394"/>
    <cellStyle name="Обычный 2 2 5 2 2 3 5" xfId="4608"/>
    <cellStyle name="Обычный 2 2 5 2 2 3 5 2" xfId="4609"/>
    <cellStyle name="Обычный 2 2 5 2 2 3 5 3" xfId="19569"/>
    <cellStyle name="Обычный 2 2 5 2 2 3 5 4" xfId="27041"/>
    <cellStyle name="Обычный 2 2 5 2 2 3 5 5" xfId="34510"/>
    <cellStyle name="Обычный 2 2 5 2 2 3 5 6" xfId="41971"/>
    <cellStyle name="Обычный 2 2 5 2 2 3 5 7" xfId="49859"/>
    <cellStyle name="Обычный 2 2 5 2 2 3 5 8" xfId="57326"/>
    <cellStyle name="Обычный 2 2 5 2 2 3 6" xfId="4610"/>
    <cellStyle name="Обычный 2 2 5 2 2 3 6 2" xfId="4611"/>
    <cellStyle name="Обычный 2 2 5 2 2 3 6 3" xfId="20502"/>
    <cellStyle name="Обычный 2 2 5 2 2 3 6 4" xfId="27974"/>
    <cellStyle name="Обычный 2 2 5 2 2 3 6 5" xfId="35443"/>
    <cellStyle name="Обычный 2 2 5 2 2 3 6 6" xfId="42904"/>
    <cellStyle name="Обычный 2 2 5 2 2 3 6 7" xfId="50792"/>
    <cellStyle name="Обычный 2 2 5 2 2 3 6 8" xfId="58259"/>
    <cellStyle name="Обычный 2 2 5 2 2 3 7" xfId="4612"/>
    <cellStyle name="Обычный 2 2 5 2 2 3 7 2" xfId="4613"/>
    <cellStyle name="Обычный 2 2 5 2 2 3 7 3" xfId="21436"/>
    <cellStyle name="Обычный 2 2 5 2 2 3 7 4" xfId="28908"/>
    <cellStyle name="Обычный 2 2 5 2 2 3 7 5" xfId="36377"/>
    <cellStyle name="Обычный 2 2 5 2 2 3 7 6" xfId="43838"/>
    <cellStyle name="Обычный 2 2 5 2 2 3 7 7" xfId="51726"/>
    <cellStyle name="Обычный 2 2 5 2 2 3 7 8" xfId="59193"/>
    <cellStyle name="Обычный 2 2 5 2 2 3 8" xfId="4614"/>
    <cellStyle name="Обычный 2 2 5 2 2 3 8 2" xfId="4615"/>
    <cellStyle name="Обычный 2 2 5 2 2 3 8 3" xfId="22369"/>
    <cellStyle name="Обычный 2 2 5 2 2 3 8 4" xfId="29841"/>
    <cellStyle name="Обычный 2 2 5 2 2 3 8 5" xfId="37310"/>
    <cellStyle name="Обычный 2 2 5 2 2 3 8 6" xfId="44771"/>
    <cellStyle name="Обычный 2 2 5 2 2 3 8 7" xfId="52659"/>
    <cellStyle name="Обычный 2 2 5 2 2 3 8 8" xfId="60126"/>
    <cellStyle name="Обычный 2 2 5 2 2 3 9" xfId="4616"/>
    <cellStyle name="Обычный 2 2 5 2 2 4" xfId="4617"/>
    <cellStyle name="Обычный 2 2 5 2 2 4 2" xfId="4618"/>
    <cellStyle name="Обычный 2 2 5 2 2 4 3" xfId="4619"/>
    <cellStyle name="Обычный 2 2 5 2 2 4 4" xfId="16768"/>
    <cellStyle name="Обычный 2 2 5 2 2 4 5" xfId="24240"/>
    <cellStyle name="Обычный 2 2 5 2 2 4 6" xfId="31710"/>
    <cellStyle name="Обычный 2 2 5 2 2 4 7" xfId="39172"/>
    <cellStyle name="Обычный 2 2 5 2 2 4 8" xfId="47058"/>
    <cellStyle name="Обычный 2 2 5 2 2 4 9" xfId="54525"/>
    <cellStyle name="Обычный 2 2 5 2 2 5" xfId="4620"/>
    <cellStyle name="Обычный 2 2 5 2 2 5 2" xfId="4621"/>
    <cellStyle name="Обычный 2 2 5 2 2 5 3" xfId="17702"/>
    <cellStyle name="Обычный 2 2 5 2 2 5 4" xfId="25174"/>
    <cellStyle name="Обычный 2 2 5 2 2 5 5" xfId="32643"/>
    <cellStyle name="Обычный 2 2 5 2 2 5 6" xfId="40104"/>
    <cellStyle name="Обычный 2 2 5 2 2 5 7" xfId="47992"/>
    <cellStyle name="Обычный 2 2 5 2 2 5 8" xfId="55459"/>
    <cellStyle name="Обычный 2 2 5 2 2 6" xfId="4622"/>
    <cellStyle name="Обычный 2 2 5 2 2 6 2" xfId="4623"/>
    <cellStyle name="Обычный 2 2 5 2 2 6 3" xfId="18635"/>
    <cellStyle name="Обычный 2 2 5 2 2 6 4" xfId="26107"/>
    <cellStyle name="Обычный 2 2 5 2 2 6 5" xfId="33576"/>
    <cellStyle name="Обычный 2 2 5 2 2 6 6" xfId="41037"/>
    <cellStyle name="Обычный 2 2 5 2 2 6 7" xfId="48925"/>
    <cellStyle name="Обычный 2 2 5 2 2 6 8" xfId="56392"/>
    <cellStyle name="Обычный 2 2 5 2 2 7" xfId="4624"/>
    <cellStyle name="Обычный 2 2 5 2 2 7 2" xfId="4625"/>
    <cellStyle name="Обычный 2 2 5 2 2 7 3" xfId="19567"/>
    <cellStyle name="Обычный 2 2 5 2 2 7 4" xfId="27039"/>
    <cellStyle name="Обычный 2 2 5 2 2 7 5" xfId="34508"/>
    <cellStyle name="Обычный 2 2 5 2 2 7 6" xfId="41969"/>
    <cellStyle name="Обычный 2 2 5 2 2 7 7" xfId="49857"/>
    <cellStyle name="Обычный 2 2 5 2 2 7 8" xfId="57324"/>
    <cellStyle name="Обычный 2 2 5 2 2 8" xfId="4626"/>
    <cellStyle name="Обычный 2 2 5 2 2 8 2" xfId="4627"/>
    <cellStyle name="Обычный 2 2 5 2 2 8 3" xfId="20500"/>
    <cellStyle name="Обычный 2 2 5 2 2 8 4" xfId="27972"/>
    <cellStyle name="Обычный 2 2 5 2 2 8 5" xfId="35441"/>
    <cellStyle name="Обычный 2 2 5 2 2 8 6" xfId="42902"/>
    <cellStyle name="Обычный 2 2 5 2 2 8 7" xfId="50790"/>
    <cellStyle name="Обычный 2 2 5 2 2 8 8" xfId="58257"/>
    <cellStyle name="Обычный 2 2 5 2 2 9" xfId="4628"/>
    <cellStyle name="Обычный 2 2 5 2 2 9 2" xfId="4629"/>
    <cellStyle name="Обычный 2 2 5 2 2 9 3" xfId="21434"/>
    <cellStyle name="Обычный 2 2 5 2 2 9 4" xfId="28906"/>
    <cellStyle name="Обычный 2 2 5 2 2 9 5" xfId="36375"/>
    <cellStyle name="Обычный 2 2 5 2 2 9 6" xfId="43836"/>
    <cellStyle name="Обычный 2 2 5 2 2 9 7" xfId="51724"/>
    <cellStyle name="Обычный 2 2 5 2 2 9 8" xfId="59191"/>
    <cellStyle name="Обычный 2 2 5 2 20" xfId="53587"/>
    <cellStyle name="Обычный 2 2 5 2 3" xfId="4630"/>
    <cellStyle name="Обычный 2 2 5 2 3 10" xfId="4631"/>
    <cellStyle name="Обычный 2 2 5 2 3 11" xfId="15814"/>
    <cellStyle name="Обычный 2 2 5 2 3 12" xfId="23306"/>
    <cellStyle name="Обычный 2 2 5 2 3 13" xfId="30777"/>
    <cellStyle name="Обычный 2 2 5 2 3 14" xfId="38243"/>
    <cellStyle name="Обычный 2 2 5 2 3 15" xfId="46124"/>
    <cellStyle name="Обычный 2 2 5 2 3 16" xfId="53591"/>
    <cellStyle name="Обычный 2 2 5 2 3 2" xfId="4632"/>
    <cellStyle name="Обычный 2 2 5 2 3 2 2" xfId="4633"/>
    <cellStyle name="Обычный 2 2 5 2 3 2 3" xfId="4634"/>
    <cellStyle name="Обычный 2 2 5 2 3 2 4" xfId="16771"/>
    <cellStyle name="Обычный 2 2 5 2 3 2 5" xfId="24243"/>
    <cellStyle name="Обычный 2 2 5 2 3 2 6" xfId="31713"/>
    <cellStyle name="Обычный 2 2 5 2 3 2 7" xfId="39175"/>
    <cellStyle name="Обычный 2 2 5 2 3 2 8" xfId="47061"/>
    <cellStyle name="Обычный 2 2 5 2 3 2 9" xfId="54528"/>
    <cellStyle name="Обычный 2 2 5 2 3 3" xfId="4635"/>
    <cellStyle name="Обычный 2 2 5 2 3 3 2" xfId="4636"/>
    <cellStyle name="Обычный 2 2 5 2 3 3 3" xfId="17705"/>
    <cellStyle name="Обычный 2 2 5 2 3 3 4" xfId="25177"/>
    <cellStyle name="Обычный 2 2 5 2 3 3 5" xfId="32646"/>
    <cellStyle name="Обычный 2 2 5 2 3 3 6" xfId="40107"/>
    <cellStyle name="Обычный 2 2 5 2 3 3 7" xfId="47995"/>
    <cellStyle name="Обычный 2 2 5 2 3 3 8" xfId="55462"/>
    <cellStyle name="Обычный 2 2 5 2 3 4" xfId="4637"/>
    <cellStyle name="Обычный 2 2 5 2 3 4 2" xfId="4638"/>
    <cellStyle name="Обычный 2 2 5 2 3 4 3" xfId="18638"/>
    <cellStyle name="Обычный 2 2 5 2 3 4 4" xfId="26110"/>
    <cellStyle name="Обычный 2 2 5 2 3 4 5" xfId="33579"/>
    <cellStyle name="Обычный 2 2 5 2 3 4 6" xfId="41040"/>
    <cellStyle name="Обычный 2 2 5 2 3 4 7" xfId="48928"/>
    <cellStyle name="Обычный 2 2 5 2 3 4 8" xfId="56395"/>
    <cellStyle name="Обычный 2 2 5 2 3 5" xfId="4639"/>
    <cellStyle name="Обычный 2 2 5 2 3 5 2" xfId="4640"/>
    <cellStyle name="Обычный 2 2 5 2 3 5 3" xfId="19570"/>
    <cellStyle name="Обычный 2 2 5 2 3 5 4" xfId="27042"/>
    <cellStyle name="Обычный 2 2 5 2 3 5 5" xfId="34511"/>
    <cellStyle name="Обычный 2 2 5 2 3 5 6" xfId="41972"/>
    <cellStyle name="Обычный 2 2 5 2 3 5 7" xfId="49860"/>
    <cellStyle name="Обычный 2 2 5 2 3 5 8" xfId="57327"/>
    <cellStyle name="Обычный 2 2 5 2 3 6" xfId="4641"/>
    <cellStyle name="Обычный 2 2 5 2 3 6 2" xfId="4642"/>
    <cellStyle name="Обычный 2 2 5 2 3 6 3" xfId="20503"/>
    <cellStyle name="Обычный 2 2 5 2 3 6 4" xfId="27975"/>
    <cellStyle name="Обычный 2 2 5 2 3 6 5" xfId="35444"/>
    <cellStyle name="Обычный 2 2 5 2 3 6 6" xfId="42905"/>
    <cellStyle name="Обычный 2 2 5 2 3 6 7" xfId="50793"/>
    <cellStyle name="Обычный 2 2 5 2 3 6 8" xfId="58260"/>
    <cellStyle name="Обычный 2 2 5 2 3 7" xfId="4643"/>
    <cellStyle name="Обычный 2 2 5 2 3 7 2" xfId="4644"/>
    <cellStyle name="Обычный 2 2 5 2 3 7 3" xfId="21437"/>
    <cellStyle name="Обычный 2 2 5 2 3 7 4" xfId="28909"/>
    <cellStyle name="Обычный 2 2 5 2 3 7 5" xfId="36378"/>
    <cellStyle name="Обычный 2 2 5 2 3 7 6" xfId="43839"/>
    <cellStyle name="Обычный 2 2 5 2 3 7 7" xfId="51727"/>
    <cellStyle name="Обычный 2 2 5 2 3 7 8" xfId="59194"/>
    <cellStyle name="Обычный 2 2 5 2 3 8" xfId="4645"/>
    <cellStyle name="Обычный 2 2 5 2 3 8 2" xfId="4646"/>
    <cellStyle name="Обычный 2 2 5 2 3 8 3" xfId="22370"/>
    <cellStyle name="Обычный 2 2 5 2 3 8 4" xfId="29842"/>
    <cellStyle name="Обычный 2 2 5 2 3 8 5" xfId="37311"/>
    <cellStyle name="Обычный 2 2 5 2 3 8 6" xfId="44772"/>
    <cellStyle name="Обычный 2 2 5 2 3 8 7" xfId="52660"/>
    <cellStyle name="Обычный 2 2 5 2 3 8 8" xfId="60127"/>
    <cellStyle name="Обычный 2 2 5 2 3 9" xfId="4647"/>
    <cellStyle name="Обычный 2 2 5 2 4" xfId="4648"/>
    <cellStyle name="Обычный 2 2 5 2 4 10" xfId="4649"/>
    <cellStyle name="Обычный 2 2 5 2 4 11" xfId="15815"/>
    <cellStyle name="Обычный 2 2 5 2 4 12" xfId="23307"/>
    <cellStyle name="Обычный 2 2 5 2 4 13" xfId="30778"/>
    <cellStyle name="Обычный 2 2 5 2 4 14" xfId="38244"/>
    <cellStyle name="Обычный 2 2 5 2 4 15" xfId="46125"/>
    <cellStyle name="Обычный 2 2 5 2 4 16" xfId="53592"/>
    <cellStyle name="Обычный 2 2 5 2 4 2" xfId="4650"/>
    <cellStyle name="Обычный 2 2 5 2 4 2 2" xfId="4651"/>
    <cellStyle name="Обычный 2 2 5 2 4 2 3" xfId="16772"/>
    <cellStyle name="Обычный 2 2 5 2 4 2 4" xfId="24244"/>
    <cellStyle name="Обычный 2 2 5 2 4 2 5" xfId="31714"/>
    <cellStyle name="Обычный 2 2 5 2 4 2 6" xfId="39176"/>
    <cellStyle name="Обычный 2 2 5 2 4 2 7" xfId="47062"/>
    <cellStyle name="Обычный 2 2 5 2 4 2 8" xfId="54529"/>
    <cellStyle name="Обычный 2 2 5 2 4 3" xfId="4652"/>
    <cellStyle name="Обычный 2 2 5 2 4 3 2" xfId="4653"/>
    <cellStyle name="Обычный 2 2 5 2 4 3 3" xfId="17706"/>
    <cellStyle name="Обычный 2 2 5 2 4 3 4" xfId="25178"/>
    <cellStyle name="Обычный 2 2 5 2 4 3 5" xfId="32647"/>
    <cellStyle name="Обычный 2 2 5 2 4 3 6" xfId="40108"/>
    <cellStyle name="Обычный 2 2 5 2 4 3 7" xfId="47996"/>
    <cellStyle name="Обычный 2 2 5 2 4 3 8" xfId="55463"/>
    <cellStyle name="Обычный 2 2 5 2 4 4" xfId="4654"/>
    <cellStyle name="Обычный 2 2 5 2 4 4 2" xfId="4655"/>
    <cellStyle name="Обычный 2 2 5 2 4 4 3" xfId="18639"/>
    <cellStyle name="Обычный 2 2 5 2 4 4 4" xfId="26111"/>
    <cellStyle name="Обычный 2 2 5 2 4 4 5" xfId="33580"/>
    <cellStyle name="Обычный 2 2 5 2 4 4 6" xfId="41041"/>
    <cellStyle name="Обычный 2 2 5 2 4 4 7" xfId="48929"/>
    <cellStyle name="Обычный 2 2 5 2 4 4 8" xfId="56396"/>
    <cellStyle name="Обычный 2 2 5 2 4 5" xfId="4656"/>
    <cellStyle name="Обычный 2 2 5 2 4 5 2" xfId="4657"/>
    <cellStyle name="Обычный 2 2 5 2 4 5 3" xfId="19571"/>
    <cellStyle name="Обычный 2 2 5 2 4 5 4" xfId="27043"/>
    <cellStyle name="Обычный 2 2 5 2 4 5 5" xfId="34512"/>
    <cellStyle name="Обычный 2 2 5 2 4 5 6" xfId="41973"/>
    <cellStyle name="Обычный 2 2 5 2 4 5 7" xfId="49861"/>
    <cellStyle name="Обычный 2 2 5 2 4 5 8" xfId="57328"/>
    <cellStyle name="Обычный 2 2 5 2 4 6" xfId="4658"/>
    <cellStyle name="Обычный 2 2 5 2 4 6 2" xfId="4659"/>
    <cellStyle name="Обычный 2 2 5 2 4 6 3" xfId="20504"/>
    <cellStyle name="Обычный 2 2 5 2 4 6 4" xfId="27976"/>
    <cellStyle name="Обычный 2 2 5 2 4 6 5" xfId="35445"/>
    <cellStyle name="Обычный 2 2 5 2 4 6 6" xfId="42906"/>
    <cellStyle name="Обычный 2 2 5 2 4 6 7" xfId="50794"/>
    <cellStyle name="Обычный 2 2 5 2 4 6 8" xfId="58261"/>
    <cellStyle name="Обычный 2 2 5 2 4 7" xfId="4660"/>
    <cellStyle name="Обычный 2 2 5 2 4 7 2" xfId="4661"/>
    <cellStyle name="Обычный 2 2 5 2 4 7 3" xfId="21438"/>
    <cellStyle name="Обычный 2 2 5 2 4 7 4" xfId="28910"/>
    <cellStyle name="Обычный 2 2 5 2 4 7 5" xfId="36379"/>
    <cellStyle name="Обычный 2 2 5 2 4 7 6" xfId="43840"/>
    <cellStyle name="Обычный 2 2 5 2 4 7 7" xfId="51728"/>
    <cellStyle name="Обычный 2 2 5 2 4 7 8" xfId="59195"/>
    <cellStyle name="Обычный 2 2 5 2 4 8" xfId="4662"/>
    <cellStyle name="Обычный 2 2 5 2 4 8 2" xfId="4663"/>
    <cellStyle name="Обычный 2 2 5 2 4 8 3" xfId="22371"/>
    <cellStyle name="Обычный 2 2 5 2 4 8 4" xfId="29843"/>
    <cellStyle name="Обычный 2 2 5 2 4 8 5" xfId="37312"/>
    <cellStyle name="Обычный 2 2 5 2 4 8 6" xfId="44773"/>
    <cellStyle name="Обычный 2 2 5 2 4 8 7" xfId="52661"/>
    <cellStyle name="Обычный 2 2 5 2 4 8 8" xfId="60128"/>
    <cellStyle name="Обычный 2 2 5 2 4 9" xfId="4664"/>
    <cellStyle name="Обычный 2 2 5 2 5" xfId="4665"/>
    <cellStyle name="Обычный 2 2 5 2 5 2" xfId="4666"/>
    <cellStyle name="Обычный 2 2 5 2 5 3" xfId="4667"/>
    <cellStyle name="Обычный 2 2 5 2 5 4" xfId="16767"/>
    <cellStyle name="Обычный 2 2 5 2 5 5" xfId="24239"/>
    <cellStyle name="Обычный 2 2 5 2 5 6" xfId="31709"/>
    <cellStyle name="Обычный 2 2 5 2 5 7" xfId="39171"/>
    <cellStyle name="Обычный 2 2 5 2 5 8" xfId="47057"/>
    <cellStyle name="Обычный 2 2 5 2 5 9" xfId="54524"/>
    <cellStyle name="Обычный 2 2 5 2 6" xfId="4668"/>
    <cellStyle name="Обычный 2 2 5 2 6 2" xfId="4669"/>
    <cellStyle name="Обычный 2 2 5 2 6 3" xfId="17701"/>
    <cellStyle name="Обычный 2 2 5 2 6 4" xfId="25173"/>
    <cellStyle name="Обычный 2 2 5 2 6 5" xfId="32642"/>
    <cellStyle name="Обычный 2 2 5 2 6 6" xfId="40103"/>
    <cellStyle name="Обычный 2 2 5 2 6 7" xfId="47991"/>
    <cellStyle name="Обычный 2 2 5 2 6 8" xfId="55458"/>
    <cellStyle name="Обычный 2 2 5 2 7" xfId="4670"/>
    <cellStyle name="Обычный 2 2 5 2 7 2" xfId="4671"/>
    <cellStyle name="Обычный 2 2 5 2 7 3" xfId="18634"/>
    <cellStyle name="Обычный 2 2 5 2 7 4" xfId="26106"/>
    <cellStyle name="Обычный 2 2 5 2 7 5" xfId="33575"/>
    <cellStyle name="Обычный 2 2 5 2 7 6" xfId="41036"/>
    <cellStyle name="Обычный 2 2 5 2 7 7" xfId="48924"/>
    <cellStyle name="Обычный 2 2 5 2 7 8" xfId="56391"/>
    <cellStyle name="Обычный 2 2 5 2 8" xfId="4672"/>
    <cellStyle name="Обычный 2 2 5 2 8 2" xfId="4673"/>
    <cellStyle name="Обычный 2 2 5 2 8 3" xfId="19566"/>
    <cellStyle name="Обычный 2 2 5 2 8 4" xfId="27038"/>
    <cellStyle name="Обычный 2 2 5 2 8 5" xfId="34507"/>
    <cellStyle name="Обычный 2 2 5 2 8 6" xfId="41968"/>
    <cellStyle name="Обычный 2 2 5 2 8 7" xfId="49856"/>
    <cellStyle name="Обычный 2 2 5 2 8 8" xfId="57323"/>
    <cellStyle name="Обычный 2 2 5 2 9" xfId="4674"/>
    <cellStyle name="Обычный 2 2 5 2 9 2" xfId="4675"/>
    <cellStyle name="Обычный 2 2 5 2 9 3" xfId="20499"/>
    <cellStyle name="Обычный 2 2 5 2 9 4" xfId="27971"/>
    <cellStyle name="Обычный 2 2 5 2 9 5" xfId="35440"/>
    <cellStyle name="Обычный 2 2 5 2 9 6" xfId="42901"/>
    <cellStyle name="Обычный 2 2 5 2 9 7" xfId="50789"/>
    <cellStyle name="Обычный 2 2 5 2 9 8" xfId="58256"/>
    <cellStyle name="Обычный 2 2 5 20" xfId="53586"/>
    <cellStyle name="Обычный 2 2 5 3" xfId="4676"/>
    <cellStyle name="Обычный 2 2 5 3 10" xfId="4677"/>
    <cellStyle name="Обычный 2 2 5 3 11" xfId="15816"/>
    <cellStyle name="Обычный 2 2 5 3 12" xfId="23308"/>
    <cellStyle name="Обычный 2 2 5 3 13" xfId="30779"/>
    <cellStyle name="Обычный 2 2 5 3 14" xfId="38245"/>
    <cellStyle name="Обычный 2 2 5 3 15" xfId="46126"/>
    <cellStyle name="Обычный 2 2 5 3 16" xfId="53593"/>
    <cellStyle name="Обычный 2 2 5 3 2" xfId="4678"/>
    <cellStyle name="Обычный 2 2 5 3 2 2" xfId="4679"/>
    <cellStyle name="Обычный 2 2 5 3 2 3" xfId="4680"/>
    <cellStyle name="Обычный 2 2 5 3 2 4" xfId="16773"/>
    <cellStyle name="Обычный 2 2 5 3 2 5" xfId="24245"/>
    <cellStyle name="Обычный 2 2 5 3 2 6" xfId="31715"/>
    <cellStyle name="Обычный 2 2 5 3 2 7" xfId="39177"/>
    <cellStyle name="Обычный 2 2 5 3 2 8" xfId="47063"/>
    <cellStyle name="Обычный 2 2 5 3 2 9" xfId="54530"/>
    <cellStyle name="Обычный 2 2 5 3 3" xfId="4681"/>
    <cellStyle name="Обычный 2 2 5 3 3 2" xfId="4682"/>
    <cellStyle name="Обычный 2 2 5 3 3 3" xfId="17707"/>
    <cellStyle name="Обычный 2 2 5 3 3 4" xfId="25179"/>
    <cellStyle name="Обычный 2 2 5 3 3 5" xfId="32648"/>
    <cellStyle name="Обычный 2 2 5 3 3 6" xfId="40109"/>
    <cellStyle name="Обычный 2 2 5 3 3 7" xfId="47997"/>
    <cellStyle name="Обычный 2 2 5 3 3 8" xfId="55464"/>
    <cellStyle name="Обычный 2 2 5 3 4" xfId="4683"/>
    <cellStyle name="Обычный 2 2 5 3 4 2" xfId="4684"/>
    <cellStyle name="Обычный 2 2 5 3 4 3" xfId="18640"/>
    <cellStyle name="Обычный 2 2 5 3 4 4" xfId="26112"/>
    <cellStyle name="Обычный 2 2 5 3 4 5" xfId="33581"/>
    <cellStyle name="Обычный 2 2 5 3 4 6" xfId="41042"/>
    <cellStyle name="Обычный 2 2 5 3 4 7" xfId="48930"/>
    <cellStyle name="Обычный 2 2 5 3 4 8" xfId="56397"/>
    <cellStyle name="Обычный 2 2 5 3 5" xfId="4685"/>
    <cellStyle name="Обычный 2 2 5 3 5 2" xfId="4686"/>
    <cellStyle name="Обычный 2 2 5 3 5 3" xfId="19572"/>
    <cellStyle name="Обычный 2 2 5 3 5 4" xfId="27044"/>
    <cellStyle name="Обычный 2 2 5 3 5 5" xfId="34513"/>
    <cellStyle name="Обычный 2 2 5 3 5 6" xfId="41974"/>
    <cellStyle name="Обычный 2 2 5 3 5 7" xfId="49862"/>
    <cellStyle name="Обычный 2 2 5 3 5 8" xfId="57329"/>
    <cellStyle name="Обычный 2 2 5 3 6" xfId="4687"/>
    <cellStyle name="Обычный 2 2 5 3 6 2" xfId="4688"/>
    <cellStyle name="Обычный 2 2 5 3 6 3" xfId="20505"/>
    <cellStyle name="Обычный 2 2 5 3 6 4" xfId="27977"/>
    <cellStyle name="Обычный 2 2 5 3 6 5" xfId="35446"/>
    <cellStyle name="Обычный 2 2 5 3 6 6" xfId="42907"/>
    <cellStyle name="Обычный 2 2 5 3 6 7" xfId="50795"/>
    <cellStyle name="Обычный 2 2 5 3 6 8" xfId="58262"/>
    <cellStyle name="Обычный 2 2 5 3 7" xfId="4689"/>
    <cellStyle name="Обычный 2 2 5 3 7 2" xfId="4690"/>
    <cellStyle name="Обычный 2 2 5 3 7 3" xfId="21439"/>
    <cellStyle name="Обычный 2 2 5 3 7 4" xfId="28911"/>
    <cellStyle name="Обычный 2 2 5 3 7 5" xfId="36380"/>
    <cellStyle name="Обычный 2 2 5 3 7 6" xfId="43841"/>
    <cellStyle name="Обычный 2 2 5 3 7 7" xfId="51729"/>
    <cellStyle name="Обычный 2 2 5 3 7 8" xfId="59196"/>
    <cellStyle name="Обычный 2 2 5 3 8" xfId="4691"/>
    <cellStyle name="Обычный 2 2 5 3 8 2" xfId="4692"/>
    <cellStyle name="Обычный 2 2 5 3 8 3" xfId="22372"/>
    <cellStyle name="Обычный 2 2 5 3 8 4" xfId="29844"/>
    <cellStyle name="Обычный 2 2 5 3 8 5" xfId="37313"/>
    <cellStyle name="Обычный 2 2 5 3 8 6" xfId="44774"/>
    <cellStyle name="Обычный 2 2 5 3 8 7" xfId="52662"/>
    <cellStyle name="Обычный 2 2 5 3 8 8" xfId="60129"/>
    <cellStyle name="Обычный 2 2 5 3 9" xfId="4693"/>
    <cellStyle name="Обычный 2 2 5 4" xfId="4694"/>
    <cellStyle name="Обычный 2 2 5 4 10" xfId="4695"/>
    <cellStyle name="Обычный 2 2 5 4 11" xfId="15817"/>
    <cellStyle name="Обычный 2 2 5 4 12" xfId="23309"/>
    <cellStyle name="Обычный 2 2 5 4 13" xfId="30780"/>
    <cellStyle name="Обычный 2 2 5 4 14" xfId="38246"/>
    <cellStyle name="Обычный 2 2 5 4 15" xfId="46127"/>
    <cellStyle name="Обычный 2 2 5 4 16" xfId="53594"/>
    <cellStyle name="Обычный 2 2 5 4 2" xfId="4696"/>
    <cellStyle name="Обычный 2 2 5 4 2 2" xfId="4697"/>
    <cellStyle name="Обычный 2 2 5 4 2 3" xfId="16774"/>
    <cellStyle name="Обычный 2 2 5 4 2 4" xfId="24246"/>
    <cellStyle name="Обычный 2 2 5 4 2 5" xfId="31716"/>
    <cellStyle name="Обычный 2 2 5 4 2 6" xfId="39178"/>
    <cellStyle name="Обычный 2 2 5 4 2 7" xfId="47064"/>
    <cellStyle name="Обычный 2 2 5 4 2 8" xfId="54531"/>
    <cellStyle name="Обычный 2 2 5 4 3" xfId="4698"/>
    <cellStyle name="Обычный 2 2 5 4 3 2" xfId="4699"/>
    <cellStyle name="Обычный 2 2 5 4 3 3" xfId="17708"/>
    <cellStyle name="Обычный 2 2 5 4 3 4" xfId="25180"/>
    <cellStyle name="Обычный 2 2 5 4 3 5" xfId="32649"/>
    <cellStyle name="Обычный 2 2 5 4 3 6" xfId="40110"/>
    <cellStyle name="Обычный 2 2 5 4 3 7" xfId="47998"/>
    <cellStyle name="Обычный 2 2 5 4 3 8" xfId="55465"/>
    <cellStyle name="Обычный 2 2 5 4 4" xfId="4700"/>
    <cellStyle name="Обычный 2 2 5 4 4 2" xfId="4701"/>
    <cellStyle name="Обычный 2 2 5 4 4 3" xfId="18641"/>
    <cellStyle name="Обычный 2 2 5 4 4 4" xfId="26113"/>
    <cellStyle name="Обычный 2 2 5 4 4 5" xfId="33582"/>
    <cellStyle name="Обычный 2 2 5 4 4 6" xfId="41043"/>
    <cellStyle name="Обычный 2 2 5 4 4 7" xfId="48931"/>
    <cellStyle name="Обычный 2 2 5 4 4 8" xfId="56398"/>
    <cellStyle name="Обычный 2 2 5 4 5" xfId="4702"/>
    <cellStyle name="Обычный 2 2 5 4 5 2" xfId="4703"/>
    <cellStyle name="Обычный 2 2 5 4 5 3" xfId="19573"/>
    <cellStyle name="Обычный 2 2 5 4 5 4" xfId="27045"/>
    <cellStyle name="Обычный 2 2 5 4 5 5" xfId="34514"/>
    <cellStyle name="Обычный 2 2 5 4 5 6" xfId="41975"/>
    <cellStyle name="Обычный 2 2 5 4 5 7" xfId="49863"/>
    <cellStyle name="Обычный 2 2 5 4 5 8" xfId="57330"/>
    <cellStyle name="Обычный 2 2 5 4 6" xfId="4704"/>
    <cellStyle name="Обычный 2 2 5 4 6 2" xfId="4705"/>
    <cellStyle name="Обычный 2 2 5 4 6 3" xfId="20506"/>
    <cellStyle name="Обычный 2 2 5 4 6 4" xfId="27978"/>
    <cellStyle name="Обычный 2 2 5 4 6 5" xfId="35447"/>
    <cellStyle name="Обычный 2 2 5 4 6 6" xfId="42908"/>
    <cellStyle name="Обычный 2 2 5 4 6 7" xfId="50796"/>
    <cellStyle name="Обычный 2 2 5 4 6 8" xfId="58263"/>
    <cellStyle name="Обычный 2 2 5 4 7" xfId="4706"/>
    <cellStyle name="Обычный 2 2 5 4 7 2" xfId="4707"/>
    <cellStyle name="Обычный 2 2 5 4 7 3" xfId="21440"/>
    <cellStyle name="Обычный 2 2 5 4 7 4" xfId="28912"/>
    <cellStyle name="Обычный 2 2 5 4 7 5" xfId="36381"/>
    <cellStyle name="Обычный 2 2 5 4 7 6" xfId="43842"/>
    <cellStyle name="Обычный 2 2 5 4 7 7" xfId="51730"/>
    <cellStyle name="Обычный 2 2 5 4 7 8" xfId="59197"/>
    <cellStyle name="Обычный 2 2 5 4 8" xfId="4708"/>
    <cellStyle name="Обычный 2 2 5 4 8 2" xfId="4709"/>
    <cellStyle name="Обычный 2 2 5 4 8 3" xfId="22373"/>
    <cellStyle name="Обычный 2 2 5 4 8 4" xfId="29845"/>
    <cellStyle name="Обычный 2 2 5 4 8 5" xfId="37314"/>
    <cellStyle name="Обычный 2 2 5 4 8 6" xfId="44775"/>
    <cellStyle name="Обычный 2 2 5 4 8 7" xfId="52663"/>
    <cellStyle name="Обычный 2 2 5 4 8 8" xfId="60130"/>
    <cellStyle name="Обычный 2 2 5 4 9" xfId="4710"/>
    <cellStyle name="Обычный 2 2 5 5" xfId="4711"/>
    <cellStyle name="Обычный 2 2 5 5 2" xfId="4712"/>
    <cellStyle name="Обычный 2 2 5 5 3" xfId="4713"/>
    <cellStyle name="Обычный 2 2 5 5 4" xfId="16766"/>
    <cellStyle name="Обычный 2 2 5 5 5" xfId="24238"/>
    <cellStyle name="Обычный 2 2 5 5 6" xfId="31708"/>
    <cellStyle name="Обычный 2 2 5 5 7" xfId="39170"/>
    <cellStyle name="Обычный 2 2 5 5 8" xfId="47056"/>
    <cellStyle name="Обычный 2 2 5 5 9" xfId="54523"/>
    <cellStyle name="Обычный 2 2 5 6" xfId="4714"/>
    <cellStyle name="Обычный 2 2 5 6 2" xfId="4715"/>
    <cellStyle name="Обычный 2 2 5 6 3" xfId="17700"/>
    <cellStyle name="Обычный 2 2 5 6 4" xfId="25172"/>
    <cellStyle name="Обычный 2 2 5 6 5" xfId="32641"/>
    <cellStyle name="Обычный 2 2 5 6 6" xfId="40102"/>
    <cellStyle name="Обычный 2 2 5 6 7" xfId="47990"/>
    <cellStyle name="Обычный 2 2 5 6 8" xfId="55457"/>
    <cellStyle name="Обычный 2 2 5 7" xfId="4716"/>
    <cellStyle name="Обычный 2 2 5 7 2" xfId="4717"/>
    <cellStyle name="Обычный 2 2 5 7 3" xfId="18633"/>
    <cellStyle name="Обычный 2 2 5 7 4" xfId="26105"/>
    <cellStyle name="Обычный 2 2 5 7 5" xfId="33574"/>
    <cellStyle name="Обычный 2 2 5 7 6" xfId="41035"/>
    <cellStyle name="Обычный 2 2 5 7 7" xfId="48923"/>
    <cellStyle name="Обычный 2 2 5 7 8" xfId="56390"/>
    <cellStyle name="Обычный 2 2 5 8" xfId="4718"/>
    <cellStyle name="Обычный 2 2 5 8 2" xfId="4719"/>
    <cellStyle name="Обычный 2 2 5 8 3" xfId="19565"/>
    <cellStyle name="Обычный 2 2 5 8 4" xfId="27037"/>
    <cellStyle name="Обычный 2 2 5 8 5" xfId="34506"/>
    <cellStyle name="Обычный 2 2 5 8 6" xfId="41967"/>
    <cellStyle name="Обычный 2 2 5 8 7" xfId="49855"/>
    <cellStyle name="Обычный 2 2 5 8 8" xfId="57322"/>
    <cellStyle name="Обычный 2 2 5 9" xfId="4720"/>
    <cellStyle name="Обычный 2 2 5 9 2" xfId="4721"/>
    <cellStyle name="Обычный 2 2 5 9 3" xfId="20498"/>
    <cellStyle name="Обычный 2 2 5 9 4" xfId="27970"/>
    <cellStyle name="Обычный 2 2 5 9 5" xfId="35439"/>
    <cellStyle name="Обычный 2 2 5 9 6" xfId="42900"/>
    <cellStyle name="Обычный 2 2 5 9 7" xfId="50788"/>
    <cellStyle name="Обычный 2 2 5 9 8" xfId="58255"/>
    <cellStyle name="Обычный 2 2 6" xfId="4722"/>
    <cellStyle name="Обычный 2 2 6 2" xfId="4723"/>
    <cellStyle name="Обычный 2 2 6 3" xfId="45736"/>
    <cellStyle name="Обычный 2 2 7" xfId="4724"/>
    <cellStyle name="Обычный 2 2 7 10" xfId="4725"/>
    <cellStyle name="Обычный 2 2 7 11" xfId="15818"/>
    <cellStyle name="Обычный 2 2 7 12" xfId="23310"/>
    <cellStyle name="Обычный 2 2 7 13" xfId="30781"/>
    <cellStyle name="Обычный 2 2 7 14" xfId="38247"/>
    <cellStyle name="Обычный 2 2 7 15" xfId="46128"/>
    <cellStyle name="Обычный 2 2 7 16" xfId="53595"/>
    <cellStyle name="Обычный 2 2 7 2" xfId="4726"/>
    <cellStyle name="Обычный 2 2 7 2 2" xfId="4727"/>
    <cellStyle name="Обычный 2 2 7 2 3" xfId="16775"/>
    <cellStyle name="Обычный 2 2 7 2 4" xfId="24247"/>
    <cellStyle name="Обычный 2 2 7 2 5" xfId="31717"/>
    <cellStyle name="Обычный 2 2 7 2 6" xfId="39179"/>
    <cellStyle name="Обычный 2 2 7 2 7" xfId="47065"/>
    <cellStyle name="Обычный 2 2 7 2 8" xfId="54532"/>
    <cellStyle name="Обычный 2 2 7 3" xfId="4728"/>
    <cellStyle name="Обычный 2 2 7 3 2" xfId="4729"/>
    <cellStyle name="Обычный 2 2 7 3 3" xfId="17709"/>
    <cellStyle name="Обычный 2 2 7 3 4" xfId="25181"/>
    <cellStyle name="Обычный 2 2 7 3 5" xfId="32650"/>
    <cellStyle name="Обычный 2 2 7 3 6" xfId="40111"/>
    <cellStyle name="Обычный 2 2 7 3 7" xfId="47999"/>
    <cellStyle name="Обычный 2 2 7 3 8" xfId="55466"/>
    <cellStyle name="Обычный 2 2 7 4" xfId="4730"/>
    <cellStyle name="Обычный 2 2 7 4 2" xfId="4731"/>
    <cellStyle name="Обычный 2 2 7 4 3" xfId="18642"/>
    <cellStyle name="Обычный 2 2 7 4 4" xfId="26114"/>
    <cellStyle name="Обычный 2 2 7 4 5" xfId="33583"/>
    <cellStyle name="Обычный 2 2 7 4 6" xfId="41044"/>
    <cellStyle name="Обычный 2 2 7 4 7" xfId="48932"/>
    <cellStyle name="Обычный 2 2 7 4 8" xfId="56399"/>
    <cellStyle name="Обычный 2 2 7 5" xfId="4732"/>
    <cellStyle name="Обычный 2 2 7 5 2" xfId="4733"/>
    <cellStyle name="Обычный 2 2 7 5 3" xfId="19574"/>
    <cellStyle name="Обычный 2 2 7 5 4" xfId="27046"/>
    <cellStyle name="Обычный 2 2 7 5 5" xfId="34515"/>
    <cellStyle name="Обычный 2 2 7 5 6" xfId="41976"/>
    <cellStyle name="Обычный 2 2 7 5 7" xfId="49864"/>
    <cellStyle name="Обычный 2 2 7 5 8" xfId="57331"/>
    <cellStyle name="Обычный 2 2 7 6" xfId="4734"/>
    <cellStyle name="Обычный 2 2 7 6 2" xfId="4735"/>
    <cellStyle name="Обычный 2 2 7 6 3" xfId="20507"/>
    <cellStyle name="Обычный 2 2 7 6 4" xfId="27979"/>
    <cellStyle name="Обычный 2 2 7 6 5" xfId="35448"/>
    <cellStyle name="Обычный 2 2 7 6 6" xfId="42909"/>
    <cellStyle name="Обычный 2 2 7 6 7" xfId="50797"/>
    <cellStyle name="Обычный 2 2 7 6 8" xfId="58264"/>
    <cellStyle name="Обычный 2 2 7 7" xfId="4736"/>
    <cellStyle name="Обычный 2 2 7 7 2" xfId="4737"/>
    <cellStyle name="Обычный 2 2 7 7 3" xfId="21441"/>
    <cellStyle name="Обычный 2 2 7 7 4" xfId="28913"/>
    <cellStyle name="Обычный 2 2 7 7 5" xfId="36382"/>
    <cellStyle name="Обычный 2 2 7 7 6" xfId="43843"/>
    <cellStyle name="Обычный 2 2 7 7 7" xfId="51731"/>
    <cellStyle name="Обычный 2 2 7 7 8" xfId="59198"/>
    <cellStyle name="Обычный 2 2 7 8" xfId="4738"/>
    <cellStyle name="Обычный 2 2 7 8 2" xfId="4739"/>
    <cellStyle name="Обычный 2 2 7 8 3" xfId="22374"/>
    <cellStyle name="Обычный 2 2 7 8 4" xfId="29846"/>
    <cellStyle name="Обычный 2 2 7 8 5" xfId="37315"/>
    <cellStyle name="Обычный 2 2 7 8 6" xfId="44776"/>
    <cellStyle name="Обычный 2 2 7 8 7" xfId="52664"/>
    <cellStyle name="Обычный 2 2 7 8 8" xfId="60131"/>
    <cellStyle name="Обычный 2 2 7 9" xfId="4740"/>
    <cellStyle name="Обычный 2 2 8" xfId="4741"/>
    <cellStyle name="Обычный 2 2 8 10" xfId="15819"/>
    <cellStyle name="Обычный 2 2 8 11" xfId="23311"/>
    <cellStyle name="Обычный 2 2 8 12" xfId="30782"/>
    <cellStyle name="Обычный 2 2 8 13" xfId="38248"/>
    <cellStyle name="Обычный 2 2 8 14" xfId="46129"/>
    <cellStyle name="Обычный 2 2 8 15" xfId="53596"/>
    <cellStyle name="Обычный 2 2 8 2" xfId="4742"/>
    <cellStyle name="Обычный 2 2 8 2 2" xfId="4743"/>
    <cellStyle name="Обычный 2 2 8 2 3" xfId="16776"/>
    <cellStyle name="Обычный 2 2 8 2 4" xfId="24248"/>
    <cellStyle name="Обычный 2 2 8 2 5" xfId="31718"/>
    <cellStyle name="Обычный 2 2 8 2 6" xfId="39180"/>
    <cellStyle name="Обычный 2 2 8 2 7" xfId="47066"/>
    <cellStyle name="Обычный 2 2 8 2 8" xfId="54533"/>
    <cellStyle name="Обычный 2 2 8 3" xfId="4744"/>
    <cellStyle name="Обычный 2 2 8 3 2" xfId="4745"/>
    <cellStyle name="Обычный 2 2 8 3 3" xfId="17710"/>
    <cellStyle name="Обычный 2 2 8 3 4" xfId="25182"/>
    <cellStyle name="Обычный 2 2 8 3 5" xfId="32651"/>
    <cellStyle name="Обычный 2 2 8 3 6" xfId="40112"/>
    <cellStyle name="Обычный 2 2 8 3 7" xfId="48000"/>
    <cellStyle name="Обычный 2 2 8 3 8" xfId="55467"/>
    <cellStyle name="Обычный 2 2 8 4" xfId="4746"/>
    <cellStyle name="Обычный 2 2 8 4 2" xfId="4747"/>
    <cellStyle name="Обычный 2 2 8 4 3" xfId="18643"/>
    <cellStyle name="Обычный 2 2 8 4 4" xfId="26115"/>
    <cellStyle name="Обычный 2 2 8 4 5" xfId="33584"/>
    <cellStyle name="Обычный 2 2 8 4 6" xfId="41045"/>
    <cellStyle name="Обычный 2 2 8 4 7" xfId="48933"/>
    <cellStyle name="Обычный 2 2 8 4 8" xfId="56400"/>
    <cellStyle name="Обычный 2 2 8 5" xfId="4748"/>
    <cellStyle name="Обычный 2 2 8 5 2" xfId="4749"/>
    <cellStyle name="Обычный 2 2 8 5 3" xfId="19575"/>
    <cellStyle name="Обычный 2 2 8 5 4" xfId="27047"/>
    <cellStyle name="Обычный 2 2 8 5 5" xfId="34516"/>
    <cellStyle name="Обычный 2 2 8 5 6" xfId="41977"/>
    <cellStyle name="Обычный 2 2 8 5 7" xfId="49865"/>
    <cellStyle name="Обычный 2 2 8 5 8" xfId="57332"/>
    <cellStyle name="Обычный 2 2 8 6" xfId="4750"/>
    <cellStyle name="Обычный 2 2 8 6 2" xfId="4751"/>
    <cellStyle name="Обычный 2 2 8 6 3" xfId="20508"/>
    <cellStyle name="Обычный 2 2 8 6 4" xfId="27980"/>
    <cellStyle name="Обычный 2 2 8 6 5" xfId="35449"/>
    <cellStyle name="Обычный 2 2 8 6 6" xfId="42910"/>
    <cellStyle name="Обычный 2 2 8 6 7" xfId="50798"/>
    <cellStyle name="Обычный 2 2 8 6 8" xfId="58265"/>
    <cellStyle name="Обычный 2 2 8 7" xfId="4752"/>
    <cellStyle name="Обычный 2 2 8 7 2" xfId="4753"/>
    <cellStyle name="Обычный 2 2 8 7 3" xfId="21442"/>
    <cellStyle name="Обычный 2 2 8 7 4" xfId="28914"/>
    <cellStyle name="Обычный 2 2 8 7 5" xfId="36383"/>
    <cellStyle name="Обычный 2 2 8 7 6" xfId="43844"/>
    <cellStyle name="Обычный 2 2 8 7 7" xfId="51732"/>
    <cellStyle name="Обычный 2 2 8 7 8" xfId="59199"/>
    <cellStyle name="Обычный 2 2 8 8" xfId="4754"/>
    <cellStyle name="Обычный 2 2 8 8 2" xfId="4755"/>
    <cellStyle name="Обычный 2 2 8 8 3" xfId="22375"/>
    <cellStyle name="Обычный 2 2 8 8 4" xfId="29847"/>
    <cellStyle name="Обычный 2 2 8 8 5" xfId="37316"/>
    <cellStyle name="Обычный 2 2 8 8 6" xfId="44777"/>
    <cellStyle name="Обычный 2 2 8 8 7" xfId="52665"/>
    <cellStyle name="Обычный 2 2 8 8 8" xfId="60132"/>
    <cellStyle name="Обычный 2 2 8 9" xfId="4756"/>
    <cellStyle name="Обычный 2 2 9" xfId="4757"/>
    <cellStyle name="Обычный 2 2 9 2" xfId="4758"/>
    <cellStyle name="Обычный 2 2 9 3" xfId="16567"/>
    <cellStyle name="Обычный 2 2 9 4" xfId="24039"/>
    <cellStyle name="Обычный 2 2 9 5" xfId="31509"/>
    <cellStyle name="Обычный 2 2 9 6" xfId="38971"/>
    <cellStyle name="Обычный 2 2 9 7" xfId="46857"/>
    <cellStyle name="Обычный 2 2 9 8" xfId="54324"/>
    <cellStyle name="Обычный 2 3" xfId="4759"/>
    <cellStyle name="Обычный 2 3 2" xfId="4760"/>
    <cellStyle name="Обычный 2 3 2 10" xfId="4761"/>
    <cellStyle name="Обычный 2 3 2 10 2" xfId="4762"/>
    <cellStyle name="Обычный 2 3 2 10 3" xfId="22376"/>
    <cellStyle name="Обычный 2 3 2 10 4" xfId="29848"/>
    <cellStyle name="Обычный 2 3 2 10 5" xfId="37317"/>
    <cellStyle name="Обычный 2 3 2 10 6" xfId="44778"/>
    <cellStyle name="Обычный 2 3 2 10 7" xfId="52666"/>
    <cellStyle name="Обычный 2 3 2 10 8" xfId="60133"/>
    <cellStyle name="Обычный 2 3 2 11" xfId="4763"/>
    <cellStyle name="Обычный 2 3 2 12" xfId="4764"/>
    <cellStyle name="Обычный 2 3 2 13" xfId="15820"/>
    <cellStyle name="Обычный 2 3 2 14" xfId="23312"/>
    <cellStyle name="Обычный 2 3 2 15" xfId="30783"/>
    <cellStyle name="Обычный 2 3 2 16" xfId="38249"/>
    <cellStyle name="Обычный 2 3 2 17" xfId="45705"/>
    <cellStyle name="Обычный 2 3 2 18" xfId="46130"/>
    <cellStyle name="Обычный 2 3 2 19" xfId="53597"/>
    <cellStyle name="Обычный 2 3 2 2" xfId="4765"/>
    <cellStyle name="Обычный 2 3 2 2 10" xfId="4766"/>
    <cellStyle name="Обычный 2 3 2 2 11" xfId="15821"/>
    <cellStyle name="Обычный 2 3 2 2 12" xfId="23313"/>
    <cellStyle name="Обычный 2 3 2 2 13" xfId="30784"/>
    <cellStyle name="Обычный 2 3 2 2 14" xfId="38250"/>
    <cellStyle name="Обычный 2 3 2 2 15" xfId="46131"/>
    <cellStyle name="Обычный 2 3 2 2 16" xfId="53598"/>
    <cellStyle name="Обычный 2 3 2 2 2" xfId="4767"/>
    <cellStyle name="Обычный 2 3 2 2 2 2" xfId="4768"/>
    <cellStyle name="Обычный 2 3 2 2 2 3" xfId="16778"/>
    <cellStyle name="Обычный 2 3 2 2 2 4" xfId="24250"/>
    <cellStyle name="Обычный 2 3 2 2 2 5" xfId="31720"/>
    <cellStyle name="Обычный 2 3 2 2 2 6" xfId="39182"/>
    <cellStyle name="Обычный 2 3 2 2 2 7" xfId="47068"/>
    <cellStyle name="Обычный 2 3 2 2 2 8" xfId="54535"/>
    <cellStyle name="Обычный 2 3 2 2 3" xfId="4769"/>
    <cellStyle name="Обычный 2 3 2 2 3 2" xfId="4770"/>
    <cellStyle name="Обычный 2 3 2 2 3 3" xfId="17712"/>
    <cellStyle name="Обычный 2 3 2 2 3 4" xfId="25184"/>
    <cellStyle name="Обычный 2 3 2 2 3 5" xfId="32653"/>
    <cellStyle name="Обычный 2 3 2 2 3 6" xfId="40114"/>
    <cellStyle name="Обычный 2 3 2 2 3 7" xfId="48002"/>
    <cellStyle name="Обычный 2 3 2 2 3 8" xfId="55469"/>
    <cellStyle name="Обычный 2 3 2 2 4" xfId="4771"/>
    <cellStyle name="Обычный 2 3 2 2 4 2" xfId="4772"/>
    <cellStyle name="Обычный 2 3 2 2 4 3" xfId="18645"/>
    <cellStyle name="Обычный 2 3 2 2 4 4" xfId="26117"/>
    <cellStyle name="Обычный 2 3 2 2 4 5" xfId="33586"/>
    <cellStyle name="Обычный 2 3 2 2 4 6" xfId="41047"/>
    <cellStyle name="Обычный 2 3 2 2 4 7" xfId="48935"/>
    <cellStyle name="Обычный 2 3 2 2 4 8" xfId="56402"/>
    <cellStyle name="Обычный 2 3 2 2 5" xfId="4773"/>
    <cellStyle name="Обычный 2 3 2 2 5 2" xfId="4774"/>
    <cellStyle name="Обычный 2 3 2 2 5 3" xfId="19577"/>
    <cellStyle name="Обычный 2 3 2 2 5 4" xfId="27049"/>
    <cellStyle name="Обычный 2 3 2 2 5 5" xfId="34518"/>
    <cellStyle name="Обычный 2 3 2 2 5 6" xfId="41979"/>
    <cellStyle name="Обычный 2 3 2 2 5 7" xfId="49867"/>
    <cellStyle name="Обычный 2 3 2 2 5 8" xfId="57334"/>
    <cellStyle name="Обычный 2 3 2 2 6" xfId="4775"/>
    <cellStyle name="Обычный 2 3 2 2 6 2" xfId="4776"/>
    <cellStyle name="Обычный 2 3 2 2 6 3" xfId="20510"/>
    <cellStyle name="Обычный 2 3 2 2 6 4" xfId="27982"/>
    <cellStyle name="Обычный 2 3 2 2 6 5" xfId="35451"/>
    <cellStyle name="Обычный 2 3 2 2 6 6" xfId="42912"/>
    <cellStyle name="Обычный 2 3 2 2 6 7" xfId="50800"/>
    <cellStyle name="Обычный 2 3 2 2 6 8" xfId="58267"/>
    <cellStyle name="Обычный 2 3 2 2 7" xfId="4777"/>
    <cellStyle name="Обычный 2 3 2 2 7 2" xfId="4778"/>
    <cellStyle name="Обычный 2 3 2 2 7 3" xfId="21444"/>
    <cellStyle name="Обычный 2 3 2 2 7 4" xfId="28916"/>
    <cellStyle name="Обычный 2 3 2 2 7 5" xfId="36385"/>
    <cellStyle name="Обычный 2 3 2 2 7 6" xfId="43846"/>
    <cellStyle name="Обычный 2 3 2 2 7 7" xfId="51734"/>
    <cellStyle name="Обычный 2 3 2 2 7 8" xfId="59201"/>
    <cellStyle name="Обычный 2 3 2 2 8" xfId="4779"/>
    <cellStyle name="Обычный 2 3 2 2 8 2" xfId="4780"/>
    <cellStyle name="Обычный 2 3 2 2 8 3" xfId="22377"/>
    <cellStyle name="Обычный 2 3 2 2 8 4" xfId="29849"/>
    <cellStyle name="Обычный 2 3 2 2 8 5" xfId="37318"/>
    <cellStyle name="Обычный 2 3 2 2 8 6" xfId="44779"/>
    <cellStyle name="Обычный 2 3 2 2 8 7" xfId="52667"/>
    <cellStyle name="Обычный 2 3 2 2 8 8" xfId="60134"/>
    <cellStyle name="Обычный 2 3 2 2 9" xfId="4781"/>
    <cellStyle name="Обычный 2 3 2 3" xfId="4782"/>
    <cellStyle name="Обычный 2 3 2 3 10" xfId="15822"/>
    <cellStyle name="Обычный 2 3 2 3 11" xfId="23314"/>
    <cellStyle name="Обычный 2 3 2 3 12" xfId="30785"/>
    <cellStyle name="Обычный 2 3 2 3 13" xfId="38251"/>
    <cellStyle name="Обычный 2 3 2 3 14" xfId="46132"/>
    <cellStyle name="Обычный 2 3 2 3 15" xfId="53599"/>
    <cellStyle name="Обычный 2 3 2 3 2" xfId="4783"/>
    <cellStyle name="Обычный 2 3 2 3 2 2" xfId="4784"/>
    <cellStyle name="Обычный 2 3 2 3 2 3" xfId="16779"/>
    <cellStyle name="Обычный 2 3 2 3 2 4" xfId="24251"/>
    <cellStyle name="Обычный 2 3 2 3 2 5" xfId="31721"/>
    <cellStyle name="Обычный 2 3 2 3 2 6" xfId="39183"/>
    <cellStyle name="Обычный 2 3 2 3 2 7" xfId="47069"/>
    <cellStyle name="Обычный 2 3 2 3 2 8" xfId="54536"/>
    <cellStyle name="Обычный 2 3 2 3 3" xfId="4785"/>
    <cellStyle name="Обычный 2 3 2 3 3 2" xfId="4786"/>
    <cellStyle name="Обычный 2 3 2 3 3 3" xfId="17713"/>
    <cellStyle name="Обычный 2 3 2 3 3 4" xfId="25185"/>
    <cellStyle name="Обычный 2 3 2 3 3 5" xfId="32654"/>
    <cellStyle name="Обычный 2 3 2 3 3 6" xfId="40115"/>
    <cellStyle name="Обычный 2 3 2 3 3 7" xfId="48003"/>
    <cellStyle name="Обычный 2 3 2 3 3 8" xfId="55470"/>
    <cellStyle name="Обычный 2 3 2 3 4" xfId="4787"/>
    <cellStyle name="Обычный 2 3 2 3 4 2" xfId="4788"/>
    <cellStyle name="Обычный 2 3 2 3 4 3" xfId="18646"/>
    <cellStyle name="Обычный 2 3 2 3 4 4" xfId="26118"/>
    <cellStyle name="Обычный 2 3 2 3 4 5" xfId="33587"/>
    <cellStyle name="Обычный 2 3 2 3 4 6" xfId="41048"/>
    <cellStyle name="Обычный 2 3 2 3 4 7" xfId="48936"/>
    <cellStyle name="Обычный 2 3 2 3 4 8" xfId="56403"/>
    <cellStyle name="Обычный 2 3 2 3 5" xfId="4789"/>
    <cellStyle name="Обычный 2 3 2 3 5 2" xfId="4790"/>
    <cellStyle name="Обычный 2 3 2 3 5 3" xfId="19578"/>
    <cellStyle name="Обычный 2 3 2 3 5 4" xfId="27050"/>
    <cellStyle name="Обычный 2 3 2 3 5 5" xfId="34519"/>
    <cellStyle name="Обычный 2 3 2 3 5 6" xfId="41980"/>
    <cellStyle name="Обычный 2 3 2 3 5 7" xfId="49868"/>
    <cellStyle name="Обычный 2 3 2 3 5 8" xfId="57335"/>
    <cellStyle name="Обычный 2 3 2 3 6" xfId="4791"/>
    <cellStyle name="Обычный 2 3 2 3 6 2" xfId="4792"/>
    <cellStyle name="Обычный 2 3 2 3 6 3" xfId="20511"/>
    <cellStyle name="Обычный 2 3 2 3 6 4" xfId="27983"/>
    <cellStyle name="Обычный 2 3 2 3 6 5" xfId="35452"/>
    <cellStyle name="Обычный 2 3 2 3 6 6" xfId="42913"/>
    <cellStyle name="Обычный 2 3 2 3 6 7" xfId="50801"/>
    <cellStyle name="Обычный 2 3 2 3 6 8" xfId="58268"/>
    <cellStyle name="Обычный 2 3 2 3 7" xfId="4793"/>
    <cellStyle name="Обычный 2 3 2 3 7 2" xfId="4794"/>
    <cellStyle name="Обычный 2 3 2 3 7 3" xfId="21445"/>
    <cellStyle name="Обычный 2 3 2 3 7 4" xfId="28917"/>
    <cellStyle name="Обычный 2 3 2 3 7 5" xfId="36386"/>
    <cellStyle name="Обычный 2 3 2 3 7 6" xfId="43847"/>
    <cellStyle name="Обычный 2 3 2 3 7 7" xfId="51735"/>
    <cellStyle name="Обычный 2 3 2 3 7 8" xfId="59202"/>
    <cellStyle name="Обычный 2 3 2 3 8" xfId="4795"/>
    <cellStyle name="Обычный 2 3 2 3 8 2" xfId="4796"/>
    <cellStyle name="Обычный 2 3 2 3 8 3" xfId="22378"/>
    <cellStyle name="Обычный 2 3 2 3 8 4" xfId="29850"/>
    <cellStyle name="Обычный 2 3 2 3 8 5" xfId="37319"/>
    <cellStyle name="Обычный 2 3 2 3 8 6" xfId="44780"/>
    <cellStyle name="Обычный 2 3 2 3 8 7" xfId="52668"/>
    <cellStyle name="Обычный 2 3 2 3 8 8" xfId="60135"/>
    <cellStyle name="Обычный 2 3 2 3 9" xfId="4797"/>
    <cellStyle name="Обычный 2 3 2 4" xfId="4798"/>
    <cellStyle name="Обычный 2 3 2 4 2" xfId="4799"/>
    <cellStyle name="Обычный 2 3 2 4 3" xfId="16777"/>
    <cellStyle name="Обычный 2 3 2 4 4" xfId="24249"/>
    <cellStyle name="Обычный 2 3 2 4 5" xfId="31719"/>
    <cellStyle name="Обычный 2 3 2 4 6" xfId="39181"/>
    <cellStyle name="Обычный 2 3 2 4 7" xfId="47067"/>
    <cellStyle name="Обычный 2 3 2 4 8" xfId="54534"/>
    <cellStyle name="Обычный 2 3 2 5" xfId="4800"/>
    <cellStyle name="Обычный 2 3 2 5 2" xfId="4801"/>
    <cellStyle name="Обычный 2 3 2 5 3" xfId="17711"/>
    <cellStyle name="Обычный 2 3 2 5 4" xfId="25183"/>
    <cellStyle name="Обычный 2 3 2 5 5" xfId="32652"/>
    <cellStyle name="Обычный 2 3 2 5 6" xfId="40113"/>
    <cellStyle name="Обычный 2 3 2 5 7" xfId="48001"/>
    <cellStyle name="Обычный 2 3 2 5 8" xfId="55468"/>
    <cellStyle name="Обычный 2 3 2 6" xfId="4802"/>
    <cellStyle name="Обычный 2 3 2 6 2" xfId="4803"/>
    <cellStyle name="Обычный 2 3 2 6 3" xfId="18644"/>
    <cellStyle name="Обычный 2 3 2 6 4" xfId="26116"/>
    <cellStyle name="Обычный 2 3 2 6 5" xfId="33585"/>
    <cellStyle name="Обычный 2 3 2 6 6" xfId="41046"/>
    <cellStyle name="Обычный 2 3 2 6 7" xfId="48934"/>
    <cellStyle name="Обычный 2 3 2 6 8" xfId="56401"/>
    <cellStyle name="Обычный 2 3 2 7" xfId="4804"/>
    <cellStyle name="Обычный 2 3 2 7 2" xfId="4805"/>
    <cellStyle name="Обычный 2 3 2 7 3" xfId="19576"/>
    <cellStyle name="Обычный 2 3 2 7 4" xfId="27048"/>
    <cellStyle name="Обычный 2 3 2 7 5" xfId="34517"/>
    <cellStyle name="Обычный 2 3 2 7 6" xfId="41978"/>
    <cellStyle name="Обычный 2 3 2 7 7" xfId="49866"/>
    <cellStyle name="Обычный 2 3 2 7 8" xfId="57333"/>
    <cellStyle name="Обычный 2 3 2 8" xfId="4806"/>
    <cellStyle name="Обычный 2 3 2 8 2" xfId="4807"/>
    <cellStyle name="Обычный 2 3 2 8 3" xfId="20509"/>
    <cellStyle name="Обычный 2 3 2 8 4" xfId="27981"/>
    <cellStyle name="Обычный 2 3 2 8 5" xfId="35450"/>
    <cellStyle name="Обычный 2 3 2 8 6" xfId="42911"/>
    <cellStyle name="Обычный 2 3 2 8 7" xfId="50799"/>
    <cellStyle name="Обычный 2 3 2 8 8" xfId="58266"/>
    <cellStyle name="Обычный 2 3 2 9" xfId="4808"/>
    <cellStyle name="Обычный 2 3 2 9 2" xfId="4809"/>
    <cellStyle name="Обычный 2 3 2 9 3" xfId="21443"/>
    <cellStyle name="Обычный 2 3 2 9 4" xfId="28915"/>
    <cellStyle name="Обычный 2 3 2 9 5" xfId="36384"/>
    <cellStyle name="Обычный 2 3 2 9 6" xfId="43845"/>
    <cellStyle name="Обычный 2 3 2 9 7" xfId="51733"/>
    <cellStyle name="Обычный 2 3 2 9 8" xfId="59200"/>
    <cellStyle name="Обычный 2 3 3" xfId="4810"/>
    <cellStyle name="Обычный 2 3 4" xfId="4811"/>
    <cellStyle name="Обычный 2 3 5" xfId="4812"/>
    <cellStyle name="Обычный 2 3 6" xfId="45459"/>
    <cellStyle name="Обычный 2 4" xfId="4813"/>
    <cellStyle name="Обычный 2 4 2" xfId="4814"/>
    <cellStyle name="Обычный 2 4 2 10" xfId="4815"/>
    <cellStyle name="Обычный 2 4 2 10 2" xfId="4816"/>
    <cellStyle name="Обычный 2 4 2 10 3" xfId="22379"/>
    <cellStyle name="Обычный 2 4 2 10 4" xfId="29851"/>
    <cellStyle name="Обычный 2 4 2 10 5" xfId="37320"/>
    <cellStyle name="Обычный 2 4 2 10 6" xfId="44781"/>
    <cellStyle name="Обычный 2 4 2 10 7" xfId="52669"/>
    <cellStyle name="Обычный 2 4 2 10 8" xfId="60136"/>
    <cellStyle name="Обычный 2 4 2 11" xfId="4817"/>
    <cellStyle name="Обычный 2 4 2 12" xfId="4818"/>
    <cellStyle name="Обычный 2 4 2 13" xfId="15824"/>
    <cellStyle name="Обычный 2 4 2 14" xfId="23315"/>
    <cellStyle name="Обычный 2 4 2 15" xfId="30786"/>
    <cellStyle name="Обычный 2 4 2 16" xfId="38252"/>
    <cellStyle name="Обычный 2 4 2 17" xfId="45724"/>
    <cellStyle name="Обычный 2 4 2 18" xfId="46133"/>
    <cellStyle name="Обычный 2 4 2 19" xfId="53600"/>
    <cellStyle name="Обычный 2 4 2 2" xfId="4819"/>
    <cellStyle name="Обычный 2 4 2 2 10" xfId="4820"/>
    <cellStyle name="Обычный 2 4 2 2 11" xfId="4821"/>
    <cellStyle name="Обычный 2 4 2 2 12" xfId="4822"/>
    <cellStyle name="Обычный 2 4 2 2 13" xfId="15825"/>
    <cellStyle name="Обычный 2 4 2 2 14" xfId="23316"/>
    <cellStyle name="Обычный 2 4 2 2 15" xfId="30787"/>
    <cellStyle name="Обычный 2 4 2 2 16" xfId="38253"/>
    <cellStyle name="Обычный 2 4 2 2 17" xfId="46134"/>
    <cellStyle name="Обычный 2 4 2 2 18" xfId="53601"/>
    <cellStyle name="Обычный 2 4 2 2 2" xfId="4823"/>
    <cellStyle name="Обычный 2 4 2 2 2 2" xfId="4824"/>
    <cellStyle name="Обычный 2 4 2 2 2 3" xfId="4825"/>
    <cellStyle name="Обычный 2 4 2 2 2 4" xfId="16781"/>
    <cellStyle name="Обычный 2 4 2 2 2 5" xfId="24253"/>
    <cellStyle name="Обычный 2 4 2 2 2 6" xfId="31723"/>
    <cellStyle name="Обычный 2 4 2 2 2 7" xfId="39185"/>
    <cellStyle name="Обычный 2 4 2 2 2 8" xfId="47071"/>
    <cellStyle name="Обычный 2 4 2 2 2 9" xfId="54538"/>
    <cellStyle name="Обычный 2 4 2 2 3" xfId="4826"/>
    <cellStyle name="Обычный 2 4 2 2 3 2" xfId="4827"/>
    <cellStyle name="Обычный 2 4 2 2 3 3" xfId="17715"/>
    <cellStyle name="Обычный 2 4 2 2 3 4" xfId="25187"/>
    <cellStyle name="Обычный 2 4 2 2 3 5" xfId="32656"/>
    <cellStyle name="Обычный 2 4 2 2 3 6" xfId="40117"/>
    <cellStyle name="Обычный 2 4 2 2 3 7" xfId="48005"/>
    <cellStyle name="Обычный 2 4 2 2 3 8" xfId="55472"/>
    <cellStyle name="Обычный 2 4 2 2 4" xfId="4828"/>
    <cellStyle name="Обычный 2 4 2 2 4 10" xfId="56405"/>
    <cellStyle name="Обычный 2 4 2 2 4 2" xfId="4829"/>
    <cellStyle name="Обычный 2 4 2 2 4 3" xfId="4830"/>
    <cellStyle name="Обычный 2 4 2 2 4 4" xfId="4831"/>
    <cellStyle name="Обычный 2 4 2 2 4 5" xfId="18648"/>
    <cellStyle name="Обычный 2 4 2 2 4 6" xfId="26120"/>
    <cellStyle name="Обычный 2 4 2 2 4 7" xfId="33589"/>
    <cellStyle name="Обычный 2 4 2 2 4 8" xfId="41050"/>
    <cellStyle name="Обычный 2 4 2 2 4 9" xfId="48938"/>
    <cellStyle name="Обычный 2 4 2 2 5" xfId="4832"/>
    <cellStyle name="Обычный 2 4 2 2 5 2" xfId="4833"/>
    <cellStyle name="Обычный 2 4 2 2 5 3" xfId="19580"/>
    <cellStyle name="Обычный 2 4 2 2 5 4" xfId="27052"/>
    <cellStyle name="Обычный 2 4 2 2 5 5" xfId="34521"/>
    <cellStyle name="Обычный 2 4 2 2 5 6" xfId="41982"/>
    <cellStyle name="Обычный 2 4 2 2 5 7" xfId="49870"/>
    <cellStyle name="Обычный 2 4 2 2 5 8" xfId="57337"/>
    <cellStyle name="Обычный 2 4 2 2 6" xfId="4834"/>
    <cellStyle name="Обычный 2 4 2 2 6 2" xfId="4835"/>
    <cellStyle name="Обычный 2 4 2 2 6 3" xfId="20513"/>
    <cellStyle name="Обычный 2 4 2 2 6 4" xfId="27985"/>
    <cellStyle name="Обычный 2 4 2 2 6 5" xfId="35454"/>
    <cellStyle name="Обычный 2 4 2 2 6 6" xfId="42915"/>
    <cellStyle name="Обычный 2 4 2 2 6 7" xfId="50803"/>
    <cellStyle name="Обычный 2 4 2 2 6 8" xfId="58270"/>
    <cellStyle name="Обычный 2 4 2 2 7" xfId="4836"/>
    <cellStyle name="Обычный 2 4 2 2 7 2" xfId="4837"/>
    <cellStyle name="Обычный 2 4 2 2 7 3" xfId="21447"/>
    <cellStyle name="Обычный 2 4 2 2 7 4" xfId="28919"/>
    <cellStyle name="Обычный 2 4 2 2 7 5" xfId="36388"/>
    <cellStyle name="Обычный 2 4 2 2 7 6" xfId="43849"/>
    <cellStyle name="Обычный 2 4 2 2 7 7" xfId="51737"/>
    <cellStyle name="Обычный 2 4 2 2 7 8" xfId="59204"/>
    <cellStyle name="Обычный 2 4 2 2 8" xfId="4838"/>
    <cellStyle name="Обычный 2 4 2 2 8 2" xfId="4839"/>
    <cellStyle name="Обычный 2 4 2 2 8 3" xfId="22380"/>
    <cellStyle name="Обычный 2 4 2 2 8 4" xfId="29852"/>
    <cellStyle name="Обычный 2 4 2 2 8 5" xfId="37321"/>
    <cellStyle name="Обычный 2 4 2 2 8 6" xfId="44782"/>
    <cellStyle name="Обычный 2 4 2 2 8 7" xfId="52670"/>
    <cellStyle name="Обычный 2 4 2 2 8 8" xfId="60137"/>
    <cellStyle name="Обычный 2 4 2 2 9" xfId="4840"/>
    <cellStyle name="Обычный 2 4 2 3" xfId="4841"/>
    <cellStyle name="Обычный 2 4 2 3 10" xfId="4842"/>
    <cellStyle name="Обычный 2 4 2 3 11" xfId="15826"/>
    <cellStyle name="Обычный 2 4 2 3 12" xfId="23317"/>
    <cellStyle name="Обычный 2 4 2 3 13" xfId="30788"/>
    <cellStyle name="Обычный 2 4 2 3 14" xfId="38254"/>
    <cellStyle name="Обычный 2 4 2 3 15" xfId="46135"/>
    <cellStyle name="Обычный 2 4 2 3 16" xfId="53602"/>
    <cellStyle name="Обычный 2 4 2 3 2" xfId="4843"/>
    <cellStyle name="Обычный 2 4 2 3 2 2" xfId="4844"/>
    <cellStyle name="Обычный 2 4 2 3 2 3" xfId="16782"/>
    <cellStyle name="Обычный 2 4 2 3 2 4" xfId="24254"/>
    <cellStyle name="Обычный 2 4 2 3 2 5" xfId="31724"/>
    <cellStyle name="Обычный 2 4 2 3 2 6" xfId="39186"/>
    <cellStyle name="Обычный 2 4 2 3 2 7" xfId="47072"/>
    <cellStyle name="Обычный 2 4 2 3 2 8" xfId="54539"/>
    <cellStyle name="Обычный 2 4 2 3 3" xfId="4845"/>
    <cellStyle name="Обычный 2 4 2 3 3 2" xfId="4846"/>
    <cellStyle name="Обычный 2 4 2 3 3 3" xfId="17716"/>
    <cellStyle name="Обычный 2 4 2 3 3 4" xfId="25188"/>
    <cellStyle name="Обычный 2 4 2 3 3 5" xfId="32657"/>
    <cellStyle name="Обычный 2 4 2 3 3 6" xfId="40118"/>
    <cellStyle name="Обычный 2 4 2 3 3 7" xfId="48006"/>
    <cellStyle name="Обычный 2 4 2 3 3 8" xfId="55473"/>
    <cellStyle name="Обычный 2 4 2 3 4" xfId="4847"/>
    <cellStyle name="Обычный 2 4 2 3 4 2" xfId="4848"/>
    <cellStyle name="Обычный 2 4 2 3 4 3" xfId="18649"/>
    <cellStyle name="Обычный 2 4 2 3 4 4" xfId="26121"/>
    <cellStyle name="Обычный 2 4 2 3 4 5" xfId="33590"/>
    <cellStyle name="Обычный 2 4 2 3 4 6" xfId="41051"/>
    <cellStyle name="Обычный 2 4 2 3 4 7" xfId="48939"/>
    <cellStyle name="Обычный 2 4 2 3 4 8" xfId="56406"/>
    <cellStyle name="Обычный 2 4 2 3 5" xfId="4849"/>
    <cellStyle name="Обычный 2 4 2 3 5 2" xfId="4850"/>
    <cellStyle name="Обычный 2 4 2 3 5 3" xfId="19581"/>
    <cellStyle name="Обычный 2 4 2 3 5 4" xfId="27053"/>
    <cellStyle name="Обычный 2 4 2 3 5 5" xfId="34522"/>
    <cellStyle name="Обычный 2 4 2 3 5 6" xfId="41983"/>
    <cellStyle name="Обычный 2 4 2 3 5 7" xfId="49871"/>
    <cellStyle name="Обычный 2 4 2 3 5 8" xfId="57338"/>
    <cellStyle name="Обычный 2 4 2 3 6" xfId="4851"/>
    <cellStyle name="Обычный 2 4 2 3 6 2" xfId="4852"/>
    <cellStyle name="Обычный 2 4 2 3 6 3" xfId="20514"/>
    <cellStyle name="Обычный 2 4 2 3 6 4" xfId="27986"/>
    <cellStyle name="Обычный 2 4 2 3 6 5" xfId="35455"/>
    <cellStyle name="Обычный 2 4 2 3 6 6" xfId="42916"/>
    <cellStyle name="Обычный 2 4 2 3 6 7" xfId="50804"/>
    <cellStyle name="Обычный 2 4 2 3 6 8" xfId="58271"/>
    <cellStyle name="Обычный 2 4 2 3 7" xfId="4853"/>
    <cellStyle name="Обычный 2 4 2 3 7 2" xfId="4854"/>
    <cellStyle name="Обычный 2 4 2 3 7 3" xfId="21448"/>
    <cellStyle name="Обычный 2 4 2 3 7 4" xfId="28920"/>
    <cellStyle name="Обычный 2 4 2 3 7 5" xfId="36389"/>
    <cellStyle name="Обычный 2 4 2 3 7 6" xfId="43850"/>
    <cellStyle name="Обычный 2 4 2 3 7 7" xfId="51738"/>
    <cellStyle name="Обычный 2 4 2 3 7 8" xfId="59205"/>
    <cellStyle name="Обычный 2 4 2 3 8" xfId="4855"/>
    <cellStyle name="Обычный 2 4 2 3 8 2" xfId="4856"/>
    <cellStyle name="Обычный 2 4 2 3 8 3" xfId="22381"/>
    <cellStyle name="Обычный 2 4 2 3 8 4" xfId="29853"/>
    <cellStyle name="Обычный 2 4 2 3 8 5" xfId="37322"/>
    <cellStyle name="Обычный 2 4 2 3 8 6" xfId="44783"/>
    <cellStyle name="Обычный 2 4 2 3 8 7" xfId="52671"/>
    <cellStyle name="Обычный 2 4 2 3 8 8" xfId="60138"/>
    <cellStyle name="Обычный 2 4 2 3 9" xfId="4857"/>
    <cellStyle name="Обычный 2 4 2 4" xfId="4858"/>
    <cellStyle name="Обычный 2 4 2 4 2" xfId="4859"/>
    <cellStyle name="Обычный 2 4 2 4 3" xfId="4860"/>
    <cellStyle name="Обычный 2 4 2 4 4" xfId="16780"/>
    <cellStyle name="Обычный 2 4 2 4 5" xfId="24252"/>
    <cellStyle name="Обычный 2 4 2 4 6" xfId="31722"/>
    <cellStyle name="Обычный 2 4 2 4 7" xfId="39184"/>
    <cellStyle name="Обычный 2 4 2 4 8" xfId="47070"/>
    <cellStyle name="Обычный 2 4 2 4 9" xfId="54537"/>
    <cellStyle name="Обычный 2 4 2 5" xfId="4861"/>
    <cellStyle name="Обычный 2 4 2 5 2" xfId="4862"/>
    <cellStyle name="Обычный 2 4 2 5 3" xfId="17714"/>
    <cellStyle name="Обычный 2 4 2 5 4" xfId="25186"/>
    <cellStyle name="Обычный 2 4 2 5 5" xfId="32655"/>
    <cellStyle name="Обычный 2 4 2 5 6" xfId="40116"/>
    <cellStyle name="Обычный 2 4 2 5 7" xfId="48004"/>
    <cellStyle name="Обычный 2 4 2 5 8" xfId="55471"/>
    <cellStyle name="Обычный 2 4 2 6" xfId="4863"/>
    <cellStyle name="Обычный 2 4 2 6 2" xfId="4864"/>
    <cellStyle name="Обычный 2 4 2 6 3" xfId="18647"/>
    <cellStyle name="Обычный 2 4 2 6 4" xfId="26119"/>
    <cellStyle name="Обычный 2 4 2 6 5" xfId="33588"/>
    <cellStyle name="Обычный 2 4 2 6 6" xfId="41049"/>
    <cellStyle name="Обычный 2 4 2 6 7" xfId="48937"/>
    <cellStyle name="Обычный 2 4 2 6 8" xfId="56404"/>
    <cellStyle name="Обычный 2 4 2 7" xfId="4865"/>
    <cellStyle name="Обычный 2 4 2 7 2" xfId="4866"/>
    <cellStyle name="Обычный 2 4 2 7 3" xfId="19579"/>
    <cellStyle name="Обычный 2 4 2 7 4" xfId="27051"/>
    <cellStyle name="Обычный 2 4 2 7 5" xfId="34520"/>
    <cellStyle name="Обычный 2 4 2 7 6" xfId="41981"/>
    <cellStyle name="Обычный 2 4 2 7 7" xfId="49869"/>
    <cellStyle name="Обычный 2 4 2 7 8" xfId="57336"/>
    <cellStyle name="Обычный 2 4 2 8" xfId="4867"/>
    <cellStyle name="Обычный 2 4 2 8 2" xfId="4868"/>
    <cellStyle name="Обычный 2 4 2 8 3" xfId="20512"/>
    <cellStyle name="Обычный 2 4 2 8 4" xfId="27984"/>
    <cellStyle name="Обычный 2 4 2 8 5" xfId="35453"/>
    <cellStyle name="Обычный 2 4 2 8 6" xfId="42914"/>
    <cellStyle name="Обычный 2 4 2 8 7" xfId="50802"/>
    <cellStyle name="Обычный 2 4 2 8 8" xfId="58269"/>
    <cellStyle name="Обычный 2 4 2 9" xfId="4869"/>
    <cellStyle name="Обычный 2 4 2 9 2" xfId="4870"/>
    <cellStyle name="Обычный 2 4 2 9 3" xfId="21446"/>
    <cellStyle name="Обычный 2 4 2 9 4" xfId="28918"/>
    <cellStyle name="Обычный 2 4 2 9 5" xfId="36387"/>
    <cellStyle name="Обычный 2 4 2 9 6" xfId="43848"/>
    <cellStyle name="Обычный 2 4 2 9 7" xfId="51736"/>
    <cellStyle name="Обычный 2 4 2 9 8" xfId="59203"/>
    <cellStyle name="Обычный 2 4 3" xfId="4871"/>
    <cellStyle name="Обычный 2 4 3 10" xfId="4872"/>
    <cellStyle name="Обычный 2 4 3 10 2" xfId="4873"/>
    <cellStyle name="Обычный 2 4 3 10 3" xfId="21449"/>
    <cellStyle name="Обычный 2 4 3 10 4" xfId="28921"/>
    <cellStyle name="Обычный 2 4 3 10 5" xfId="36390"/>
    <cellStyle name="Обычный 2 4 3 10 6" xfId="43851"/>
    <cellStyle name="Обычный 2 4 3 10 7" xfId="51739"/>
    <cellStyle name="Обычный 2 4 3 10 8" xfId="59206"/>
    <cellStyle name="Обычный 2 4 3 11" xfId="4874"/>
    <cellStyle name="Обычный 2 4 3 11 2" xfId="4875"/>
    <cellStyle name="Обычный 2 4 3 11 3" xfId="22382"/>
    <cellStyle name="Обычный 2 4 3 11 4" xfId="29854"/>
    <cellStyle name="Обычный 2 4 3 11 5" xfId="37323"/>
    <cellStyle name="Обычный 2 4 3 11 6" xfId="44784"/>
    <cellStyle name="Обычный 2 4 3 11 7" xfId="52672"/>
    <cellStyle name="Обычный 2 4 3 11 8" xfId="60139"/>
    <cellStyle name="Обычный 2 4 3 12" xfId="4876"/>
    <cellStyle name="Обычный 2 4 3 13" xfId="4877"/>
    <cellStyle name="Обычный 2 4 3 14" xfId="15827"/>
    <cellStyle name="Обычный 2 4 3 15" xfId="23318"/>
    <cellStyle name="Обычный 2 4 3 16" xfId="30789"/>
    <cellStyle name="Обычный 2 4 3 17" xfId="38255"/>
    <cellStyle name="Обычный 2 4 3 18" xfId="45726"/>
    <cellStyle name="Обычный 2 4 3 19" xfId="46136"/>
    <cellStyle name="Обычный 2 4 3 2" xfId="4878"/>
    <cellStyle name="Обычный 2 4 3 2 10" xfId="4879"/>
    <cellStyle name="Обычный 2 4 3 2 10 2" xfId="4880"/>
    <cellStyle name="Обычный 2 4 3 2 10 3" xfId="22383"/>
    <cellStyle name="Обычный 2 4 3 2 10 4" xfId="29855"/>
    <cellStyle name="Обычный 2 4 3 2 10 5" xfId="37324"/>
    <cellStyle name="Обычный 2 4 3 2 10 6" xfId="44785"/>
    <cellStyle name="Обычный 2 4 3 2 10 7" xfId="52673"/>
    <cellStyle name="Обычный 2 4 3 2 10 8" xfId="60140"/>
    <cellStyle name="Обычный 2 4 3 2 11" xfId="4881"/>
    <cellStyle name="Обычный 2 4 3 2 12" xfId="4882"/>
    <cellStyle name="Обычный 2 4 3 2 13" xfId="15828"/>
    <cellStyle name="Обычный 2 4 3 2 14" xfId="23319"/>
    <cellStyle name="Обычный 2 4 3 2 15" xfId="30790"/>
    <cellStyle name="Обычный 2 4 3 2 16" xfId="38256"/>
    <cellStyle name="Обычный 2 4 3 2 17" xfId="45734"/>
    <cellStyle name="Обычный 2 4 3 2 18" xfId="46137"/>
    <cellStyle name="Обычный 2 4 3 2 19" xfId="53604"/>
    <cellStyle name="Обычный 2 4 3 2 2" xfId="4883"/>
    <cellStyle name="Обычный 2 4 3 2 2 10" xfId="4884"/>
    <cellStyle name="Обычный 2 4 3 2 2 11" xfId="15829"/>
    <cellStyle name="Обычный 2 4 3 2 2 12" xfId="23320"/>
    <cellStyle name="Обычный 2 4 3 2 2 13" xfId="30791"/>
    <cellStyle name="Обычный 2 4 3 2 2 14" xfId="38257"/>
    <cellStyle name="Обычный 2 4 3 2 2 15" xfId="46138"/>
    <cellStyle name="Обычный 2 4 3 2 2 16" xfId="53605"/>
    <cellStyle name="Обычный 2 4 3 2 2 2" xfId="4885"/>
    <cellStyle name="Обычный 2 4 3 2 2 2 2" xfId="4886"/>
    <cellStyle name="Обычный 2 4 3 2 2 2 3" xfId="4887"/>
    <cellStyle name="Обычный 2 4 3 2 2 2 4" xfId="16785"/>
    <cellStyle name="Обычный 2 4 3 2 2 2 5" xfId="24257"/>
    <cellStyle name="Обычный 2 4 3 2 2 2 6" xfId="31727"/>
    <cellStyle name="Обычный 2 4 3 2 2 2 7" xfId="39189"/>
    <cellStyle name="Обычный 2 4 3 2 2 2 8" xfId="47075"/>
    <cellStyle name="Обычный 2 4 3 2 2 2 9" xfId="54542"/>
    <cellStyle name="Обычный 2 4 3 2 2 3" xfId="4888"/>
    <cellStyle name="Обычный 2 4 3 2 2 3 2" xfId="4889"/>
    <cellStyle name="Обычный 2 4 3 2 2 3 3" xfId="17719"/>
    <cellStyle name="Обычный 2 4 3 2 2 3 4" xfId="25191"/>
    <cellStyle name="Обычный 2 4 3 2 2 3 5" xfId="32660"/>
    <cellStyle name="Обычный 2 4 3 2 2 3 6" xfId="40121"/>
    <cellStyle name="Обычный 2 4 3 2 2 3 7" xfId="48009"/>
    <cellStyle name="Обычный 2 4 3 2 2 3 8" xfId="55476"/>
    <cellStyle name="Обычный 2 4 3 2 2 4" xfId="4890"/>
    <cellStyle name="Обычный 2 4 3 2 2 4 2" xfId="4891"/>
    <cellStyle name="Обычный 2 4 3 2 2 4 3" xfId="18652"/>
    <cellStyle name="Обычный 2 4 3 2 2 4 4" xfId="26124"/>
    <cellStyle name="Обычный 2 4 3 2 2 4 5" xfId="33593"/>
    <cellStyle name="Обычный 2 4 3 2 2 4 6" xfId="41054"/>
    <cellStyle name="Обычный 2 4 3 2 2 4 7" xfId="48942"/>
    <cellStyle name="Обычный 2 4 3 2 2 4 8" xfId="56409"/>
    <cellStyle name="Обычный 2 4 3 2 2 5" xfId="4892"/>
    <cellStyle name="Обычный 2 4 3 2 2 5 2" xfId="4893"/>
    <cellStyle name="Обычный 2 4 3 2 2 5 3" xfId="19584"/>
    <cellStyle name="Обычный 2 4 3 2 2 5 4" xfId="27056"/>
    <cellStyle name="Обычный 2 4 3 2 2 5 5" xfId="34525"/>
    <cellStyle name="Обычный 2 4 3 2 2 5 6" xfId="41986"/>
    <cellStyle name="Обычный 2 4 3 2 2 5 7" xfId="49874"/>
    <cellStyle name="Обычный 2 4 3 2 2 5 8" xfId="57341"/>
    <cellStyle name="Обычный 2 4 3 2 2 6" xfId="4894"/>
    <cellStyle name="Обычный 2 4 3 2 2 6 2" xfId="4895"/>
    <cellStyle name="Обычный 2 4 3 2 2 6 3" xfId="20517"/>
    <cellStyle name="Обычный 2 4 3 2 2 6 4" xfId="27989"/>
    <cellStyle name="Обычный 2 4 3 2 2 6 5" xfId="35458"/>
    <cellStyle name="Обычный 2 4 3 2 2 6 6" xfId="42919"/>
    <cellStyle name="Обычный 2 4 3 2 2 6 7" xfId="50807"/>
    <cellStyle name="Обычный 2 4 3 2 2 6 8" xfId="58274"/>
    <cellStyle name="Обычный 2 4 3 2 2 7" xfId="4896"/>
    <cellStyle name="Обычный 2 4 3 2 2 7 2" xfId="4897"/>
    <cellStyle name="Обычный 2 4 3 2 2 7 3" xfId="21451"/>
    <cellStyle name="Обычный 2 4 3 2 2 7 4" xfId="28923"/>
    <cellStyle name="Обычный 2 4 3 2 2 7 5" xfId="36392"/>
    <cellStyle name="Обычный 2 4 3 2 2 7 6" xfId="43853"/>
    <cellStyle name="Обычный 2 4 3 2 2 7 7" xfId="51741"/>
    <cellStyle name="Обычный 2 4 3 2 2 7 8" xfId="59208"/>
    <cellStyle name="Обычный 2 4 3 2 2 8" xfId="4898"/>
    <cellStyle name="Обычный 2 4 3 2 2 8 2" xfId="4899"/>
    <cellStyle name="Обычный 2 4 3 2 2 8 3" xfId="22384"/>
    <cellStyle name="Обычный 2 4 3 2 2 8 4" xfId="29856"/>
    <cellStyle name="Обычный 2 4 3 2 2 8 5" xfId="37325"/>
    <cellStyle name="Обычный 2 4 3 2 2 8 6" xfId="44786"/>
    <cellStyle name="Обычный 2 4 3 2 2 8 7" xfId="52674"/>
    <cellStyle name="Обычный 2 4 3 2 2 8 8" xfId="60141"/>
    <cellStyle name="Обычный 2 4 3 2 2 9" xfId="4900"/>
    <cellStyle name="Обычный 2 4 3 2 3" xfId="4901"/>
    <cellStyle name="Обычный 2 4 3 2 3 10" xfId="4902"/>
    <cellStyle name="Обычный 2 4 3 2 3 11" xfId="15830"/>
    <cellStyle name="Обычный 2 4 3 2 3 12" xfId="23321"/>
    <cellStyle name="Обычный 2 4 3 2 3 13" xfId="30792"/>
    <cellStyle name="Обычный 2 4 3 2 3 14" xfId="38258"/>
    <cellStyle name="Обычный 2 4 3 2 3 15" xfId="46139"/>
    <cellStyle name="Обычный 2 4 3 2 3 16" xfId="53606"/>
    <cellStyle name="Обычный 2 4 3 2 3 2" xfId="4903"/>
    <cellStyle name="Обычный 2 4 3 2 3 2 2" xfId="4904"/>
    <cellStyle name="Обычный 2 4 3 2 3 2 3" xfId="16786"/>
    <cellStyle name="Обычный 2 4 3 2 3 2 4" xfId="24258"/>
    <cellStyle name="Обычный 2 4 3 2 3 2 5" xfId="31728"/>
    <cellStyle name="Обычный 2 4 3 2 3 2 6" xfId="39190"/>
    <cellStyle name="Обычный 2 4 3 2 3 2 7" xfId="47076"/>
    <cellStyle name="Обычный 2 4 3 2 3 2 8" xfId="54543"/>
    <cellStyle name="Обычный 2 4 3 2 3 3" xfId="4905"/>
    <cellStyle name="Обычный 2 4 3 2 3 3 2" xfId="4906"/>
    <cellStyle name="Обычный 2 4 3 2 3 3 3" xfId="17720"/>
    <cellStyle name="Обычный 2 4 3 2 3 3 4" xfId="25192"/>
    <cellStyle name="Обычный 2 4 3 2 3 3 5" xfId="32661"/>
    <cellStyle name="Обычный 2 4 3 2 3 3 6" xfId="40122"/>
    <cellStyle name="Обычный 2 4 3 2 3 3 7" xfId="48010"/>
    <cellStyle name="Обычный 2 4 3 2 3 3 8" xfId="55477"/>
    <cellStyle name="Обычный 2 4 3 2 3 4" xfId="4907"/>
    <cellStyle name="Обычный 2 4 3 2 3 4 2" xfId="4908"/>
    <cellStyle name="Обычный 2 4 3 2 3 4 3" xfId="18653"/>
    <cellStyle name="Обычный 2 4 3 2 3 4 4" xfId="26125"/>
    <cellStyle name="Обычный 2 4 3 2 3 4 5" xfId="33594"/>
    <cellStyle name="Обычный 2 4 3 2 3 4 6" xfId="41055"/>
    <cellStyle name="Обычный 2 4 3 2 3 4 7" xfId="48943"/>
    <cellStyle name="Обычный 2 4 3 2 3 4 8" xfId="56410"/>
    <cellStyle name="Обычный 2 4 3 2 3 5" xfId="4909"/>
    <cellStyle name="Обычный 2 4 3 2 3 5 2" xfId="4910"/>
    <cellStyle name="Обычный 2 4 3 2 3 5 3" xfId="19585"/>
    <cellStyle name="Обычный 2 4 3 2 3 5 4" xfId="27057"/>
    <cellStyle name="Обычный 2 4 3 2 3 5 5" xfId="34526"/>
    <cellStyle name="Обычный 2 4 3 2 3 5 6" xfId="41987"/>
    <cellStyle name="Обычный 2 4 3 2 3 5 7" xfId="49875"/>
    <cellStyle name="Обычный 2 4 3 2 3 5 8" xfId="57342"/>
    <cellStyle name="Обычный 2 4 3 2 3 6" xfId="4911"/>
    <cellStyle name="Обычный 2 4 3 2 3 6 2" xfId="4912"/>
    <cellStyle name="Обычный 2 4 3 2 3 6 3" xfId="20518"/>
    <cellStyle name="Обычный 2 4 3 2 3 6 4" xfId="27990"/>
    <cellStyle name="Обычный 2 4 3 2 3 6 5" xfId="35459"/>
    <cellStyle name="Обычный 2 4 3 2 3 6 6" xfId="42920"/>
    <cellStyle name="Обычный 2 4 3 2 3 6 7" xfId="50808"/>
    <cellStyle name="Обычный 2 4 3 2 3 6 8" xfId="58275"/>
    <cellStyle name="Обычный 2 4 3 2 3 7" xfId="4913"/>
    <cellStyle name="Обычный 2 4 3 2 3 7 2" xfId="4914"/>
    <cellStyle name="Обычный 2 4 3 2 3 7 3" xfId="21452"/>
    <cellStyle name="Обычный 2 4 3 2 3 7 4" xfId="28924"/>
    <cellStyle name="Обычный 2 4 3 2 3 7 5" xfId="36393"/>
    <cellStyle name="Обычный 2 4 3 2 3 7 6" xfId="43854"/>
    <cellStyle name="Обычный 2 4 3 2 3 7 7" xfId="51742"/>
    <cellStyle name="Обычный 2 4 3 2 3 7 8" xfId="59209"/>
    <cellStyle name="Обычный 2 4 3 2 3 8" xfId="4915"/>
    <cellStyle name="Обычный 2 4 3 2 3 8 2" xfId="4916"/>
    <cellStyle name="Обычный 2 4 3 2 3 8 3" xfId="22385"/>
    <cellStyle name="Обычный 2 4 3 2 3 8 4" xfId="29857"/>
    <cellStyle name="Обычный 2 4 3 2 3 8 5" xfId="37326"/>
    <cellStyle name="Обычный 2 4 3 2 3 8 6" xfId="44787"/>
    <cellStyle name="Обычный 2 4 3 2 3 8 7" xfId="52675"/>
    <cellStyle name="Обычный 2 4 3 2 3 8 8" xfId="60142"/>
    <cellStyle name="Обычный 2 4 3 2 3 9" xfId="4917"/>
    <cellStyle name="Обычный 2 4 3 2 4" xfId="4918"/>
    <cellStyle name="Обычный 2 4 3 2 4 2" xfId="4919"/>
    <cellStyle name="Обычный 2 4 3 2 4 3" xfId="4920"/>
    <cellStyle name="Обычный 2 4 3 2 4 4" xfId="16784"/>
    <cellStyle name="Обычный 2 4 3 2 4 5" xfId="24256"/>
    <cellStyle name="Обычный 2 4 3 2 4 6" xfId="31726"/>
    <cellStyle name="Обычный 2 4 3 2 4 7" xfId="39188"/>
    <cellStyle name="Обычный 2 4 3 2 4 8" xfId="47074"/>
    <cellStyle name="Обычный 2 4 3 2 4 9" xfId="54541"/>
    <cellStyle name="Обычный 2 4 3 2 5" xfId="4921"/>
    <cellStyle name="Обычный 2 4 3 2 5 2" xfId="4922"/>
    <cellStyle name="Обычный 2 4 3 2 5 3" xfId="17718"/>
    <cellStyle name="Обычный 2 4 3 2 5 4" xfId="25190"/>
    <cellStyle name="Обычный 2 4 3 2 5 5" xfId="32659"/>
    <cellStyle name="Обычный 2 4 3 2 5 6" xfId="40120"/>
    <cellStyle name="Обычный 2 4 3 2 5 7" xfId="48008"/>
    <cellStyle name="Обычный 2 4 3 2 5 8" xfId="55475"/>
    <cellStyle name="Обычный 2 4 3 2 6" xfId="4923"/>
    <cellStyle name="Обычный 2 4 3 2 6 2" xfId="4924"/>
    <cellStyle name="Обычный 2 4 3 2 6 3" xfId="18651"/>
    <cellStyle name="Обычный 2 4 3 2 6 4" xfId="26123"/>
    <cellStyle name="Обычный 2 4 3 2 6 5" xfId="33592"/>
    <cellStyle name="Обычный 2 4 3 2 6 6" xfId="41053"/>
    <cellStyle name="Обычный 2 4 3 2 6 7" xfId="48941"/>
    <cellStyle name="Обычный 2 4 3 2 6 8" xfId="56408"/>
    <cellStyle name="Обычный 2 4 3 2 7" xfId="4925"/>
    <cellStyle name="Обычный 2 4 3 2 7 2" xfId="4926"/>
    <cellStyle name="Обычный 2 4 3 2 7 3" xfId="19583"/>
    <cellStyle name="Обычный 2 4 3 2 7 4" xfId="27055"/>
    <cellStyle name="Обычный 2 4 3 2 7 5" xfId="34524"/>
    <cellStyle name="Обычный 2 4 3 2 7 6" xfId="41985"/>
    <cellStyle name="Обычный 2 4 3 2 7 7" xfId="49873"/>
    <cellStyle name="Обычный 2 4 3 2 7 8" xfId="57340"/>
    <cellStyle name="Обычный 2 4 3 2 8" xfId="4927"/>
    <cellStyle name="Обычный 2 4 3 2 8 2" xfId="4928"/>
    <cellStyle name="Обычный 2 4 3 2 8 3" xfId="20516"/>
    <cellStyle name="Обычный 2 4 3 2 8 4" xfId="27988"/>
    <cellStyle name="Обычный 2 4 3 2 8 5" xfId="35457"/>
    <cellStyle name="Обычный 2 4 3 2 8 6" xfId="42918"/>
    <cellStyle name="Обычный 2 4 3 2 8 7" xfId="50806"/>
    <cellStyle name="Обычный 2 4 3 2 8 8" xfId="58273"/>
    <cellStyle name="Обычный 2 4 3 2 9" xfId="4929"/>
    <cellStyle name="Обычный 2 4 3 2 9 2" xfId="4930"/>
    <cellStyle name="Обычный 2 4 3 2 9 3" xfId="21450"/>
    <cellStyle name="Обычный 2 4 3 2 9 4" xfId="28922"/>
    <cellStyle name="Обычный 2 4 3 2 9 5" xfId="36391"/>
    <cellStyle name="Обычный 2 4 3 2 9 6" xfId="43852"/>
    <cellStyle name="Обычный 2 4 3 2 9 7" xfId="51740"/>
    <cellStyle name="Обычный 2 4 3 2 9 8" xfId="59207"/>
    <cellStyle name="Обычный 2 4 3 20" xfId="53603"/>
    <cellStyle name="Обычный 2 4 3 3" xfId="4931"/>
    <cellStyle name="Обычный 2 4 3 3 10" xfId="4932"/>
    <cellStyle name="Обычный 2 4 3 3 11" xfId="15831"/>
    <cellStyle name="Обычный 2 4 3 3 12" xfId="23322"/>
    <cellStyle name="Обычный 2 4 3 3 13" xfId="30793"/>
    <cellStyle name="Обычный 2 4 3 3 14" xfId="38259"/>
    <cellStyle name="Обычный 2 4 3 3 15" xfId="46140"/>
    <cellStyle name="Обычный 2 4 3 3 16" xfId="53607"/>
    <cellStyle name="Обычный 2 4 3 3 2" xfId="4933"/>
    <cellStyle name="Обычный 2 4 3 3 2 2" xfId="4934"/>
    <cellStyle name="Обычный 2 4 3 3 2 3" xfId="4935"/>
    <cellStyle name="Обычный 2 4 3 3 2 4" xfId="16787"/>
    <cellStyle name="Обычный 2 4 3 3 2 5" xfId="24259"/>
    <cellStyle name="Обычный 2 4 3 3 2 6" xfId="31729"/>
    <cellStyle name="Обычный 2 4 3 3 2 7" xfId="39191"/>
    <cellStyle name="Обычный 2 4 3 3 2 8" xfId="47077"/>
    <cellStyle name="Обычный 2 4 3 3 2 9" xfId="54544"/>
    <cellStyle name="Обычный 2 4 3 3 3" xfId="4936"/>
    <cellStyle name="Обычный 2 4 3 3 3 2" xfId="4937"/>
    <cellStyle name="Обычный 2 4 3 3 3 3" xfId="17721"/>
    <cellStyle name="Обычный 2 4 3 3 3 4" xfId="25193"/>
    <cellStyle name="Обычный 2 4 3 3 3 5" xfId="32662"/>
    <cellStyle name="Обычный 2 4 3 3 3 6" xfId="40123"/>
    <cellStyle name="Обычный 2 4 3 3 3 7" xfId="48011"/>
    <cellStyle name="Обычный 2 4 3 3 3 8" xfId="55478"/>
    <cellStyle name="Обычный 2 4 3 3 4" xfId="4938"/>
    <cellStyle name="Обычный 2 4 3 3 4 2" xfId="4939"/>
    <cellStyle name="Обычный 2 4 3 3 4 3" xfId="18654"/>
    <cellStyle name="Обычный 2 4 3 3 4 4" xfId="26126"/>
    <cellStyle name="Обычный 2 4 3 3 4 5" xfId="33595"/>
    <cellStyle name="Обычный 2 4 3 3 4 6" xfId="41056"/>
    <cellStyle name="Обычный 2 4 3 3 4 7" xfId="48944"/>
    <cellStyle name="Обычный 2 4 3 3 4 8" xfId="56411"/>
    <cellStyle name="Обычный 2 4 3 3 5" xfId="4940"/>
    <cellStyle name="Обычный 2 4 3 3 5 2" xfId="4941"/>
    <cellStyle name="Обычный 2 4 3 3 5 3" xfId="19586"/>
    <cellStyle name="Обычный 2 4 3 3 5 4" xfId="27058"/>
    <cellStyle name="Обычный 2 4 3 3 5 5" xfId="34527"/>
    <cellStyle name="Обычный 2 4 3 3 5 6" xfId="41988"/>
    <cellStyle name="Обычный 2 4 3 3 5 7" xfId="49876"/>
    <cellStyle name="Обычный 2 4 3 3 5 8" xfId="57343"/>
    <cellStyle name="Обычный 2 4 3 3 6" xfId="4942"/>
    <cellStyle name="Обычный 2 4 3 3 6 2" xfId="4943"/>
    <cellStyle name="Обычный 2 4 3 3 6 3" xfId="20519"/>
    <cellStyle name="Обычный 2 4 3 3 6 4" xfId="27991"/>
    <cellStyle name="Обычный 2 4 3 3 6 5" xfId="35460"/>
    <cellStyle name="Обычный 2 4 3 3 6 6" xfId="42921"/>
    <cellStyle name="Обычный 2 4 3 3 6 7" xfId="50809"/>
    <cellStyle name="Обычный 2 4 3 3 6 8" xfId="58276"/>
    <cellStyle name="Обычный 2 4 3 3 7" xfId="4944"/>
    <cellStyle name="Обычный 2 4 3 3 7 2" xfId="4945"/>
    <cellStyle name="Обычный 2 4 3 3 7 3" xfId="21453"/>
    <cellStyle name="Обычный 2 4 3 3 7 4" xfId="28925"/>
    <cellStyle name="Обычный 2 4 3 3 7 5" xfId="36394"/>
    <cellStyle name="Обычный 2 4 3 3 7 6" xfId="43855"/>
    <cellStyle name="Обычный 2 4 3 3 7 7" xfId="51743"/>
    <cellStyle name="Обычный 2 4 3 3 7 8" xfId="59210"/>
    <cellStyle name="Обычный 2 4 3 3 8" xfId="4946"/>
    <cellStyle name="Обычный 2 4 3 3 8 2" xfId="4947"/>
    <cellStyle name="Обычный 2 4 3 3 8 3" xfId="22386"/>
    <cellStyle name="Обычный 2 4 3 3 8 4" xfId="29858"/>
    <cellStyle name="Обычный 2 4 3 3 8 5" xfId="37327"/>
    <cellStyle name="Обычный 2 4 3 3 8 6" xfId="44788"/>
    <cellStyle name="Обычный 2 4 3 3 8 7" xfId="52676"/>
    <cellStyle name="Обычный 2 4 3 3 8 8" xfId="60143"/>
    <cellStyle name="Обычный 2 4 3 3 9" xfId="4948"/>
    <cellStyle name="Обычный 2 4 3 4" xfId="4949"/>
    <cellStyle name="Обычный 2 4 3 4 10" xfId="4950"/>
    <cellStyle name="Обычный 2 4 3 4 11" xfId="15832"/>
    <cellStyle name="Обычный 2 4 3 4 12" xfId="23323"/>
    <cellStyle name="Обычный 2 4 3 4 13" xfId="30794"/>
    <cellStyle name="Обычный 2 4 3 4 14" xfId="38260"/>
    <cellStyle name="Обычный 2 4 3 4 15" xfId="46141"/>
    <cellStyle name="Обычный 2 4 3 4 16" xfId="53608"/>
    <cellStyle name="Обычный 2 4 3 4 2" xfId="4951"/>
    <cellStyle name="Обычный 2 4 3 4 2 2" xfId="4952"/>
    <cellStyle name="Обычный 2 4 3 4 2 3" xfId="16788"/>
    <cellStyle name="Обычный 2 4 3 4 2 4" xfId="24260"/>
    <cellStyle name="Обычный 2 4 3 4 2 5" xfId="31730"/>
    <cellStyle name="Обычный 2 4 3 4 2 6" xfId="39192"/>
    <cellStyle name="Обычный 2 4 3 4 2 7" xfId="47078"/>
    <cellStyle name="Обычный 2 4 3 4 2 8" xfId="54545"/>
    <cellStyle name="Обычный 2 4 3 4 3" xfId="4953"/>
    <cellStyle name="Обычный 2 4 3 4 3 2" xfId="4954"/>
    <cellStyle name="Обычный 2 4 3 4 3 3" xfId="17722"/>
    <cellStyle name="Обычный 2 4 3 4 3 4" xfId="25194"/>
    <cellStyle name="Обычный 2 4 3 4 3 5" xfId="32663"/>
    <cellStyle name="Обычный 2 4 3 4 3 6" xfId="40124"/>
    <cellStyle name="Обычный 2 4 3 4 3 7" xfId="48012"/>
    <cellStyle name="Обычный 2 4 3 4 3 8" xfId="55479"/>
    <cellStyle name="Обычный 2 4 3 4 4" xfId="4955"/>
    <cellStyle name="Обычный 2 4 3 4 4 2" xfId="4956"/>
    <cellStyle name="Обычный 2 4 3 4 4 3" xfId="18655"/>
    <cellStyle name="Обычный 2 4 3 4 4 4" xfId="26127"/>
    <cellStyle name="Обычный 2 4 3 4 4 5" xfId="33596"/>
    <cellStyle name="Обычный 2 4 3 4 4 6" xfId="41057"/>
    <cellStyle name="Обычный 2 4 3 4 4 7" xfId="48945"/>
    <cellStyle name="Обычный 2 4 3 4 4 8" xfId="56412"/>
    <cellStyle name="Обычный 2 4 3 4 5" xfId="4957"/>
    <cellStyle name="Обычный 2 4 3 4 5 2" xfId="4958"/>
    <cellStyle name="Обычный 2 4 3 4 5 3" xfId="19587"/>
    <cellStyle name="Обычный 2 4 3 4 5 4" xfId="27059"/>
    <cellStyle name="Обычный 2 4 3 4 5 5" xfId="34528"/>
    <cellStyle name="Обычный 2 4 3 4 5 6" xfId="41989"/>
    <cellStyle name="Обычный 2 4 3 4 5 7" xfId="49877"/>
    <cellStyle name="Обычный 2 4 3 4 5 8" xfId="57344"/>
    <cellStyle name="Обычный 2 4 3 4 6" xfId="4959"/>
    <cellStyle name="Обычный 2 4 3 4 6 2" xfId="4960"/>
    <cellStyle name="Обычный 2 4 3 4 6 3" xfId="20520"/>
    <cellStyle name="Обычный 2 4 3 4 6 4" xfId="27992"/>
    <cellStyle name="Обычный 2 4 3 4 6 5" xfId="35461"/>
    <cellStyle name="Обычный 2 4 3 4 6 6" xfId="42922"/>
    <cellStyle name="Обычный 2 4 3 4 6 7" xfId="50810"/>
    <cellStyle name="Обычный 2 4 3 4 6 8" xfId="58277"/>
    <cellStyle name="Обычный 2 4 3 4 7" xfId="4961"/>
    <cellStyle name="Обычный 2 4 3 4 7 2" xfId="4962"/>
    <cellStyle name="Обычный 2 4 3 4 7 3" xfId="21454"/>
    <cellStyle name="Обычный 2 4 3 4 7 4" xfId="28926"/>
    <cellStyle name="Обычный 2 4 3 4 7 5" xfId="36395"/>
    <cellStyle name="Обычный 2 4 3 4 7 6" xfId="43856"/>
    <cellStyle name="Обычный 2 4 3 4 7 7" xfId="51744"/>
    <cellStyle name="Обычный 2 4 3 4 7 8" xfId="59211"/>
    <cellStyle name="Обычный 2 4 3 4 8" xfId="4963"/>
    <cellStyle name="Обычный 2 4 3 4 8 2" xfId="4964"/>
    <cellStyle name="Обычный 2 4 3 4 8 3" xfId="22387"/>
    <cellStyle name="Обычный 2 4 3 4 8 4" xfId="29859"/>
    <cellStyle name="Обычный 2 4 3 4 8 5" xfId="37328"/>
    <cellStyle name="Обычный 2 4 3 4 8 6" xfId="44789"/>
    <cellStyle name="Обычный 2 4 3 4 8 7" xfId="52677"/>
    <cellStyle name="Обычный 2 4 3 4 8 8" xfId="60144"/>
    <cellStyle name="Обычный 2 4 3 4 9" xfId="4965"/>
    <cellStyle name="Обычный 2 4 3 5" xfId="4966"/>
    <cellStyle name="Обычный 2 4 3 5 2" xfId="4967"/>
    <cellStyle name="Обычный 2 4 3 5 3" xfId="4968"/>
    <cellStyle name="Обычный 2 4 3 5 4" xfId="16783"/>
    <cellStyle name="Обычный 2 4 3 5 5" xfId="24255"/>
    <cellStyle name="Обычный 2 4 3 5 6" xfId="31725"/>
    <cellStyle name="Обычный 2 4 3 5 7" xfId="39187"/>
    <cellStyle name="Обычный 2 4 3 5 8" xfId="47073"/>
    <cellStyle name="Обычный 2 4 3 5 9" xfId="54540"/>
    <cellStyle name="Обычный 2 4 3 6" xfId="4969"/>
    <cellStyle name="Обычный 2 4 3 6 2" xfId="4970"/>
    <cellStyle name="Обычный 2 4 3 6 3" xfId="17717"/>
    <cellStyle name="Обычный 2 4 3 6 4" xfId="25189"/>
    <cellStyle name="Обычный 2 4 3 6 5" xfId="32658"/>
    <cellStyle name="Обычный 2 4 3 6 6" xfId="40119"/>
    <cellStyle name="Обычный 2 4 3 6 7" xfId="48007"/>
    <cellStyle name="Обычный 2 4 3 6 8" xfId="55474"/>
    <cellStyle name="Обычный 2 4 3 7" xfId="4971"/>
    <cellStyle name="Обычный 2 4 3 7 2" xfId="4972"/>
    <cellStyle name="Обычный 2 4 3 7 3" xfId="18650"/>
    <cellStyle name="Обычный 2 4 3 7 4" xfId="26122"/>
    <cellStyle name="Обычный 2 4 3 7 5" xfId="33591"/>
    <cellStyle name="Обычный 2 4 3 7 6" xfId="41052"/>
    <cellStyle name="Обычный 2 4 3 7 7" xfId="48940"/>
    <cellStyle name="Обычный 2 4 3 7 8" xfId="56407"/>
    <cellStyle name="Обычный 2 4 3 8" xfId="4973"/>
    <cellStyle name="Обычный 2 4 3 8 2" xfId="4974"/>
    <cellStyle name="Обычный 2 4 3 8 3" xfId="19582"/>
    <cellStyle name="Обычный 2 4 3 8 4" xfId="27054"/>
    <cellStyle name="Обычный 2 4 3 8 5" xfId="34523"/>
    <cellStyle name="Обычный 2 4 3 8 6" xfId="41984"/>
    <cellStyle name="Обычный 2 4 3 8 7" xfId="49872"/>
    <cellStyle name="Обычный 2 4 3 8 8" xfId="57339"/>
    <cellStyle name="Обычный 2 4 3 9" xfId="4975"/>
    <cellStyle name="Обычный 2 4 3 9 2" xfId="4976"/>
    <cellStyle name="Обычный 2 4 3 9 3" xfId="20515"/>
    <cellStyle name="Обычный 2 4 3 9 4" xfId="27987"/>
    <cellStyle name="Обычный 2 4 3 9 5" xfId="35456"/>
    <cellStyle name="Обычный 2 4 3 9 6" xfId="42917"/>
    <cellStyle name="Обычный 2 4 3 9 7" xfId="50805"/>
    <cellStyle name="Обычный 2 4 3 9 8" xfId="58272"/>
    <cellStyle name="Обычный 2 4 4" xfId="4977"/>
    <cellStyle name="Обычный 2 4 4 10" xfId="4978"/>
    <cellStyle name="Обычный 2 4 4 10 2" xfId="4979"/>
    <cellStyle name="Обычный 2 4 4 10 3" xfId="22388"/>
    <cellStyle name="Обычный 2 4 4 10 4" xfId="29860"/>
    <cellStyle name="Обычный 2 4 4 10 5" xfId="37329"/>
    <cellStyle name="Обычный 2 4 4 10 6" xfId="44790"/>
    <cellStyle name="Обычный 2 4 4 10 7" xfId="52678"/>
    <cellStyle name="Обычный 2 4 4 10 8" xfId="60145"/>
    <cellStyle name="Обычный 2 4 4 11" xfId="4980"/>
    <cellStyle name="Обычный 2 4 4 12" xfId="4981"/>
    <cellStyle name="Обычный 2 4 4 13" xfId="15833"/>
    <cellStyle name="Обычный 2 4 4 14" xfId="23324"/>
    <cellStyle name="Обычный 2 4 4 15" xfId="30795"/>
    <cellStyle name="Обычный 2 4 4 16" xfId="38261"/>
    <cellStyle name="Обычный 2 4 4 17" xfId="45713"/>
    <cellStyle name="Обычный 2 4 4 18" xfId="46142"/>
    <cellStyle name="Обычный 2 4 4 19" xfId="53609"/>
    <cellStyle name="Обычный 2 4 4 2" xfId="4982"/>
    <cellStyle name="Обычный 2 4 4 2 10" xfId="4983"/>
    <cellStyle name="Обычный 2 4 4 2 11" xfId="15834"/>
    <cellStyle name="Обычный 2 4 4 2 12" xfId="23325"/>
    <cellStyle name="Обычный 2 4 4 2 13" xfId="30796"/>
    <cellStyle name="Обычный 2 4 4 2 14" xfId="38262"/>
    <cellStyle name="Обычный 2 4 4 2 15" xfId="46143"/>
    <cellStyle name="Обычный 2 4 4 2 16" xfId="53610"/>
    <cellStyle name="Обычный 2 4 4 2 2" xfId="4984"/>
    <cellStyle name="Обычный 2 4 4 2 2 2" xfId="4985"/>
    <cellStyle name="Обычный 2 4 4 2 2 3" xfId="16790"/>
    <cellStyle name="Обычный 2 4 4 2 2 4" xfId="24262"/>
    <cellStyle name="Обычный 2 4 4 2 2 5" xfId="31732"/>
    <cellStyle name="Обычный 2 4 4 2 2 6" xfId="39194"/>
    <cellStyle name="Обычный 2 4 4 2 2 7" xfId="47080"/>
    <cellStyle name="Обычный 2 4 4 2 2 8" xfId="54547"/>
    <cellStyle name="Обычный 2 4 4 2 3" xfId="4986"/>
    <cellStyle name="Обычный 2 4 4 2 3 2" xfId="4987"/>
    <cellStyle name="Обычный 2 4 4 2 3 3" xfId="17724"/>
    <cellStyle name="Обычный 2 4 4 2 3 4" xfId="25196"/>
    <cellStyle name="Обычный 2 4 4 2 3 5" xfId="32665"/>
    <cellStyle name="Обычный 2 4 4 2 3 6" xfId="40126"/>
    <cellStyle name="Обычный 2 4 4 2 3 7" xfId="48014"/>
    <cellStyle name="Обычный 2 4 4 2 3 8" xfId="55481"/>
    <cellStyle name="Обычный 2 4 4 2 4" xfId="4988"/>
    <cellStyle name="Обычный 2 4 4 2 4 2" xfId="4989"/>
    <cellStyle name="Обычный 2 4 4 2 4 3" xfId="18657"/>
    <cellStyle name="Обычный 2 4 4 2 4 4" xfId="26129"/>
    <cellStyle name="Обычный 2 4 4 2 4 5" xfId="33598"/>
    <cellStyle name="Обычный 2 4 4 2 4 6" xfId="41059"/>
    <cellStyle name="Обычный 2 4 4 2 4 7" xfId="48947"/>
    <cellStyle name="Обычный 2 4 4 2 4 8" xfId="56414"/>
    <cellStyle name="Обычный 2 4 4 2 5" xfId="4990"/>
    <cellStyle name="Обычный 2 4 4 2 5 2" xfId="4991"/>
    <cellStyle name="Обычный 2 4 4 2 5 3" xfId="19589"/>
    <cellStyle name="Обычный 2 4 4 2 5 4" xfId="27061"/>
    <cellStyle name="Обычный 2 4 4 2 5 5" xfId="34530"/>
    <cellStyle name="Обычный 2 4 4 2 5 6" xfId="41991"/>
    <cellStyle name="Обычный 2 4 4 2 5 7" xfId="49879"/>
    <cellStyle name="Обычный 2 4 4 2 5 8" xfId="57346"/>
    <cellStyle name="Обычный 2 4 4 2 6" xfId="4992"/>
    <cellStyle name="Обычный 2 4 4 2 6 2" xfId="4993"/>
    <cellStyle name="Обычный 2 4 4 2 6 3" xfId="20522"/>
    <cellStyle name="Обычный 2 4 4 2 6 4" xfId="27994"/>
    <cellStyle name="Обычный 2 4 4 2 6 5" xfId="35463"/>
    <cellStyle name="Обычный 2 4 4 2 6 6" xfId="42924"/>
    <cellStyle name="Обычный 2 4 4 2 6 7" xfId="50812"/>
    <cellStyle name="Обычный 2 4 4 2 6 8" xfId="58279"/>
    <cellStyle name="Обычный 2 4 4 2 7" xfId="4994"/>
    <cellStyle name="Обычный 2 4 4 2 7 2" xfId="4995"/>
    <cellStyle name="Обычный 2 4 4 2 7 3" xfId="21456"/>
    <cellStyle name="Обычный 2 4 4 2 7 4" xfId="28928"/>
    <cellStyle name="Обычный 2 4 4 2 7 5" xfId="36397"/>
    <cellStyle name="Обычный 2 4 4 2 7 6" xfId="43858"/>
    <cellStyle name="Обычный 2 4 4 2 7 7" xfId="51746"/>
    <cellStyle name="Обычный 2 4 4 2 7 8" xfId="59213"/>
    <cellStyle name="Обычный 2 4 4 2 8" xfId="4996"/>
    <cellStyle name="Обычный 2 4 4 2 8 2" xfId="4997"/>
    <cellStyle name="Обычный 2 4 4 2 8 3" xfId="22389"/>
    <cellStyle name="Обычный 2 4 4 2 8 4" xfId="29861"/>
    <cellStyle name="Обычный 2 4 4 2 8 5" xfId="37330"/>
    <cellStyle name="Обычный 2 4 4 2 8 6" xfId="44791"/>
    <cellStyle name="Обычный 2 4 4 2 8 7" xfId="52679"/>
    <cellStyle name="Обычный 2 4 4 2 8 8" xfId="60146"/>
    <cellStyle name="Обычный 2 4 4 2 9" xfId="4998"/>
    <cellStyle name="Обычный 2 4 4 3" xfId="4999"/>
    <cellStyle name="Обычный 2 4 4 3 10" xfId="15835"/>
    <cellStyle name="Обычный 2 4 4 3 11" xfId="23326"/>
    <cellStyle name="Обычный 2 4 4 3 12" xfId="30797"/>
    <cellStyle name="Обычный 2 4 4 3 13" xfId="38263"/>
    <cellStyle name="Обычный 2 4 4 3 14" xfId="46144"/>
    <cellStyle name="Обычный 2 4 4 3 15" xfId="53611"/>
    <cellStyle name="Обычный 2 4 4 3 2" xfId="5000"/>
    <cellStyle name="Обычный 2 4 4 3 2 2" xfId="5001"/>
    <cellStyle name="Обычный 2 4 4 3 2 3" xfId="16791"/>
    <cellStyle name="Обычный 2 4 4 3 2 4" xfId="24263"/>
    <cellStyle name="Обычный 2 4 4 3 2 5" xfId="31733"/>
    <cellStyle name="Обычный 2 4 4 3 2 6" xfId="39195"/>
    <cellStyle name="Обычный 2 4 4 3 2 7" xfId="47081"/>
    <cellStyle name="Обычный 2 4 4 3 2 8" xfId="54548"/>
    <cellStyle name="Обычный 2 4 4 3 3" xfId="5002"/>
    <cellStyle name="Обычный 2 4 4 3 3 2" xfId="5003"/>
    <cellStyle name="Обычный 2 4 4 3 3 3" xfId="17725"/>
    <cellStyle name="Обычный 2 4 4 3 3 4" xfId="25197"/>
    <cellStyle name="Обычный 2 4 4 3 3 5" xfId="32666"/>
    <cellStyle name="Обычный 2 4 4 3 3 6" xfId="40127"/>
    <cellStyle name="Обычный 2 4 4 3 3 7" xfId="48015"/>
    <cellStyle name="Обычный 2 4 4 3 3 8" xfId="55482"/>
    <cellStyle name="Обычный 2 4 4 3 4" xfId="5004"/>
    <cellStyle name="Обычный 2 4 4 3 4 2" xfId="5005"/>
    <cellStyle name="Обычный 2 4 4 3 4 3" xfId="18658"/>
    <cellStyle name="Обычный 2 4 4 3 4 4" xfId="26130"/>
    <cellStyle name="Обычный 2 4 4 3 4 5" xfId="33599"/>
    <cellStyle name="Обычный 2 4 4 3 4 6" xfId="41060"/>
    <cellStyle name="Обычный 2 4 4 3 4 7" xfId="48948"/>
    <cellStyle name="Обычный 2 4 4 3 4 8" xfId="56415"/>
    <cellStyle name="Обычный 2 4 4 3 5" xfId="5006"/>
    <cellStyle name="Обычный 2 4 4 3 5 2" xfId="5007"/>
    <cellStyle name="Обычный 2 4 4 3 5 3" xfId="19590"/>
    <cellStyle name="Обычный 2 4 4 3 5 4" xfId="27062"/>
    <cellStyle name="Обычный 2 4 4 3 5 5" xfId="34531"/>
    <cellStyle name="Обычный 2 4 4 3 5 6" xfId="41992"/>
    <cellStyle name="Обычный 2 4 4 3 5 7" xfId="49880"/>
    <cellStyle name="Обычный 2 4 4 3 5 8" xfId="57347"/>
    <cellStyle name="Обычный 2 4 4 3 6" xfId="5008"/>
    <cellStyle name="Обычный 2 4 4 3 6 2" xfId="5009"/>
    <cellStyle name="Обычный 2 4 4 3 6 3" xfId="20523"/>
    <cellStyle name="Обычный 2 4 4 3 6 4" xfId="27995"/>
    <cellStyle name="Обычный 2 4 4 3 6 5" xfId="35464"/>
    <cellStyle name="Обычный 2 4 4 3 6 6" xfId="42925"/>
    <cellStyle name="Обычный 2 4 4 3 6 7" xfId="50813"/>
    <cellStyle name="Обычный 2 4 4 3 6 8" xfId="58280"/>
    <cellStyle name="Обычный 2 4 4 3 7" xfId="5010"/>
    <cellStyle name="Обычный 2 4 4 3 7 2" xfId="5011"/>
    <cellStyle name="Обычный 2 4 4 3 7 3" xfId="21457"/>
    <cellStyle name="Обычный 2 4 4 3 7 4" xfId="28929"/>
    <cellStyle name="Обычный 2 4 4 3 7 5" xfId="36398"/>
    <cellStyle name="Обычный 2 4 4 3 7 6" xfId="43859"/>
    <cellStyle name="Обычный 2 4 4 3 7 7" xfId="51747"/>
    <cellStyle name="Обычный 2 4 4 3 7 8" xfId="59214"/>
    <cellStyle name="Обычный 2 4 4 3 8" xfId="5012"/>
    <cellStyle name="Обычный 2 4 4 3 8 2" xfId="5013"/>
    <cellStyle name="Обычный 2 4 4 3 8 3" xfId="22390"/>
    <cellStyle name="Обычный 2 4 4 3 8 4" xfId="29862"/>
    <cellStyle name="Обычный 2 4 4 3 8 5" xfId="37331"/>
    <cellStyle name="Обычный 2 4 4 3 8 6" xfId="44792"/>
    <cellStyle name="Обычный 2 4 4 3 8 7" xfId="52680"/>
    <cellStyle name="Обычный 2 4 4 3 8 8" xfId="60147"/>
    <cellStyle name="Обычный 2 4 4 3 9" xfId="5014"/>
    <cellStyle name="Обычный 2 4 4 4" xfId="5015"/>
    <cellStyle name="Обычный 2 4 4 4 2" xfId="5016"/>
    <cellStyle name="Обычный 2 4 4 4 3" xfId="16789"/>
    <cellStyle name="Обычный 2 4 4 4 4" xfId="24261"/>
    <cellStyle name="Обычный 2 4 4 4 5" xfId="31731"/>
    <cellStyle name="Обычный 2 4 4 4 6" xfId="39193"/>
    <cellStyle name="Обычный 2 4 4 4 7" xfId="47079"/>
    <cellStyle name="Обычный 2 4 4 4 8" xfId="54546"/>
    <cellStyle name="Обычный 2 4 4 5" xfId="5017"/>
    <cellStyle name="Обычный 2 4 4 5 2" xfId="5018"/>
    <cellStyle name="Обычный 2 4 4 5 3" xfId="17723"/>
    <cellStyle name="Обычный 2 4 4 5 4" xfId="25195"/>
    <cellStyle name="Обычный 2 4 4 5 5" xfId="32664"/>
    <cellStyle name="Обычный 2 4 4 5 6" xfId="40125"/>
    <cellStyle name="Обычный 2 4 4 5 7" xfId="48013"/>
    <cellStyle name="Обычный 2 4 4 5 8" xfId="55480"/>
    <cellStyle name="Обычный 2 4 4 6" xfId="5019"/>
    <cellStyle name="Обычный 2 4 4 6 2" xfId="5020"/>
    <cellStyle name="Обычный 2 4 4 6 3" xfId="18656"/>
    <cellStyle name="Обычный 2 4 4 6 4" xfId="26128"/>
    <cellStyle name="Обычный 2 4 4 6 5" xfId="33597"/>
    <cellStyle name="Обычный 2 4 4 6 6" xfId="41058"/>
    <cellStyle name="Обычный 2 4 4 6 7" xfId="48946"/>
    <cellStyle name="Обычный 2 4 4 6 8" xfId="56413"/>
    <cellStyle name="Обычный 2 4 4 7" xfId="5021"/>
    <cellStyle name="Обычный 2 4 4 7 2" xfId="5022"/>
    <cellStyle name="Обычный 2 4 4 7 3" xfId="19588"/>
    <cellStyle name="Обычный 2 4 4 7 4" xfId="27060"/>
    <cellStyle name="Обычный 2 4 4 7 5" xfId="34529"/>
    <cellStyle name="Обычный 2 4 4 7 6" xfId="41990"/>
    <cellStyle name="Обычный 2 4 4 7 7" xfId="49878"/>
    <cellStyle name="Обычный 2 4 4 7 8" xfId="57345"/>
    <cellStyle name="Обычный 2 4 4 8" xfId="5023"/>
    <cellStyle name="Обычный 2 4 4 8 2" xfId="5024"/>
    <cellStyle name="Обычный 2 4 4 8 3" xfId="20521"/>
    <cellStyle name="Обычный 2 4 4 8 4" xfId="27993"/>
    <cellStyle name="Обычный 2 4 4 8 5" xfId="35462"/>
    <cellStyle name="Обычный 2 4 4 8 6" xfId="42923"/>
    <cellStyle name="Обычный 2 4 4 8 7" xfId="50811"/>
    <cellStyle name="Обычный 2 4 4 8 8" xfId="58278"/>
    <cellStyle name="Обычный 2 4 4 9" xfId="5025"/>
    <cellStyle name="Обычный 2 4 4 9 2" xfId="5026"/>
    <cellStyle name="Обычный 2 4 4 9 3" xfId="21455"/>
    <cellStyle name="Обычный 2 4 4 9 4" xfId="28927"/>
    <cellStyle name="Обычный 2 4 4 9 5" xfId="36396"/>
    <cellStyle name="Обычный 2 4 4 9 6" xfId="43857"/>
    <cellStyle name="Обычный 2 4 4 9 7" xfId="51745"/>
    <cellStyle name="Обычный 2 4 4 9 8" xfId="59212"/>
    <cellStyle name="Обычный 2 4 5" xfId="5027"/>
    <cellStyle name="Обычный 2 4 5 2" xfId="5028"/>
    <cellStyle name="Обычный 2 4 6" xfId="5029"/>
    <cellStyle name="Обычный 2 4 7" xfId="5030"/>
    <cellStyle name="Обычный 2 4 8" xfId="5031"/>
    <cellStyle name="Обычный 2 4 9" xfId="15823"/>
    <cellStyle name="Обычный 2 5" xfId="5032"/>
    <cellStyle name="Обычный 2 5 2" xfId="5033"/>
    <cellStyle name="Обычный 2 5 2 2" xfId="15836"/>
    <cellStyle name="Обычный 2 5 3" xfId="5034"/>
    <cellStyle name="Обычный 2 5 4" xfId="45745"/>
    <cellStyle name="Обычный 2 6" xfId="5035"/>
    <cellStyle name="Обычный 2 6 10" xfId="5036"/>
    <cellStyle name="Обычный 2 6 10 2" xfId="5037"/>
    <cellStyle name="Обычный 2 6 10 3" xfId="22391"/>
    <cellStyle name="Обычный 2 6 10 4" xfId="29863"/>
    <cellStyle name="Обычный 2 6 10 5" xfId="37332"/>
    <cellStyle name="Обычный 2 6 10 6" xfId="44793"/>
    <cellStyle name="Обычный 2 6 10 7" xfId="52681"/>
    <cellStyle name="Обычный 2 6 10 8" xfId="60148"/>
    <cellStyle name="Обычный 2 6 11" xfId="5038"/>
    <cellStyle name="Обычный 2 6 12" xfId="15837"/>
    <cellStyle name="Обычный 2 6 13" xfId="23327"/>
    <cellStyle name="Обычный 2 6 14" xfId="30798"/>
    <cellStyle name="Обычный 2 6 15" xfId="38264"/>
    <cellStyle name="Обычный 2 6 16" xfId="46145"/>
    <cellStyle name="Обычный 2 6 17" xfId="53612"/>
    <cellStyle name="Обычный 2 6 2" xfId="5039"/>
    <cellStyle name="Обычный 2 6 2 10" xfId="15838"/>
    <cellStyle name="Обычный 2 6 2 11" xfId="23328"/>
    <cellStyle name="Обычный 2 6 2 12" xfId="30799"/>
    <cellStyle name="Обычный 2 6 2 13" xfId="38265"/>
    <cellStyle name="Обычный 2 6 2 14" xfId="46146"/>
    <cellStyle name="Обычный 2 6 2 15" xfId="53613"/>
    <cellStyle name="Обычный 2 6 2 2" xfId="5040"/>
    <cellStyle name="Обычный 2 6 2 2 2" xfId="5041"/>
    <cellStyle name="Обычный 2 6 2 2 3" xfId="16793"/>
    <cellStyle name="Обычный 2 6 2 2 4" xfId="24265"/>
    <cellStyle name="Обычный 2 6 2 2 5" xfId="31735"/>
    <cellStyle name="Обычный 2 6 2 2 6" xfId="39197"/>
    <cellStyle name="Обычный 2 6 2 2 7" xfId="47083"/>
    <cellStyle name="Обычный 2 6 2 2 8" xfId="54550"/>
    <cellStyle name="Обычный 2 6 2 3" xfId="5042"/>
    <cellStyle name="Обычный 2 6 2 3 2" xfId="5043"/>
    <cellStyle name="Обычный 2 6 2 3 3" xfId="17727"/>
    <cellStyle name="Обычный 2 6 2 3 4" xfId="25199"/>
    <cellStyle name="Обычный 2 6 2 3 5" xfId="32668"/>
    <cellStyle name="Обычный 2 6 2 3 6" xfId="40129"/>
    <cellStyle name="Обычный 2 6 2 3 7" xfId="48017"/>
    <cellStyle name="Обычный 2 6 2 3 8" xfId="55484"/>
    <cellStyle name="Обычный 2 6 2 4" xfId="5044"/>
    <cellStyle name="Обычный 2 6 2 4 2" xfId="5045"/>
    <cellStyle name="Обычный 2 6 2 4 3" xfId="18660"/>
    <cellStyle name="Обычный 2 6 2 4 4" xfId="26132"/>
    <cellStyle name="Обычный 2 6 2 4 5" xfId="33601"/>
    <cellStyle name="Обычный 2 6 2 4 6" xfId="41062"/>
    <cellStyle name="Обычный 2 6 2 4 7" xfId="48950"/>
    <cellStyle name="Обычный 2 6 2 4 8" xfId="56417"/>
    <cellStyle name="Обычный 2 6 2 5" xfId="5046"/>
    <cellStyle name="Обычный 2 6 2 5 2" xfId="5047"/>
    <cellStyle name="Обычный 2 6 2 5 3" xfId="19592"/>
    <cellStyle name="Обычный 2 6 2 5 4" xfId="27064"/>
    <cellStyle name="Обычный 2 6 2 5 5" xfId="34533"/>
    <cellStyle name="Обычный 2 6 2 5 6" xfId="41994"/>
    <cellStyle name="Обычный 2 6 2 5 7" xfId="49882"/>
    <cellStyle name="Обычный 2 6 2 5 8" xfId="57349"/>
    <cellStyle name="Обычный 2 6 2 6" xfId="5048"/>
    <cellStyle name="Обычный 2 6 2 6 2" xfId="5049"/>
    <cellStyle name="Обычный 2 6 2 6 3" xfId="20525"/>
    <cellStyle name="Обычный 2 6 2 6 4" xfId="27997"/>
    <cellStyle name="Обычный 2 6 2 6 5" xfId="35466"/>
    <cellStyle name="Обычный 2 6 2 6 6" xfId="42927"/>
    <cellStyle name="Обычный 2 6 2 6 7" xfId="50815"/>
    <cellStyle name="Обычный 2 6 2 6 8" xfId="58282"/>
    <cellStyle name="Обычный 2 6 2 7" xfId="5050"/>
    <cellStyle name="Обычный 2 6 2 7 2" xfId="5051"/>
    <cellStyle name="Обычный 2 6 2 7 3" xfId="21459"/>
    <cellStyle name="Обычный 2 6 2 7 4" xfId="28931"/>
    <cellStyle name="Обычный 2 6 2 7 5" xfId="36400"/>
    <cellStyle name="Обычный 2 6 2 7 6" xfId="43861"/>
    <cellStyle name="Обычный 2 6 2 7 7" xfId="51749"/>
    <cellStyle name="Обычный 2 6 2 7 8" xfId="59216"/>
    <cellStyle name="Обычный 2 6 2 8" xfId="5052"/>
    <cellStyle name="Обычный 2 6 2 8 2" xfId="5053"/>
    <cellStyle name="Обычный 2 6 2 8 3" xfId="22392"/>
    <cellStyle name="Обычный 2 6 2 8 4" xfId="29864"/>
    <cellStyle name="Обычный 2 6 2 8 5" xfId="37333"/>
    <cellStyle name="Обычный 2 6 2 8 6" xfId="44794"/>
    <cellStyle name="Обычный 2 6 2 8 7" xfId="52682"/>
    <cellStyle name="Обычный 2 6 2 8 8" xfId="60149"/>
    <cellStyle name="Обычный 2 6 2 9" xfId="5054"/>
    <cellStyle name="Обычный 2 6 3" xfId="5055"/>
    <cellStyle name="Обычный 2 6 3 10" xfId="15839"/>
    <cellStyle name="Обычный 2 6 3 11" xfId="23329"/>
    <cellStyle name="Обычный 2 6 3 12" xfId="30800"/>
    <cellStyle name="Обычный 2 6 3 13" xfId="38266"/>
    <cellStyle name="Обычный 2 6 3 14" xfId="46147"/>
    <cellStyle name="Обычный 2 6 3 15" xfId="53614"/>
    <cellStyle name="Обычный 2 6 3 2" xfId="5056"/>
    <cellStyle name="Обычный 2 6 3 2 2" xfId="5057"/>
    <cellStyle name="Обычный 2 6 3 2 3" xfId="16794"/>
    <cellStyle name="Обычный 2 6 3 2 4" xfId="24266"/>
    <cellStyle name="Обычный 2 6 3 2 5" xfId="31736"/>
    <cellStyle name="Обычный 2 6 3 2 6" xfId="39198"/>
    <cellStyle name="Обычный 2 6 3 2 7" xfId="47084"/>
    <cellStyle name="Обычный 2 6 3 2 8" xfId="54551"/>
    <cellStyle name="Обычный 2 6 3 3" xfId="5058"/>
    <cellStyle name="Обычный 2 6 3 3 2" xfId="5059"/>
    <cellStyle name="Обычный 2 6 3 3 3" xfId="17728"/>
    <cellStyle name="Обычный 2 6 3 3 4" xfId="25200"/>
    <cellStyle name="Обычный 2 6 3 3 5" xfId="32669"/>
    <cellStyle name="Обычный 2 6 3 3 6" xfId="40130"/>
    <cellStyle name="Обычный 2 6 3 3 7" xfId="48018"/>
    <cellStyle name="Обычный 2 6 3 3 8" xfId="55485"/>
    <cellStyle name="Обычный 2 6 3 4" xfId="5060"/>
    <cellStyle name="Обычный 2 6 3 4 2" xfId="5061"/>
    <cellStyle name="Обычный 2 6 3 4 3" xfId="18661"/>
    <cellStyle name="Обычный 2 6 3 4 4" xfId="26133"/>
    <cellStyle name="Обычный 2 6 3 4 5" xfId="33602"/>
    <cellStyle name="Обычный 2 6 3 4 6" xfId="41063"/>
    <cellStyle name="Обычный 2 6 3 4 7" xfId="48951"/>
    <cellStyle name="Обычный 2 6 3 4 8" xfId="56418"/>
    <cellStyle name="Обычный 2 6 3 5" xfId="5062"/>
    <cellStyle name="Обычный 2 6 3 5 2" xfId="5063"/>
    <cellStyle name="Обычный 2 6 3 5 3" xfId="19593"/>
    <cellStyle name="Обычный 2 6 3 5 4" xfId="27065"/>
    <cellStyle name="Обычный 2 6 3 5 5" xfId="34534"/>
    <cellStyle name="Обычный 2 6 3 5 6" xfId="41995"/>
    <cellStyle name="Обычный 2 6 3 5 7" xfId="49883"/>
    <cellStyle name="Обычный 2 6 3 5 8" xfId="57350"/>
    <cellStyle name="Обычный 2 6 3 6" xfId="5064"/>
    <cellStyle name="Обычный 2 6 3 6 2" xfId="5065"/>
    <cellStyle name="Обычный 2 6 3 6 3" xfId="20526"/>
    <cellStyle name="Обычный 2 6 3 6 4" xfId="27998"/>
    <cellStyle name="Обычный 2 6 3 6 5" xfId="35467"/>
    <cellStyle name="Обычный 2 6 3 6 6" xfId="42928"/>
    <cellStyle name="Обычный 2 6 3 6 7" xfId="50816"/>
    <cellStyle name="Обычный 2 6 3 6 8" xfId="58283"/>
    <cellStyle name="Обычный 2 6 3 7" xfId="5066"/>
    <cellStyle name="Обычный 2 6 3 7 2" xfId="5067"/>
    <cellStyle name="Обычный 2 6 3 7 3" xfId="21460"/>
    <cellStyle name="Обычный 2 6 3 7 4" xfId="28932"/>
    <cellStyle name="Обычный 2 6 3 7 5" xfId="36401"/>
    <cellStyle name="Обычный 2 6 3 7 6" xfId="43862"/>
    <cellStyle name="Обычный 2 6 3 7 7" xfId="51750"/>
    <cellStyle name="Обычный 2 6 3 7 8" xfId="59217"/>
    <cellStyle name="Обычный 2 6 3 8" xfId="5068"/>
    <cellStyle name="Обычный 2 6 3 8 2" xfId="5069"/>
    <cellStyle name="Обычный 2 6 3 8 3" xfId="22393"/>
    <cellStyle name="Обычный 2 6 3 8 4" xfId="29865"/>
    <cellStyle name="Обычный 2 6 3 8 5" xfId="37334"/>
    <cellStyle name="Обычный 2 6 3 8 6" xfId="44795"/>
    <cellStyle name="Обычный 2 6 3 8 7" xfId="52683"/>
    <cellStyle name="Обычный 2 6 3 8 8" xfId="60150"/>
    <cellStyle name="Обычный 2 6 3 9" xfId="5070"/>
    <cellStyle name="Обычный 2 6 4" xfId="5071"/>
    <cellStyle name="Обычный 2 6 4 2" xfId="5072"/>
    <cellStyle name="Обычный 2 6 4 3" xfId="16792"/>
    <cellStyle name="Обычный 2 6 4 4" xfId="24264"/>
    <cellStyle name="Обычный 2 6 4 5" xfId="31734"/>
    <cellStyle name="Обычный 2 6 4 6" xfId="39196"/>
    <cellStyle name="Обычный 2 6 4 7" xfId="47082"/>
    <cellStyle name="Обычный 2 6 4 8" xfId="54549"/>
    <cellStyle name="Обычный 2 6 5" xfId="5073"/>
    <cellStyle name="Обычный 2 6 5 2" xfId="5074"/>
    <cellStyle name="Обычный 2 6 5 3" xfId="17726"/>
    <cellStyle name="Обычный 2 6 5 4" xfId="25198"/>
    <cellStyle name="Обычный 2 6 5 5" xfId="32667"/>
    <cellStyle name="Обычный 2 6 5 6" xfId="40128"/>
    <cellStyle name="Обычный 2 6 5 7" xfId="48016"/>
    <cellStyle name="Обычный 2 6 5 8" xfId="55483"/>
    <cellStyle name="Обычный 2 6 6" xfId="5075"/>
    <cellStyle name="Обычный 2 6 6 2" xfId="5076"/>
    <cellStyle name="Обычный 2 6 6 3" xfId="18659"/>
    <cellStyle name="Обычный 2 6 6 4" xfId="26131"/>
    <cellStyle name="Обычный 2 6 6 5" xfId="33600"/>
    <cellStyle name="Обычный 2 6 6 6" xfId="41061"/>
    <cellStyle name="Обычный 2 6 6 7" xfId="48949"/>
    <cellStyle name="Обычный 2 6 6 8" xfId="56416"/>
    <cellStyle name="Обычный 2 6 7" xfId="5077"/>
    <cellStyle name="Обычный 2 6 7 2" xfId="5078"/>
    <cellStyle name="Обычный 2 6 7 3" xfId="19591"/>
    <cellStyle name="Обычный 2 6 7 4" xfId="27063"/>
    <cellStyle name="Обычный 2 6 7 5" xfId="34532"/>
    <cellStyle name="Обычный 2 6 7 6" xfId="41993"/>
    <cellStyle name="Обычный 2 6 7 7" xfId="49881"/>
    <cellStyle name="Обычный 2 6 7 8" xfId="57348"/>
    <cellStyle name="Обычный 2 6 8" xfId="5079"/>
    <cellStyle name="Обычный 2 6 8 2" xfId="5080"/>
    <cellStyle name="Обычный 2 6 8 3" xfId="20524"/>
    <cellStyle name="Обычный 2 6 8 4" xfId="27996"/>
    <cellStyle name="Обычный 2 6 8 5" xfId="35465"/>
    <cellStyle name="Обычный 2 6 8 6" xfId="42926"/>
    <cellStyle name="Обычный 2 6 8 7" xfId="50814"/>
    <cellStyle name="Обычный 2 6 8 8" xfId="58281"/>
    <cellStyle name="Обычный 2 6 9" xfId="5081"/>
    <cellStyle name="Обычный 2 6 9 2" xfId="5082"/>
    <cellStyle name="Обычный 2 6 9 3" xfId="21458"/>
    <cellStyle name="Обычный 2 6 9 4" xfId="28930"/>
    <cellStyle name="Обычный 2 6 9 5" xfId="36399"/>
    <cellStyle name="Обычный 2 6 9 6" xfId="43860"/>
    <cellStyle name="Обычный 2 6 9 7" xfId="51748"/>
    <cellStyle name="Обычный 2 6 9 8" xfId="59215"/>
    <cellStyle name="Обычный 2 7" xfId="5083"/>
    <cellStyle name="Обычный 2 8" xfId="15607"/>
    <cellStyle name="Обычный 20" xfId="5084"/>
    <cellStyle name="Обычный 20 10" xfId="5085"/>
    <cellStyle name="Обычный 20 10 2" xfId="5086"/>
    <cellStyle name="Обычный 20 10 3" xfId="22394"/>
    <cellStyle name="Обычный 20 10 4" xfId="29866"/>
    <cellStyle name="Обычный 20 10 5" xfId="37335"/>
    <cellStyle name="Обычный 20 10 6" xfId="44796"/>
    <cellStyle name="Обычный 20 10 7" xfId="52684"/>
    <cellStyle name="Обычный 20 10 8" xfId="60151"/>
    <cellStyle name="Обычный 20 11" xfId="5087"/>
    <cellStyle name="Обычный 20 12" xfId="15840"/>
    <cellStyle name="Обычный 20 13" xfId="23330"/>
    <cellStyle name="Обычный 20 14" xfId="30801"/>
    <cellStyle name="Обычный 20 15" xfId="38267"/>
    <cellStyle name="Обычный 20 16" xfId="45510"/>
    <cellStyle name="Обычный 20 17" xfId="46148"/>
    <cellStyle name="Обычный 20 18" xfId="53615"/>
    <cellStyle name="Обычный 20 2" xfId="5088"/>
    <cellStyle name="Обычный 20 2 10" xfId="15841"/>
    <cellStyle name="Обычный 20 2 11" xfId="23331"/>
    <cellStyle name="Обычный 20 2 12" xfId="30802"/>
    <cellStyle name="Обычный 20 2 13" xfId="38268"/>
    <cellStyle name="Обычный 20 2 14" xfId="46149"/>
    <cellStyle name="Обычный 20 2 15" xfId="53616"/>
    <cellStyle name="Обычный 20 2 2" xfId="5089"/>
    <cellStyle name="Обычный 20 2 2 2" xfId="5090"/>
    <cellStyle name="Обычный 20 2 2 3" xfId="16796"/>
    <cellStyle name="Обычный 20 2 2 4" xfId="24268"/>
    <cellStyle name="Обычный 20 2 2 5" xfId="31738"/>
    <cellStyle name="Обычный 20 2 2 6" xfId="39200"/>
    <cellStyle name="Обычный 20 2 2 7" xfId="47086"/>
    <cellStyle name="Обычный 20 2 2 8" xfId="54553"/>
    <cellStyle name="Обычный 20 2 3" xfId="5091"/>
    <cellStyle name="Обычный 20 2 3 2" xfId="5092"/>
    <cellStyle name="Обычный 20 2 3 3" xfId="17730"/>
    <cellStyle name="Обычный 20 2 3 4" xfId="25202"/>
    <cellStyle name="Обычный 20 2 3 5" xfId="32671"/>
    <cellStyle name="Обычный 20 2 3 6" xfId="40132"/>
    <cellStyle name="Обычный 20 2 3 7" xfId="48020"/>
    <cellStyle name="Обычный 20 2 3 8" xfId="55487"/>
    <cellStyle name="Обычный 20 2 4" xfId="5093"/>
    <cellStyle name="Обычный 20 2 4 2" xfId="5094"/>
    <cellStyle name="Обычный 20 2 4 3" xfId="18663"/>
    <cellStyle name="Обычный 20 2 4 4" xfId="26135"/>
    <cellStyle name="Обычный 20 2 4 5" xfId="33604"/>
    <cellStyle name="Обычный 20 2 4 6" xfId="41065"/>
    <cellStyle name="Обычный 20 2 4 7" xfId="48953"/>
    <cellStyle name="Обычный 20 2 4 8" xfId="56420"/>
    <cellStyle name="Обычный 20 2 5" xfId="5095"/>
    <cellStyle name="Обычный 20 2 5 2" xfId="5096"/>
    <cellStyle name="Обычный 20 2 5 3" xfId="19595"/>
    <cellStyle name="Обычный 20 2 5 4" xfId="27067"/>
    <cellStyle name="Обычный 20 2 5 5" xfId="34536"/>
    <cellStyle name="Обычный 20 2 5 6" xfId="41997"/>
    <cellStyle name="Обычный 20 2 5 7" xfId="49885"/>
    <cellStyle name="Обычный 20 2 5 8" xfId="57352"/>
    <cellStyle name="Обычный 20 2 6" xfId="5097"/>
    <cellStyle name="Обычный 20 2 6 2" xfId="5098"/>
    <cellStyle name="Обычный 20 2 6 3" xfId="20528"/>
    <cellStyle name="Обычный 20 2 6 4" xfId="28000"/>
    <cellStyle name="Обычный 20 2 6 5" xfId="35469"/>
    <cellStyle name="Обычный 20 2 6 6" xfId="42930"/>
    <cellStyle name="Обычный 20 2 6 7" xfId="50818"/>
    <cellStyle name="Обычный 20 2 6 8" xfId="58285"/>
    <cellStyle name="Обычный 20 2 7" xfId="5099"/>
    <cellStyle name="Обычный 20 2 7 2" xfId="5100"/>
    <cellStyle name="Обычный 20 2 7 3" xfId="21462"/>
    <cellStyle name="Обычный 20 2 7 4" xfId="28934"/>
    <cellStyle name="Обычный 20 2 7 5" xfId="36403"/>
    <cellStyle name="Обычный 20 2 7 6" xfId="43864"/>
    <cellStyle name="Обычный 20 2 7 7" xfId="51752"/>
    <cellStyle name="Обычный 20 2 7 8" xfId="59219"/>
    <cellStyle name="Обычный 20 2 8" xfId="5101"/>
    <cellStyle name="Обычный 20 2 8 2" xfId="5102"/>
    <cellStyle name="Обычный 20 2 8 3" xfId="22395"/>
    <cellStyle name="Обычный 20 2 8 4" xfId="29867"/>
    <cellStyle name="Обычный 20 2 8 5" xfId="37336"/>
    <cellStyle name="Обычный 20 2 8 6" xfId="44797"/>
    <cellStyle name="Обычный 20 2 8 7" xfId="52685"/>
    <cellStyle name="Обычный 20 2 8 8" xfId="60152"/>
    <cellStyle name="Обычный 20 2 9" xfId="5103"/>
    <cellStyle name="Обычный 20 3" xfId="5104"/>
    <cellStyle name="Обычный 20 3 10" xfId="15842"/>
    <cellStyle name="Обычный 20 3 11" xfId="23332"/>
    <cellStyle name="Обычный 20 3 12" xfId="30803"/>
    <cellStyle name="Обычный 20 3 13" xfId="38269"/>
    <cellStyle name="Обычный 20 3 14" xfId="46150"/>
    <cellStyle name="Обычный 20 3 15" xfId="53617"/>
    <cellStyle name="Обычный 20 3 2" xfId="5105"/>
    <cellStyle name="Обычный 20 3 2 2" xfId="5106"/>
    <cellStyle name="Обычный 20 3 2 3" xfId="16797"/>
    <cellStyle name="Обычный 20 3 2 4" xfId="24269"/>
    <cellStyle name="Обычный 20 3 2 5" xfId="31739"/>
    <cellStyle name="Обычный 20 3 2 6" xfId="39201"/>
    <cellStyle name="Обычный 20 3 2 7" xfId="47087"/>
    <cellStyle name="Обычный 20 3 2 8" xfId="54554"/>
    <cellStyle name="Обычный 20 3 3" xfId="5107"/>
    <cellStyle name="Обычный 20 3 3 2" xfId="5108"/>
    <cellStyle name="Обычный 20 3 3 3" xfId="17731"/>
    <cellStyle name="Обычный 20 3 3 4" xfId="25203"/>
    <cellStyle name="Обычный 20 3 3 5" xfId="32672"/>
    <cellStyle name="Обычный 20 3 3 6" xfId="40133"/>
    <cellStyle name="Обычный 20 3 3 7" xfId="48021"/>
    <cellStyle name="Обычный 20 3 3 8" xfId="55488"/>
    <cellStyle name="Обычный 20 3 4" xfId="5109"/>
    <cellStyle name="Обычный 20 3 4 2" xfId="5110"/>
    <cellStyle name="Обычный 20 3 4 3" xfId="18664"/>
    <cellStyle name="Обычный 20 3 4 4" xfId="26136"/>
    <cellStyle name="Обычный 20 3 4 5" xfId="33605"/>
    <cellStyle name="Обычный 20 3 4 6" xfId="41066"/>
    <cellStyle name="Обычный 20 3 4 7" xfId="48954"/>
    <cellStyle name="Обычный 20 3 4 8" xfId="56421"/>
    <cellStyle name="Обычный 20 3 5" xfId="5111"/>
    <cellStyle name="Обычный 20 3 5 2" xfId="5112"/>
    <cellStyle name="Обычный 20 3 5 3" xfId="19596"/>
    <cellStyle name="Обычный 20 3 5 4" xfId="27068"/>
    <cellStyle name="Обычный 20 3 5 5" xfId="34537"/>
    <cellStyle name="Обычный 20 3 5 6" xfId="41998"/>
    <cellStyle name="Обычный 20 3 5 7" xfId="49886"/>
    <cellStyle name="Обычный 20 3 5 8" xfId="57353"/>
    <cellStyle name="Обычный 20 3 6" xfId="5113"/>
    <cellStyle name="Обычный 20 3 6 2" xfId="5114"/>
    <cellStyle name="Обычный 20 3 6 3" xfId="20529"/>
    <cellStyle name="Обычный 20 3 6 4" xfId="28001"/>
    <cellStyle name="Обычный 20 3 6 5" xfId="35470"/>
    <cellStyle name="Обычный 20 3 6 6" xfId="42931"/>
    <cellStyle name="Обычный 20 3 6 7" xfId="50819"/>
    <cellStyle name="Обычный 20 3 6 8" xfId="58286"/>
    <cellStyle name="Обычный 20 3 7" xfId="5115"/>
    <cellStyle name="Обычный 20 3 7 2" xfId="5116"/>
    <cellStyle name="Обычный 20 3 7 3" xfId="21463"/>
    <cellStyle name="Обычный 20 3 7 4" xfId="28935"/>
    <cellStyle name="Обычный 20 3 7 5" xfId="36404"/>
    <cellStyle name="Обычный 20 3 7 6" xfId="43865"/>
    <cellStyle name="Обычный 20 3 7 7" xfId="51753"/>
    <cellStyle name="Обычный 20 3 7 8" xfId="59220"/>
    <cellStyle name="Обычный 20 3 8" xfId="5117"/>
    <cellStyle name="Обычный 20 3 8 2" xfId="5118"/>
    <cellStyle name="Обычный 20 3 8 3" xfId="22396"/>
    <cellStyle name="Обычный 20 3 8 4" xfId="29868"/>
    <cellStyle name="Обычный 20 3 8 5" xfId="37337"/>
    <cellStyle name="Обычный 20 3 8 6" xfId="44798"/>
    <cellStyle name="Обычный 20 3 8 7" xfId="52686"/>
    <cellStyle name="Обычный 20 3 8 8" xfId="60153"/>
    <cellStyle name="Обычный 20 3 9" xfId="5119"/>
    <cellStyle name="Обычный 20 4" xfId="5120"/>
    <cellStyle name="Обычный 20 4 2" xfId="5121"/>
    <cellStyle name="Обычный 20 4 3" xfId="16795"/>
    <cellStyle name="Обычный 20 4 4" xfId="24267"/>
    <cellStyle name="Обычный 20 4 5" xfId="31737"/>
    <cellStyle name="Обычный 20 4 6" xfId="39199"/>
    <cellStyle name="Обычный 20 4 7" xfId="47085"/>
    <cellStyle name="Обычный 20 4 8" xfId="54552"/>
    <cellStyle name="Обычный 20 5" xfId="5122"/>
    <cellStyle name="Обычный 20 5 2" xfId="5123"/>
    <cellStyle name="Обычный 20 5 3" xfId="17729"/>
    <cellStyle name="Обычный 20 5 4" xfId="25201"/>
    <cellStyle name="Обычный 20 5 5" xfId="32670"/>
    <cellStyle name="Обычный 20 5 6" xfId="40131"/>
    <cellStyle name="Обычный 20 5 7" xfId="48019"/>
    <cellStyle name="Обычный 20 5 8" xfId="55486"/>
    <cellStyle name="Обычный 20 6" xfId="5124"/>
    <cellStyle name="Обычный 20 6 2" xfId="5125"/>
    <cellStyle name="Обычный 20 6 3" xfId="18662"/>
    <cellStyle name="Обычный 20 6 4" xfId="26134"/>
    <cellStyle name="Обычный 20 6 5" xfId="33603"/>
    <cellStyle name="Обычный 20 6 6" xfId="41064"/>
    <cellStyle name="Обычный 20 6 7" xfId="48952"/>
    <cellStyle name="Обычный 20 6 8" xfId="56419"/>
    <cellStyle name="Обычный 20 7" xfId="5126"/>
    <cellStyle name="Обычный 20 7 2" xfId="5127"/>
    <cellStyle name="Обычный 20 7 3" xfId="19594"/>
    <cellStyle name="Обычный 20 7 4" xfId="27066"/>
    <cellStyle name="Обычный 20 7 5" xfId="34535"/>
    <cellStyle name="Обычный 20 7 6" xfId="41996"/>
    <cellStyle name="Обычный 20 7 7" xfId="49884"/>
    <cellStyle name="Обычный 20 7 8" xfId="57351"/>
    <cellStyle name="Обычный 20 8" xfId="5128"/>
    <cellStyle name="Обычный 20 8 2" xfId="5129"/>
    <cellStyle name="Обычный 20 8 3" xfId="20527"/>
    <cellStyle name="Обычный 20 8 4" xfId="27999"/>
    <cellStyle name="Обычный 20 8 5" xfId="35468"/>
    <cellStyle name="Обычный 20 8 6" xfId="42929"/>
    <cellStyle name="Обычный 20 8 7" xfId="50817"/>
    <cellStyle name="Обычный 20 8 8" xfId="58284"/>
    <cellStyle name="Обычный 20 9" xfId="5130"/>
    <cellStyle name="Обычный 20 9 2" xfId="5131"/>
    <cellStyle name="Обычный 20 9 3" xfId="21461"/>
    <cellStyle name="Обычный 20 9 4" xfId="28933"/>
    <cellStyle name="Обычный 20 9 5" xfId="36402"/>
    <cellStyle name="Обычный 20 9 6" xfId="43863"/>
    <cellStyle name="Обычный 20 9 7" xfId="51751"/>
    <cellStyle name="Обычный 20 9 8" xfId="59218"/>
    <cellStyle name="Обычный 21" xfId="5132"/>
    <cellStyle name="Обычный 21 10" xfId="5133"/>
    <cellStyle name="Обычный 21 10 2" xfId="5134"/>
    <cellStyle name="Обычный 21 10 3" xfId="22397"/>
    <cellStyle name="Обычный 21 10 4" xfId="29869"/>
    <cellStyle name="Обычный 21 10 5" xfId="37338"/>
    <cellStyle name="Обычный 21 10 6" xfId="44799"/>
    <cellStyle name="Обычный 21 10 7" xfId="52687"/>
    <cellStyle name="Обычный 21 10 8" xfId="60154"/>
    <cellStyle name="Обычный 21 11" xfId="5135"/>
    <cellStyle name="Обычный 21 12" xfId="15843"/>
    <cellStyle name="Обычный 21 13" xfId="23333"/>
    <cellStyle name="Обычный 21 14" xfId="30804"/>
    <cellStyle name="Обычный 21 15" xfId="38270"/>
    <cellStyle name="Обычный 21 16" xfId="45511"/>
    <cellStyle name="Обычный 21 17" xfId="46151"/>
    <cellStyle name="Обычный 21 18" xfId="53618"/>
    <cellStyle name="Обычный 21 2" xfId="5136"/>
    <cellStyle name="Обычный 21 2 10" xfId="15844"/>
    <cellStyle name="Обычный 21 2 11" xfId="23334"/>
    <cellStyle name="Обычный 21 2 12" xfId="30805"/>
    <cellStyle name="Обычный 21 2 13" xfId="38271"/>
    <cellStyle name="Обычный 21 2 14" xfId="46152"/>
    <cellStyle name="Обычный 21 2 15" xfId="53619"/>
    <cellStyle name="Обычный 21 2 2" xfId="5137"/>
    <cellStyle name="Обычный 21 2 2 2" xfId="5138"/>
    <cellStyle name="Обычный 21 2 2 3" xfId="16799"/>
    <cellStyle name="Обычный 21 2 2 4" xfId="24271"/>
    <cellStyle name="Обычный 21 2 2 5" xfId="31741"/>
    <cellStyle name="Обычный 21 2 2 6" xfId="39203"/>
    <cellStyle name="Обычный 21 2 2 7" xfId="47089"/>
    <cellStyle name="Обычный 21 2 2 8" xfId="54556"/>
    <cellStyle name="Обычный 21 2 3" xfId="5139"/>
    <cellStyle name="Обычный 21 2 3 2" xfId="5140"/>
    <cellStyle name="Обычный 21 2 3 3" xfId="17733"/>
    <cellStyle name="Обычный 21 2 3 4" xfId="25205"/>
    <cellStyle name="Обычный 21 2 3 5" xfId="32674"/>
    <cellStyle name="Обычный 21 2 3 6" xfId="40135"/>
    <cellStyle name="Обычный 21 2 3 7" xfId="48023"/>
    <cellStyle name="Обычный 21 2 3 8" xfId="55490"/>
    <cellStyle name="Обычный 21 2 4" xfId="5141"/>
    <cellStyle name="Обычный 21 2 4 2" xfId="5142"/>
    <cellStyle name="Обычный 21 2 4 3" xfId="18666"/>
    <cellStyle name="Обычный 21 2 4 4" xfId="26138"/>
    <cellStyle name="Обычный 21 2 4 5" xfId="33607"/>
    <cellStyle name="Обычный 21 2 4 6" xfId="41068"/>
    <cellStyle name="Обычный 21 2 4 7" xfId="48956"/>
    <cellStyle name="Обычный 21 2 4 8" xfId="56423"/>
    <cellStyle name="Обычный 21 2 5" xfId="5143"/>
    <cellStyle name="Обычный 21 2 5 2" xfId="5144"/>
    <cellStyle name="Обычный 21 2 5 3" xfId="19598"/>
    <cellStyle name="Обычный 21 2 5 4" xfId="27070"/>
    <cellStyle name="Обычный 21 2 5 5" xfId="34539"/>
    <cellStyle name="Обычный 21 2 5 6" xfId="42000"/>
    <cellStyle name="Обычный 21 2 5 7" xfId="49888"/>
    <cellStyle name="Обычный 21 2 5 8" xfId="57355"/>
    <cellStyle name="Обычный 21 2 6" xfId="5145"/>
    <cellStyle name="Обычный 21 2 6 2" xfId="5146"/>
    <cellStyle name="Обычный 21 2 6 3" xfId="20531"/>
    <cellStyle name="Обычный 21 2 6 4" xfId="28003"/>
    <cellStyle name="Обычный 21 2 6 5" xfId="35472"/>
    <cellStyle name="Обычный 21 2 6 6" xfId="42933"/>
    <cellStyle name="Обычный 21 2 6 7" xfId="50821"/>
    <cellStyle name="Обычный 21 2 6 8" xfId="58288"/>
    <cellStyle name="Обычный 21 2 7" xfId="5147"/>
    <cellStyle name="Обычный 21 2 7 2" xfId="5148"/>
    <cellStyle name="Обычный 21 2 7 3" xfId="21465"/>
    <cellStyle name="Обычный 21 2 7 4" xfId="28937"/>
    <cellStyle name="Обычный 21 2 7 5" xfId="36406"/>
    <cellStyle name="Обычный 21 2 7 6" xfId="43867"/>
    <cellStyle name="Обычный 21 2 7 7" xfId="51755"/>
    <cellStyle name="Обычный 21 2 7 8" xfId="59222"/>
    <cellStyle name="Обычный 21 2 8" xfId="5149"/>
    <cellStyle name="Обычный 21 2 8 2" xfId="5150"/>
    <cellStyle name="Обычный 21 2 8 3" xfId="22398"/>
    <cellStyle name="Обычный 21 2 8 4" xfId="29870"/>
    <cellStyle name="Обычный 21 2 8 5" xfId="37339"/>
    <cellStyle name="Обычный 21 2 8 6" xfId="44800"/>
    <cellStyle name="Обычный 21 2 8 7" xfId="52688"/>
    <cellStyle name="Обычный 21 2 8 8" xfId="60155"/>
    <cellStyle name="Обычный 21 2 9" xfId="5151"/>
    <cellStyle name="Обычный 21 3" xfId="5152"/>
    <cellStyle name="Обычный 21 3 10" xfId="15845"/>
    <cellStyle name="Обычный 21 3 11" xfId="23335"/>
    <cellStyle name="Обычный 21 3 12" xfId="30806"/>
    <cellStyle name="Обычный 21 3 13" xfId="38272"/>
    <cellStyle name="Обычный 21 3 14" xfId="46153"/>
    <cellStyle name="Обычный 21 3 15" xfId="53620"/>
    <cellStyle name="Обычный 21 3 2" xfId="5153"/>
    <cellStyle name="Обычный 21 3 2 2" xfId="5154"/>
    <cellStyle name="Обычный 21 3 2 3" xfId="16800"/>
    <cellStyle name="Обычный 21 3 2 4" xfId="24272"/>
    <cellStyle name="Обычный 21 3 2 5" xfId="31742"/>
    <cellStyle name="Обычный 21 3 2 6" xfId="39204"/>
    <cellStyle name="Обычный 21 3 2 7" xfId="47090"/>
    <cellStyle name="Обычный 21 3 2 8" xfId="54557"/>
    <cellStyle name="Обычный 21 3 3" xfId="5155"/>
    <cellStyle name="Обычный 21 3 3 2" xfId="5156"/>
    <cellStyle name="Обычный 21 3 3 3" xfId="17734"/>
    <cellStyle name="Обычный 21 3 3 4" xfId="25206"/>
    <cellStyle name="Обычный 21 3 3 5" xfId="32675"/>
    <cellStyle name="Обычный 21 3 3 6" xfId="40136"/>
    <cellStyle name="Обычный 21 3 3 7" xfId="48024"/>
    <cellStyle name="Обычный 21 3 3 8" xfId="55491"/>
    <cellStyle name="Обычный 21 3 4" xfId="5157"/>
    <cellStyle name="Обычный 21 3 4 2" xfId="5158"/>
    <cellStyle name="Обычный 21 3 4 3" xfId="18667"/>
    <cellStyle name="Обычный 21 3 4 4" xfId="26139"/>
    <cellStyle name="Обычный 21 3 4 5" xfId="33608"/>
    <cellStyle name="Обычный 21 3 4 6" xfId="41069"/>
    <cellStyle name="Обычный 21 3 4 7" xfId="48957"/>
    <cellStyle name="Обычный 21 3 4 8" xfId="56424"/>
    <cellStyle name="Обычный 21 3 5" xfId="5159"/>
    <cellStyle name="Обычный 21 3 5 2" xfId="5160"/>
    <cellStyle name="Обычный 21 3 5 3" xfId="19599"/>
    <cellStyle name="Обычный 21 3 5 4" xfId="27071"/>
    <cellStyle name="Обычный 21 3 5 5" xfId="34540"/>
    <cellStyle name="Обычный 21 3 5 6" xfId="42001"/>
    <cellStyle name="Обычный 21 3 5 7" xfId="49889"/>
    <cellStyle name="Обычный 21 3 5 8" xfId="57356"/>
    <cellStyle name="Обычный 21 3 6" xfId="5161"/>
    <cellStyle name="Обычный 21 3 6 2" xfId="5162"/>
    <cellStyle name="Обычный 21 3 6 3" xfId="20532"/>
    <cellStyle name="Обычный 21 3 6 4" xfId="28004"/>
    <cellStyle name="Обычный 21 3 6 5" xfId="35473"/>
    <cellStyle name="Обычный 21 3 6 6" xfId="42934"/>
    <cellStyle name="Обычный 21 3 6 7" xfId="50822"/>
    <cellStyle name="Обычный 21 3 6 8" xfId="58289"/>
    <cellStyle name="Обычный 21 3 7" xfId="5163"/>
    <cellStyle name="Обычный 21 3 7 2" xfId="5164"/>
    <cellStyle name="Обычный 21 3 7 3" xfId="21466"/>
    <cellStyle name="Обычный 21 3 7 4" xfId="28938"/>
    <cellStyle name="Обычный 21 3 7 5" xfId="36407"/>
    <cellStyle name="Обычный 21 3 7 6" xfId="43868"/>
    <cellStyle name="Обычный 21 3 7 7" xfId="51756"/>
    <cellStyle name="Обычный 21 3 7 8" xfId="59223"/>
    <cellStyle name="Обычный 21 3 8" xfId="5165"/>
    <cellStyle name="Обычный 21 3 8 2" xfId="5166"/>
    <cellStyle name="Обычный 21 3 8 3" xfId="22399"/>
    <cellStyle name="Обычный 21 3 8 4" xfId="29871"/>
    <cellStyle name="Обычный 21 3 8 5" xfId="37340"/>
    <cellStyle name="Обычный 21 3 8 6" xfId="44801"/>
    <cellStyle name="Обычный 21 3 8 7" xfId="52689"/>
    <cellStyle name="Обычный 21 3 8 8" xfId="60156"/>
    <cellStyle name="Обычный 21 3 9" xfId="5167"/>
    <cellStyle name="Обычный 21 4" xfId="5168"/>
    <cellStyle name="Обычный 21 4 2" xfId="5169"/>
    <cellStyle name="Обычный 21 4 3" xfId="16798"/>
    <cellStyle name="Обычный 21 4 4" xfId="24270"/>
    <cellStyle name="Обычный 21 4 5" xfId="31740"/>
    <cellStyle name="Обычный 21 4 6" xfId="39202"/>
    <cellStyle name="Обычный 21 4 7" xfId="47088"/>
    <cellStyle name="Обычный 21 4 8" xfId="54555"/>
    <cellStyle name="Обычный 21 5" xfId="5170"/>
    <cellStyle name="Обычный 21 5 2" xfId="5171"/>
    <cellStyle name="Обычный 21 5 3" xfId="17732"/>
    <cellStyle name="Обычный 21 5 4" xfId="25204"/>
    <cellStyle name="Обычный 21 5 5" xfId="32673"/>
    <cellStyle name="Обычный 21 5 6" xfId="40134"/>
    <cellStyle name="Обычный 21 5 7" xfId="48022"/>
    <cellStyle name="Обычный 21 5 8" xfId="55489"/>
    <cellStyle name="Обычный 21 6" xfId="5172"/>
    <cellStyle name="Обычный 21 6 2" xfId="5173"/>
    <cellStyle name="Обычный 21 6 3" xfId="18665"/>
    <cellStyle name="Обычный 21 6 4" xfId="26137"/>
    <cellStyle name="Обычный 21 6 5" xfId="33606"/>
    <cellStyle name="Обычный 21 6 6" xfId="41067"/>
    <cellStyle name="Обычный 21 6 7" xfId="48955"/>
    <cellStyle name="Обычный 21 6 8" xfId="56422"/>
    <cellStyle name="Обычный 21 7" xfId="5174"/>
    <cellStyle name="Обычный 21 7 2" xfId="5175"/>
    <cellStyle name="Обычный 21 7 3" xfId="19597"/>
    <cellStyle name="Обычный 21 7 4" xfId="27069"/>
    <cellStyle name="Обычный 21 7 5" xfId="34538"/>
    <cellStyle name="Обычный 21 7 6" xfId="41999"/>
    <cellStyle name="Обычный 21 7 7" xfId="49887"/>
    <cellStyle name="Обычный 21 7 8" xfId="57354"/>
    <cellStyle name="Обычный 21 8" xfId="5176"/>
    <cellStyle name="Обычный 21 8 2" xfId="5177"/>
    <cellStyle name="Обычный 21 8 3" xfId="20530"/>
    <cellStyle name="Обычный 21 8 4" xfId="28002"/>
    <cellStyle name="Обычный 21 8 5" xfId="35471"/>
    <cellStyle name="Обычный 21 8 6" xfId="42932"/>
    <cellStyle name="Обычный 21 8 7" xfId="50820"/>
    <cellStyle name="Обычный 21 8 8" xfId="58287"/>
    <cellStyle name="Обычный 21 9" xfId="5178"/>
    <cellStyle name="Обычный 21 9 2" xfId="5179"/>
    <cellStyle name="Обычный 21 9 3" xfId="21464"/>
    <cellStyle name="Обычный 21 9 4" xfId="28936"/>
    <cellStyle name="Обычный 21 9 5" xfId="36405"/>
    <cellStyle name="Обычный 21 9 6" xfId="43866"/>
    <cellStyle name="Обычный 21 9 7" xfId="51754"/>
    <cellStyle name="Обычный 21 9 8" xfId="59221"/>
    <cellStyle name="Обычный 22" xfId="5180"/>
    <cellStyle name="Обычный 22 10" xfId="5181"/>
    <cellStyle name="Обычный 22 10 2" xfId="5182"/>
    <cellStyle name="Обычный 22 10 3" xfId="22400"/>
    <cellStyle name="Обычный 22 10 4" xfId="29872"/>
    <cellStyle name="Обычный 22 10 5" xfId="37341"/>
    <cellStyle name="Обычный 22 10 6" xfId="44802"/>
    <cellStyle name="Обычный 22 10 7" xfId="52690"/>
    <cellStyle name="Обычный 22 10 8" xfId="60157"/>
    <cellStyle name="Обычный 22 11" xfId="5183"/>
    <cellStyle name="Обычный 22 12" xfId="15846"/>
    <cellStyle name="Обычный 22 13" xfId="23336"/>
    <cellStyle name="Обычный 22 14" xfId="30807"/>
    <cellStyle name="Обычный 22 15" xfId="38273"/>
    <cellStyle name="Обычный 22 16" xfId="45697"/>
    <cellStyle name="Обычный 22 17" xfId="46154"/>
    <cellStyle name="Обычный 22 18" xfId="53621"/>
    <cellStyle name="Обычный 22 2" xfId="5184"/>
    <cellStyle name="Обычный 22 2 10" xfId="15847"/>
    <cellStyle name="Обычный 22 2 11" xfId="23337"/>
    <cellStyle name="Обычный 22 2 12" xfId="30808"/>
    <cellStyle name="Обычный 22 2 13" xfId="38274"/>
    <cellStyle name="Обычный 22 2 14" xfId="46155"/>
    <cellStyle name="Обычный 22 2 15" xfId="53622"/>
    <cellStyle name="Обычный 22 2 2" xfId="5185"/>
    <cellStyle name="Обычный 22 2 2 2" xfId="5186"/>
    <cellStyle name="Обычный 22 2 2 3" xfId="16802"/>
    <cellStyle name="Обычный 22 2 2 4" xfId="24274"/>
    <cellStyle name="Обычный 22 2 2 5" xfId="31744"/>
    <cellStyle name="Обычный 22 2 2 6" xfId="39206"/>
    <cellStyle name="Обычный 22 2 2 7" xfId="47092"/>
    <cellStyle name="Обычный 22 2 2 8" xfId="54559"/>
    <cellStyle name="Обычный 22 2 3" xfId="5187"/>
    <cellStyle name="Обычный 22 2 3 2" xfId="5188"/>
    <cellStyle name="Обычный 22 2 3 3" xfId="17736"/>
    <cellStyle name="Обычный 22 2 3 4" xfId="25208"/>
    <cellStyle name="Обычный 22 2 3 5" xfId="32677"/>
    <cellStyle name="Обычный 22 2 3 6" xfId="40138"/>
    <cellStyle name="Обычный 22 2 3 7" xfId="48026"/>
    <cellStyle name="Обычный 22 2 3 8" xfId="55493"/>
    <cellStyle name="Обычный 22 2 4" xfId="5189"/>
    <cellStyle name="Обычный 22 2 4 2" xfId="5190"/>
    <cellStyle name="Обычный 22 2 4 3" xfId="18669"/>
    <cellStyle name="Обычный 22 2 4 4" xfId="26141"/>
    <cellStyle name="Обычный 22 2 4 5" xfId="33610"/>
    <cellStyle name="Обычный 22 2 4 6" xfId="41071"/>
    <cellStyle name="Обычный 22 2 4 7" xfId="48959"/>
    <cellStyle name="Обычный 22 2 4 8" xfId="56426"/>
    <cellStyle name="Обычный 22 2 5" xfId="5191"/>
    <cellStyle name="Обычный 22 2 5 2" xfId="5192"/>
    <cellStyle name="Обычный 22 2 5 3" xfId="19601"/>
    <cellStyle name="Обычный 22 2 5 4" xfId="27073"/>
    <cellStyle name="Обычный 22 2 5 5" xfId="34542"/>
    <cellStyle name="Обычный 22 2 5 6" xfId="42003"/>
    <cellStyle name="Обычный 22 2 5 7" xfId="49891"/>
    <cellStyle name="Обычный 22 2 5 8" xfId="57358"/>
    <cellStyle name="Обычный 22 2 6" xfId="5193"/>
    <cellStyle name="Обычный 22 2 6 2" xfId="5194"/>
    <cellStyle name="Обычный 22 2 6 3" xfId="20534"/>
    <cellStyle name="Обычный 22 2 6 4" xfId="28006"/>
    <cellStyle name="Обычный 22 2 6 5" xfId="35475"/>
    <cellStyle name="Обычный 22 2 6 6" xfId="42936"/>
    <cellStyle name="Обычный 22 2 6 7" xfId="50824"/>
    <cellStyle name="Обычный 22 2 6 8" xfId="58291"/>
    <cellStyle name="Обычный 22 2 7" xfId="5195"/>
    <cellStyle name="Обычный 22 2 7 2" xfId="5196"/>
    <cellStyle name="Обычный 22 2 7 3" xfId="21468"/>
    <cellStyle name="Обычный 22 2 7 4" xfId="28940"/>
    <cellStyle name="Обычный 22 2 7 5" xfId="36409"/>
    <cellStyle name="Обычный 22 2 7 6" xfId="43870"/>
    <cellStyle name="Обычный 22 2 7 7" xfId="51758"/>
    <cellStyle name="Обычный 22 2 7 8" xfId="59225"/>
    <cellStyle name="Обычный 22 2 8" xfId="5197"/>
    <cellStyle name="Обычный 22 2 8 2" xfId="5198"/>
    <cellStyle name="Обычный 22 2 8 3" xfId="22401"/>
    <cellStyle name="Обычный 22 2 8 4" xfId="29873"/>
    <cellStyle name="Обычный 22 2 8 5" xfId="37342"/>
    <cellStyle name="Обычный 22 2 8 6" xfId="44803"/>
    <cellStyle name="Обычный 22 2 8 7" xfId="52691"/>
    <cellStyle name="Обычный 22 2 8 8" xfId="60158"/>
    <cellStyle name="Обычный 22 2 9" xfId="5199"/>
    <cellStyle name="Обычный 22 3" xfId="5200"/>
    <cellStyle name="Обычный 22 3 10" xfId="15848"/>
    <cellStyle name="Обычный 22 3 11" xfId="23338"/>
    <cellStyle name="Обычный 22 3 12" xfId="30809"/>
    <cellStyle name="Обычный 22 3 13" xfId="38275"/>
    <cellStyle name="Обычный 22 3 14" xfId="46156"/>
    <cellStyle name="Обычный 22 3 15" xfId="53623"/>
    <cellStyle name="Обычный 22 3 2" xfId="5201"/>
    <cellStyle name="Обычный 22 3 2 2" xfId="5202"/>
    <cellStyle name="Обычный 22 3 2 3" xfId="16803"/>
    <cellStyle name="Обычный 22 3 2 4" xfId="24275"/>
    <cellStyle name="Обычный 22 3 2 5" xfId="31745"/>
    <cellStyle name="Обычный 22 3 2 6" xfId="39207"/>
    <cellStyle name="Обычный 22 3 2 7" xfId="47093"/>
    <cellStyle name="Обычный 22 3 2 8" xfId="54560"/>
    <cellStyle name="Обычный 22 3 3" xfId="5203"/>
    <cellStyle name="Обычный 22 3 3 2" xfId="5204"/>
    <cellStyle name="Обычный 22 3 3 3" xfId="17737"/>
    <cellStyle name="Обычный 22 3 3 4" xfId="25209"/>
    <cellStyle name="Обычный 22 3 3 5" xfId="32678"/>
    <cellStyle name="Обычный 22 3 3 6" xfId="40139"/>
    <cellStyle name="Обычный 22 3 3 7" xfId="48027"/>
    <cellStyle name="Обычный 22 3 3 8" xfId="55494"/>
    <cellStyle name="Обычный 22 3 4" xfId="5205"/>
    <cellStyle name="Обычный 22 3 4 2" xfId="5206"/>
    <cellStyle name="Обычный 22 3 4 3" xfId="18670"/>
    <cellStyle name="Обычный 22 3 4 4" xfId="26142"/>
    <cellStyle name="Обычный 22 3 4 5" xfId="33611"/>
    <cellStyle name="Обычный 22 3 4 6" xfId="41072"/>
    <cellStyle name="Обычный 22 3 4 7" xfId="48960"/>
    <cellStyle name="Обычный 22 3 4 8" xfId="56427"/>
    <cellStyle name="Обычный 22 3 5" xfId="5207"/>
    <cellStyle name="Обычный 22 3 5 2" xfId="5208"/>
    <cellStyle name="Обычный 22 3 5 3" xfId="19602"/>
    <cellStyle name="Обычный 22 3 5 4" xfId="27074"/>
    <cellStyle name="Обычный 22 3 5 5" xfId="34543"/>
    <cellStyle name="Обычный 22 3 5 6" xfId="42004"/>
    <cellStyle name="Обычный 22 3 5 7" xfId="49892"/>
    <cellStyle name="Обычный 22 3 5 8" xfId="57359"/>
    <cellStyle name="Обычный 22 3 6" xfId="5209"/>
    <cellStyle name="Обычный 22 3 6 2" xfId="5210"/>
    <cellStyle name="Обычный 22 3 6 3" xfId="20535"/>
    <cellStyle name="Обычный 22 3 6 4" xfId="28007"/>
    <cellStyle name="Обычный 22 3 6 5" xfId="35476"/>
    <cellStyle name="Обычный 22 3 6 6" xfId="42937"/>
    <cellStyle name="Обычный 22 3 6 7" xfId="50825"/>
    <cellStyle name="Обычный 22 3 6 8" xfId="58292"/>
    <cellStyle name="Обычный 22 3 7" xfId="5211"/>
    <cellStyle name="Обычный 22 3 7 2" xfId="5212"/>
    <cellStyle name="Обычный 22 3 7 3" xfId="21469"/>
    <cellStyle name="Обычный 22 3 7 4" xfId="28941"/>
    <cellStyle name="Обычный 22 3 7 5" xfId="36410"/>
    <cellStyle name="Обычный 22 3 7 6" xfId="43871"/>
    <cellStyle name="Обычный 22 3 7 7" xfId="51759"/>
    <cellStyle name="Обычный 22 3 7 8" xfId="59226"/>
    <cellStyle name="Обычный 22 3 8" xfId="5213"/>
    <cellStyle name="Обычный 22 3 8 2" xfId="5214"/>
    <cellStyle name="Обычный 22 3 8 3" xfId="22402"/>
    <cellStyle name="Обычный 22 3 8 4" xfId="29874"/>
    <cellStyle name="Обычный 22 3 8 5" xfId="37343"/>
    <cellStyle name="Обычный 22 3 8 6" xfId="44804"/>
    <cellStyle name="Обычный 22 3 8 7" xfId="52692"/>
    <cellStyle name="Обычный 22 3 8 8" xfId="60159"/>
    <cellStyle name="Обычный 22 3 9" xfId="5215"/>
    <cellStyle name="Обычный 22 4" xfId="5216"/>
    <cellStyle name="Обычный 22 4 2" xfId="5217"/>
    <cellStyle name="Обычный 22 4 3" xfId="16801"/>
    <cellStyle name="Обычный 22 4 4" xfId="24273"/>
    <cellStyle name="Обычный 22 4 5" xfId="31743"/>
    <cellStyle name="Обычный 22 4 6" xfId="39205"/>
    <cellStyle name="Обычный 22 4 7" xfId="47091"/>
    <cellStyle name="Обычный 22 4 8" xfId="54558"/>
    <cellStyle name="Обычный 22 5" xfId="5218"/>
    <cellStyle name="Обычный 22 5 2" xfId="5219"/>
    <cellStyle name="Обычный 22 5 3" xfId="17735"/>
    <cellStyle name="Обычный 22 5 4" xfId="25207"/>
    <cellStyle name="Обычный 22 5 5" xfId="32676"/>
    <cellStyle name="Обычный 22 5 6" xfId="40137"/>
    <cellStyle name="Обычный 22 5 7" xfId="48025"/>
    <cellStyle name="Обычный 22 5 8" xfId="55492"/>
    <cellStyle name="Обычный 22 6" xfId="5220"/>
    <cellStyle name="Обычный 22 6 2" xfId="5221"/>
    <cellStyle name="Обычный 22 6 3" xfId="18668"/>
    <cellStyle name="Обычный 22 6 4" xfId="26140"/>
    <cellStyle name="Обычный 22 6 5" xfId="33609"/>
    <cellStyle name="Обычный 22 6 6" xfId="41070"/>
    <cellStyle name="Обычный 22 6 7" xfId="48958"/>
    <cellStyle name="Обычный 22 6 8" xfId="56425"/>
    <cellStyle name="Обычный 22 7" xfId="5222"/>
    <cellStyle name="Обычный 22 7 2" xfId="5223"/>
    <cellStyle name="Обычный 22 7 3" xfId="19600"/>
    <cellStyle name="Обычный 22 7 4" xfId="27072"/>
    <cellStyle name="Обычный 22 7 5" xfId="34541"/>
    <cellStyle name="Обычный 22 7 6" xfId="42002"/>
    <cellStyle name="Обычный 22 7 7" xfId="49890"/>
    <cellStyle name="Обычный 22 7 8" xfId="57357"/>
    <cellStyle name="Обычный 22 8" xfId="5224"/>
    <cellStyle name="Обычный 22 8 2" xfId="5225"/>
    <cellStyle name="Обычный 22 8 3" xfId="20533"/>
    <cellStyle name="Обычный 22 8 4" xfId="28005"/>
    <cellStyle name="Обычный 22 8 5" xfId="35474"/>
    <cellStyle name="Обычный 22 8 6" xfId="42935"/>
    <cellStyle name="Обычный 22 8 7" xfId="50823"/>
    <cellStyle name="Обычный 22 8 8" xfId="58290"/>
    <cellStyle name="Обычный 22 9" xfId="5226"/>
    <cellStyle name="Обычный 22 9 2" xfId="5227"/>
    <cellStyle name="Обычный 22 9 3" xfId="21467"/>
    <cellStyle name="Обычный 22 9 4" xfId="28939"/>
    <cellStyle name="Обычный 22 9 5" xfId="36408"/>
    <cellStyle name="Обычный 22 9 6" xfId="43869"/>
    <cellStyle name="Обычный 22 9 7" xfId="51757"/>
    <cellStyle name="Обычный 22 9 8" xfId="59224"/>
    <cellStyle name="Обычный 23" xfId="5228"/>
    <cellStyle name="Обычный 23 10" xfId="38910"/>
    <cellStyle name="Обычный 23 11" xfId="46792"/>
    <cellStyle name="Обычный 23 12" xfId="54259"/>
    <cellStyle name="Обычный 23 2" xfId="5229"/>
    <cellStyle name="Обычный 23 2 2" xfId="5230"/>
    <cellStyle name="Обычный 23 2 3" xfId="18373"/>
    <cellStyle name="Обычный 23 2 4" xfId="25845"/>
    <cellStyle name="Обычный 23 2 5" xfId="33314"/>
    <cellStyle name="Обычный 23 2 6" xfId="40775"/>
    <cellStyle name="Обычный 23 2 7" xfId="48663"/>
    <cellStyle name="Обычный 23 2 8" xfId="56130"/>
    <cellStyle name="Обычный 23 3" xfId="5231"/>
    <cellStyle name="Обычный 23 3 2" xfId="5232"/>
    <cellStyle name="Обычный 23 3 3" xfId="21170"/>
    <cellStyle name="Обычный 23 3 4" xfId="28642"/>
    <cellStyle name="Обычный 23 3 5" xfId="36111"/>
    <cellStyle name="Обычный 23 3 6" xfId="43572"/>
    <cellStyle name="Обычный 23 3 7" xfId="51460"/>
    <cellStyle name="Обычный 23 3 8" xfId="58927"/>
    <cellStyle name="Обычный 23 4" xfId="5233"/>
    <cellStyle name="Обычный 23 4 2" xfId="5234"/>
    <cellStyle name="Обычный 23 4 3" xfId="21172"/>
    <cellStyle name="Обычный 23 4 4" xfId="28644"/>
    <cellStyle name="Обычный 23 4 5" xfId="36113"/>
    <cellStyle name="Обычный 23 4 6" xfId="43574"/>
    <cellStyle name="Обычный 23 4 7" xfId="51462"/>
    <cellStyle name="Обычный 23 4 8" xfId="58929"/>
    <cellStyle name="Обычный 23 5" xfId="5235"/>
    <cellStyle name="Обычный 23 5 2" xfId="5236"/>
    <cellStyle name="Обычный 23 5 3" xfId="22105"/>
    <cellStyle name="Обычный 23 5 4" xfId="29577"/>
    <cellStyle name="Обычный 23 5 5" xfId="37046"/>
    <cellStyle name="Обычный 23 5 6" xfId="44507"/>
    <cellStyle name="Обычный 23 5 7" xfId="52395"/>
    <cellStyle name="Обычный 23 5 8" xfId="59862"/>
    <cellStyle name="Обычный 23 6" xfId="5237"/>
    <cellStyle name="Обычный 23 7" xfId="16502"/>
    <cellStyle name="Обычный 23 8" xfId="23974"/>
    <cellStyle name="Обычный 23 9" xfId="31444"/>
    <cellStyle name="Обычный 24" xfId="5238"/>
    <cellStyle name="Обычный 24 10" xfId="16500"/>
    <cellStyle name="Обычный 24 11" xfId="23972"/>
    <cellStyle name="Обычный 24 12" xfId="31442"/>
    <cellStyle name="Обычный 24 13" xfId="38908"/>
    <cellStyle name="Обычный 24 14" xfId="46790"/>
    <cellStyle name="Обычный 24 15" xfId="54257"/>
    <cellStyle name="Обычный 24 16" xfId="60812"/>
    <cellStyle name="Обычный 24 2" xfId="5239"/>
    <cellStyle name="Обычный 24 2 2" xfId="5240"/>
    <cellStyle name="Обычный 24 2 3" xfId="17439"/>
    <cellStyle name="Обычный 24 2 4" xfId="24911"/>
    <cellStyle name="Обычный 24 2 5" xfId="32380"/>
    <cellStyle name="Обычный 24 2 6" xfId="39841"/>
    <cellStyle name="Обычный 24 2 7" xfId="47729"/>
    <cellStyle name="Обычный 24 2 8" xfId="55196"/>
    <cellStyle name="Обычный 24 3" xfId="5241"/>
    <cellStyle name="Обычный 24 3 2" xfId="5242"/>
    <cellStyle name="Обычный 24 3 3" xfId="18371"/>
    <cellStyle name="Обычный 24 3 4" xfId="25843"/>
    <cellStyle name="Обычный 24 3 5" xfId="33312"/>
    <cellStyle name="Обычный 24 3 6" xfId="40773"/>
    <cellStyle name="Обычный 24 3 7" xfId="48661"/>
    <cellStyle name="Обычный 24 3 8" xfId="56128"/>
    <cellStyle name="Обычный 24 4" xfId="5243"/>
    <cellStyle name="Обычный 24 4 2" xfId="5244"/>
    <cellStyle name="Обычный 24 4 3" xfId="19304"/>
    <cellStyle name="Обычный 24 4 4" xfId="26776"/>
    <cellStyle name="Обычный 24 4 5" xfId="34245"/>
    <cellStyle name="Обычный 24 4 6" xfId="41706"/>
    <cellStyle name="Обычный 24 4 7" xfId="49594"/>
    <cellStyle name="Обычный 24 4 8" xfId="57061"/>
    <cellStyle name="Обычный 24 5" xfId="5245"/>
    <cellStyle name="Обычный 24 5 2" xfId="5246"/>
    <cellStyle name="Обычный 24 5 3" xfId="20236"/>
    <cellStyle name="Обычный 24 5 4" xfId="27708"/>
    <cellStyle name="Обычный 24 5 5" xfId="35177"/>
    <cellStyle name="Обычный 24 5 6" xfId="42638"/>
    <cellStyle name="Обычный 24 5 7" xfId="50526"/>
    <cellStyle name="Обычный 24 5 8" xfId="57993"/>
    <cellStyle name="Обычный 24 6" xfId="5247"/>
    <cellStyle name="Обычный 24 6 2" xfId="5248"/>
    <cellStyle name="Обычный 24 6 3" xfId="21169"/>
    <cellStyle name="Обычный 24 6 4" xfId="28641"/>
    <cellStyle name="Обычный 24 6 5" xfId="36110"/>
    <cellStyle name="Обычный 24 6 6" xfId="43571"/>
    <cellStyle name="Обычный 24 6 7" xfId="51459"/>
    <cellStyle name="Обычный 24 6 8" xfId="58926"/>
    <cellStyle name="Обычный 24 7" xfId="5249"/>
    <cellStyle name="Обычный 24 7 2" xfId="5250"/>
    <cellStyle name="Обычный 24 7 3" xfId="22103"/>
    <cellStyle name="Обычный 24 7 4" xfId="29575"/>
    <cellStyle name="Обычный 24 7 5" xfId="37044"/>
    <cellStyle name="Обычный 24 7 6" xfId="44505"/>
    <cellStyle name="Обычный 24 7 7" xfId="52393"/>
    <cellStyle name="Обычный 24 7 8" xfId="59860"/>
    <cellStyle name="Обычный 24 8" xfId="5251"/>
    <cellStyle name="Обычный 24 8 2" xfId="5252"/>
    <cellStyle name="Обычный 24 8 3" xfId="23036"/>
    <cellStyle name="Обычный 24 8 4" xfId="30508"/>
    <cellStyle name="Обычный 24 8 5" xfId="37977"/>
    <cellStyle name="Обычный 24 8 6" xfId="45438"/>
    <cellStyle name="Обычный 24 8 7" xfId="53326"/>
    <cellStyle name="Обычный 24 8 8" xfId="60793"/>
    <cellStyle name="Обычный 24 9" xfId="5253"/>
    <cellStyle name="Обычный 25" xfId="5254"/>
    <cellStyle name="Обычный 25 2" xfId="5255"/>
    <cellStyle name="Обычный 25 3" xfId="16501"/>
    <cellStyle name="Обычный 25 4" xfId="23973"/>
    <cellStyle name="Обычный 25 5" xfId="31443"/>
    <cellStyle name="Обычный 25 6" xfId="38909"/>
    <cellStyle name="Обычный 25 7" xfId="46791"/>
    <cellStyle name="Обычный 25 8" xfId="54258"/>
    <cellStyle name="Обычный 26" xfId="5256"/>
    <cellStyle name="Обычный 26 2" xfId="5257"/>
    <cellStyle name="Обычный 26 3" xfId="17440"/>
    <cellStyle name="Обычный 26 4" xfId="24912"/>
    <cellStyle name="Обычный 26 5" xfId="32381"/>
    <cellStyle name="Обычный 26 6" xfId="39842"/>
    <cellStyle name="Обычный 26 7" xfId="47730"/>
    <cellStyle name="Обычный 26 8" xfId="55197"/>
    <cellStyle name="Обычный 27" xfId="5258"/>
    <cellStyle name="Обычный 27 2" xfId="5259"/>
    <cellStyle name="Обычный 27 3" xfId="18372"/>
    <cellStyle name="Обычный 27 4" xfId="25844"/>
    <cellStyle name="Обычный 27 5" xfId="33313"/>
    <cellStyle name="Обычный 27 6" xfId="40774"/>
    <cellStyle name="Обычный 27 7" xfId="48662"/>
    <cellStyle name="Обычный 27 8" xfId="56129"/>
    <cellStyle name="Обычный 28" xfId="5260"/>
    <cellStyle name="Обычный 28 2" xfId="5261"/>
    <cellStyle name="Обычный 28 3" xfId="19305"/>
    <cellStyle name="Обычный 28 4" xfId="26777"/>
    <cellStyle name="Обычный 28 5" xfId="34246"/>
    <cellStyle name="Обычный 28 6" xfId="41707"/>
    <cellStyle name="Обычный 28 7" xfId="49595"/>
    <cellStyle name="Обычный 28 8" xfId="57062"/>
    <cellStyle name="Обычный 29" xfId="5262"/>
    <cellStyle name="Обычный 29 2" xfId="5263"/>
    <cellStyle name="Обычный 29 3" xfId="20237"/>
    <cellStyle name="Обычный 29 4" xfId="27709"/>
    <cellStyle name="Обычный 29 5" xfId="35178"/>
    <cellStyle name="Обычный 29 6" xfId="42639"/>
    <cellStyle name="Обычный 29 7" xfId="50527"/>
    <cellStyle name="Обычный 29 8" xfId="57994"/>
    <cellStyle name="Обычный 3" xfId="5264"/>
    <cellStyle name="Обычный 3 10" xfId="5265"/>
    <cellStyle name="Обычный 3 10 10" xfId="5266"/>
    <cellStyle name="Обычный 3 10 10 2" xfId="5267"/>
    <cellStyle name="Обычный 3 10 10 3" xfId="20537"/>
    <cellStyle name="Обычный 3 10 10 4" xfId="28009"/>
    <cellStyle name="Обычный 3 10 10 5" xfId="35478"/>
    <cellStyle name="Обычный 3 10 10 6" xfId="42939"/>
    <cellStyle name="Обычный 3 10 10 7" xfId="50827"/>
    <cellStyle name="Обычный 3 10 10 8" xfId="58294"/>
    <cellStyle name="Обычный 3 10 11" xfId="5268"/>
    <cellStyle name="Обычный 3 10 11 2" xfId="5269"/>
    <cellStyle name="Обычный 3 10 11 3" xfId="21471"/>
    <cellStyle name="Обычный 3 10 11 4" xfId="28943"/>
    <cellStyle name="Обычный 3 10 11 5" xfId="36412"/>
    <cellStyle name="Обычный 3 10 11 6" xfId="43873"/>
    <cellStyle name="Обычный 3 10 11 7" xfId="51761"/>
    <cellStyle name="Обычный 3 10 11 8" xfId="59228"/>
    <cellStyle name="Обычный 3 10 12" xfId="5270"/>
    <cellStyle name="Обычный 3 10 12 2" xfId="5271"/>
    <cellStyle name="Обычный 3 10 12 3" xfId="22404"/>
    <cellStyle name="Обычный 3 10 12 4" xfId="29876"/>
    <cellStyle name="Обычный 3 10 12 5" xfId="37345"/>
    <cellStyle name="Обычный 3 10 12 6" xfId="44806"/>
    <cellStyle name="Обычный 3 10 12 7" xfId="52694"/>
    <cellStyle name="Обычный 3 10 12 8" xfId="60161"/>
    <cellStyle name="Обычный 3 10 13" xfId="5272"/>
    <cellStyle name="Обычный 3 10 14" xfId="15850"/>
    <cellStyle name="Обычный 3 10 15" xfId="23340"/>
    <cellStyle name="Обычный 3 10 16" xfId="30811"/>
    <cellStyle name="Обычный 3 10 17" xfId="38277"/>
    <cellStyle name="Обычный 3 10 18" xfId="45512"/>
    <cellStyle name="Обычный 3 10 19" xfId="46158"/>
    <cellStyle name="Обычный 3 10 2" xfId="5273"/>
    <cellStyle name="Обычный 3 10 2 10" xfId="5274"/>
    <cellStyle name="Обычный 3 10 2 10 2" xfId="5275"/>
    <cellStyle name="Обычный 3 10 2 10 3" xfId="21472"/>
    <cellStyle name="Обычный 3 10 2 10 4" xfId="28944"/>
    <cellStyle name="Обычный 3 10 2 10 5" xfId="36413"/>
    <cellStyle name="Обычный 3 10 2 10 6" xfId="43874"/>
    <cellStyle name="Обычный 3 10 2 10 7" xfId="51762"/>
    <cellStyle name="Обычный 3 10 2 10 8" xfId="59229"/>
    <cellStyle name="Обычный 3 10 2 11" xfId="5276"/>
    <cellStyle name="Обычный 3 10 2 11 2" xfId="5277"/>
    <cellStyle name="Обычный 3 10 2 11 3" xfId="22405"/>
    <cellStyle name="Обычный 3 10 2 11 4" xfId="29877"/>
    <cellStyle name="Обычный 3 10 2 11 5" xfId="37346"/>
    <cellStyle name="Обычный 3 10 2 11 6" xfId="44807"/>
    <cellStyle name="Обычный 3 10 2 11 7" xfId="52695"/>
    <cellStyle name="Обычный 3 10 2 11 8" xfId="60162"/>
    <cellStyle name="Обычный 3 10 2 12" xfId="5278"/>
    <cellStyle name="Обычный 3 10 2 13" xfId="15851"/>
    <cellStyle name="Обычный 3 10 2 14" xfId="23341"/>
    <cellStyle name="Обычный 3 10 2 15" xfId="30812"/>
    <cellStyle name="Обычный 3 10 2 16" xfId="38278"/>
    <cellStyle name="Обычный 3 10 2 17" xfId="45513"/>
    <cellStyle name="Обычный 3 10 2 18" xfId="46159"/>
    <cellStyle name="Обычный 3 10 2 19" xfId="53626"/>
    <cellStyle name="Обычный 3 10 2 2" xfId="5279"/>
    <cellStyle name="Обычный 3 10 2 2 10" xfId="5280"/>
    <cellStyle name="Обычный 3 10 2 2 10 2" xfId="5281"/>
    <cellStyle name="Обычный 3 10 2 2 10 3" xfId="22406"/>
    <cellStyle name="Обычный 3 10 2 2 10 4" xfId="29878"/>
    <cellStyle name="Обычный 3 10 2 2 10 5" xfId="37347"/>
    <cellStyle name="Обычный 3 10 2 2 10 6" xfId="44808"/>
    <cellStyle name="Обычный 3 10 2 2 10 7" xfId="52696"/>
    <cellStyle name="Обычный 3 10 2 2 10 8" xfId="60163"/>
    <cellStyle name="Обычный 3 10 2 2 11" xfId="5282"/>
    <cellStyle name="Обычный 3 10 2 2 12" xfId="15852"/>
    <cellStyle name="Обычный 3 10 2 2 13" xfId="23342"/>
    <cellStyle name="Обычный 3 10 2 2 14" xfId="30813"/>
    <cellStyle name="Обычный 3 10 2 2 15" xfId="38279"/>
    <cellStyle name="Обычный 3 10 2 2 16" xfId="45514"/>
    <cellStyle name="Обычный 3 10 2 2 17" xfId="46160"/>
    <cellStyle name="Обычный 3 10 2 2 18" xfId="53627"/>
    <cellStyle name="Обычный 3 10 2 2 2" xfId="5283"/>
    <cellStyle name="Обычный 3 10 2 2 2 10" xfId="15853"/>
    <cellStyle name="Обычный 3 10 2 2 2 11" xfId="23343"/>
    <cellStyle name="Обычный 3 10 2 2 2 12" xfId="30814"/>
    <cellStyle name="Обычный 3 10 2 2 2 13" xfId="38280"/>
    <cellStyle name="Обычный 3 10 2 2 2 14" xfId="46161"/>
    <cellStyle name="Обычный 3 10 2 2 2 15" xfId="53628"/>
    <cellStyle name="Обычный 3 10 2 2 2 2" xfId="5284"/>
    <cellStyle name="Обычный 3 10 2 2 2 2 2" xfId="5285"/>
    <cellStyle name="Обычный 3 10 2 2 2 2 3" xfId="16808"/>
    <cellStyle name="Обычный 3 10 2 2 2 2 4" xfId="24280"/>
    <cellStyle name="Обычный 3 10 2 2 2 2 5" xfId="31750"/>
    <cellStyle name="Обычный 3 10 2 2 2 2 6" xfId="39212"/>
    <cellStyle name="Обычный 3 10 2 2 2 2 7" xfId="47098"/>
    <cellStyle name="Обычный 3 10 2 2 2 2 8" xfId="54565"/>
    <cellStyle name="Обычный 3 10 2 2 2 3" xfId="5286"/>
    <cellStyle name="Обычный 3 10 2 2 2 3 2" xfId="5287"/>
    <cellStyle name="Обычный 3 10 2 2 2 3 3" xfId="17742"/>
    <cellStyle name="Обычный 3 10 2 2 2 3 4" xfId="25214"/>
    <cellStyle name="Обычный 3 10 2 2 2 3 5" xfId="32683"/>
    <cellStyle name="Обычный 3 10 2 2 2 3 6" xfId="40144"/>
    <cellStyle name="Обычный 3 10 2 2 2 3 7" xfId="48032"/>
    <cellStyle name="Обычный 3 10 2 2 2 3 8" xfId="55499"/>
    <cellStyle name="Обычный 3 10 2 2 2 4" xfId="5288"/>
    <cellStyle name="Обычный 3 10 2 2 2 4 2" xfId="5289"/>
    <cellStyle name="Обычный 3 10 2 2 2 4 3" xfId="18675"/>
    <cellStyle name="Обычный 3 10 2 2 2 4 4" xfId="26147"/>
    <cellStyle name="Обычный 3 10 2 2 2 4 5" xfId="33616"/>
    <cellStyle name="Обычный 3 10 2 2 2 4 6" xfId="41077"/>
    <cellStyle name="Обычный 3 10 2 2 2 4 7" xfId="48965"/>
    <cellStyle name="Обычный 3 10 2 2 2 4 8" xfId="56432"/>
    <cellStyle name="Обычный 3 10 2 2 2 5" xfId="5290"/>
    <cellStyle name="Обычный 3 10 2 2 2 5 2" xfId="5291"/>
    <cellStyle name="Обычный 3 10 2 2 2 5 3" xfId="19607"/>
    <cellStyle name="Обычный 3 10 2 2 2 5 4" xfId="27079"/>
    <cellStyle name="Обычный 3 10 2 2 2 5 5" xfId="34548"/>
    <cellStyle name="Обычный 3 10 2 2 2 5 6" xfId="42009"/>
    <cellStyle name="Обычный 3 10 2 2 2 5 7" xfId="49897"/>
    <cellStyle name="Обычный 3 10 2 2 2 5 8" xfId="57364"/>
    <cellStyle name="Обычный 3 10 2 2 2 6" xfId="5292"/>
    <cellStyle name="Обычный 3 10 2 2 2 6 2" xfId="5293"/>
    <cellStyle name="Обычный 3 10 2 2 2 6 3" xfId="20540"/>
    <cellStyle name="Обычный 3 10 2 2 2 6 4" xfId="28012"/>
    <cellStyle name="Обычный 3 10 2 2 2 6 5" xfId="35481"/>
    <cellStyle name="Обычный 3 10 2 2 2 6 6" xfId="42942"/>
    <cellStyle name="Обычный 3 10 2 2 2 6 7" xfId="50830"/>
    <cellStyle name="Обычный 3 10 2 2 2 6 8" xfId="58297"/>
    <cellStyle name="Обычный 3 10 2 2 2 7" xfId="5294"/>
    <cellStyle name="Обычный 3 10 2 2 2 7 2" xfId="5295"/>
    <cellStyle name="Обычный 3 10 2 2 2 7 3" xfId="21474"/>
    <cellStyle name="Обычный 3 10 2 2 2 7 4" xfId="28946"/>
    <cellStyle name="Обычный 3 10 2 2 2 7 5" xfId="36415"/>
    <cellStyle name="Обычный 3 10 2 2 2 7 6" xfId="43876"/>
    <cellStyle name="Обычный 3 10 2 2 2 7 7" xfId="51764"/>
    <cellStyle name="Обычный 3 10 2 2 2 7 8" xfId="59231"/>
    <cellStyle name="Обычный 3 10 2 2 2 8" xfId="5296"/>
    <cellStyle name="Обычный 3 10 2 2 2 8 2" xfId="5297"/>
    <cellStyle name="Обычный 3 10 2 2 2 8 3" xfId="22407"/>
    <cellStyle name="Обычный 3 10 2 2 2 8 4" xfId="29879"/>
    <cellStyle name="Обычный 3 10 2 2 2 8 5" xfId="37348"/>
    <cellStyle name="Обычный 3 10 2 2 2 8 6" xfId="44809"/>
    <cellStyle name="Обычный 3 10 2 2 2 8 7" xfId="52697"/>
    <cellStyle name="Обычный 3 10 2 2 2 8 8" xfId="60164"/>
    <cellStyle name="Обычный 3 10 2 2 2 9" xfId="5298"/>
    <cellStyle name="Обычный 3 10 2 2 3" xfId="5299"/>
    <cellStyle name="Обычный 3 10 2 2 3 10" xfId="15854"/>
    <cellStyle name="Обычный 3 10 2 2 3 11" xfId="23344"/>
    <cellStyle name="Обычный 3 10 2 2 3 12" xfId="30815"/>
    <cellStyle name="Обычный 3 10 2 2 3 13" xfId="38281"/>
    <cellStyle name="Обычный 3 10 2 2 3 14" xfId="46162"/>
    <cellStyle name="Обычный 3 10 2 2 3 15" xfId="53629"/>
    <cellStyle name="Обычный 3 10 2 2 3 2" xfId="5300"/>
    <cellStyle name="Обычный 3 10 2 2 3 2 2" xfId="5301"/>
    <cellStyle name="Обычный 3 10 2 2 3 2 3" xfId="16809"/>
    <cellStyle name="Обычный 3 10 2 2 3 2 4" xfId="24281"/>
    <cellStyle name="Обычный 3 10 2 2 3 2 5" xfId="31751"/>
    <cellStyle name="Обычный 3 10 2 2 3 2 6" xfId="39213"/>
    <cellStyle name="Обычный 3 10 2 2 3 2 7" xfId="47099"/>
    <cellStyle name="Обычный 3 10 2 2 3 2 8" xfId="54566"/>
    <cellStyle name="Обычный 3 10 2 2 3 3" xfId="5302"/>
    <cellStyle name="Обычный 3 10 2 2 3 3 2" xfId="5303"/>
    <cellStyle name="Обычный 3 10 2 2 3 3 3" xfId="17743"/>
    <cellStyle name="Обычный 3 10 2 2 3 3 4" xfId="25215"/>
    <cellStyle name="Обычный 3 10 2 2 3 3 5" xfId="32684"/>
    <cellStyle name="Обычный 3 10 2 2 3 3 6" xfId="40145"/>
    <cellStyle name="Обычный 3 10 2 2 3 3 7" xfId="48033"/>
    <cellStyle name="Обычный 3 10 2 2 3 3 8" xfId="55500"/>
    <cellStyle name="Обычный 3 10 2 2 3 4" xfId="5304"/>
    <cellStyle name="Обычный 3 10 2 2 3 4 2" xfId="5305"/>
    <cellStyle name="Обычный 3 10 2 2 3 4 3" xfId="18676"/>
    <cellStyle name="Обычный 3 10 2 2 3 4 4" xfId="26148"/>
    <cellStyle name="Обычный 3 10 2 2 3 4 5" xfId="33617"/>
    <cellStyle name="Обычный 3 10 2 2 3 4 6" xfId="41078"/>
    <cellStyle name="Обычный 3 10 2 2 3 4 7" xfId="48966"/>
    <cellStyle name="Обычный 3 10 2 2 3 4 8" xfId="56433"/>
    <cellStyle name="Обычный 3 10 2 2 3 5" xfId="5306"/>
    <cellStyle name="Обычный 3 10 2 2 3 5 2" xfId="5307"/>
    <cellStyle name="Обычный 3 10 2 2 3 5 3" xfId="19608"/>
    <cellStyle name="Обычный 3 10 2 2 3 5 4" xfId="27080"/>
    <cellStyle name="Обычный 3 10 2 2 3 5 5" xfId="34549"/>
    <cellStyle name="Обычный 3 10 2 2 3 5 6" xfId="42010"/>
    <cellStyle name="Обычный 3 10 2 2 3 5 7" xfId="49898"/>
    <cellStyle name="Обычный 3 10 2 2 3 5 8" xfId="57365"/>
    <cellStyle name="Обычный 3 10 2 2 3 6" xfId="5308"/>
    <cellStyle name="Обычный 3 10 2 2 3 6 2" xfId="5309"/>
    <cellStyle name="Обычный 3 10 2 2 3 6 3" xfId="20541"/>
    <cellStyle name="Обычный 3 10 2 2 3 6 4" xfId="28013"/>
    <cellStyle name="Обычный 3 10 2 2 3 6 5" xfId="35482"/>
    <cellStyle name="Обычный 3 10 2 2 3 6 6" xfId="42943"/>
    <cellStyle name="Обычный 3 10 2 2 3 6 7" xfId="50831"/>
    <cellStyle name="Обычный 3 10 2 2 3 6 8" xfId="58298"/>
    <cellStyle name="Обычный 3 10 2 2 3 7" xfId="5310"/>
    <cellStyle name="Обычный 3 10 2 2 3 7 2" xfId="5311"/>
    <cellStyle name="Обычный 3 10 2 2 3 7 3" xfId="21475"/>
    <cellStyle name="Обычный 3 10 2 2 3 7 4" xfId="28947"/>
    <cellStyle name="Обычный 3 10 2 2 3 7 5" xfId="36416"/>
    <cellStyle name="Обычный 3 10 2 2 3 7 6" xfId="43877"/>
    <cellStyle name="Обычный 3 10 2 2 3 7 7" xfId="51765"/>
    <cellStyle name="Обычный 3 10 2 2 3 7 8" xfId="59232"/>
    <cellStyle name="Обычный 3 10 2 2 3 8" xfId="5312"/>
    <cellStyle name="Обычный 3 10 2 2 3 8 2" xfId="5313"/>
    <cellStyle name="Обычный 3 10 2 2 3 8 3" xfId="22408"/>
    <cellStyle name="Обычный 3 10 2 2 3 8 4" xfId="29880"/>
    <cellStyle name="Обычный 3 10 2 2 3 8 5" xfId="37349"/>
    <cellStyle name="Обычный 3 10 2 2 3 8 6" xfId="44810"/>
    <cellStyle name="Обычный 3 10 2 2 3 8 7" xfId="52698"/>
    <cellStyle name="Обычный 3 10 2 2 3 8 8" xfId="60165"/>
    <cellStyle name="Обычный 3 10 2 2 3 9" xfId="5314"/>
    <cellStyle name="Обычный 3 10 2 2 4" xfId="5315"/>
    <cellStyle name="Обычный 3 10 2 2 4 2" xfId="5316"/>
    <cellStyle name="Обычный 3 10 2 2 4 3" xfId="16807"/>
    <cellStyle name="Обычный 3 10 2 2 4 4" xfId="24279"/>
    <cellStyle name="Обычный 3 10 2 2 4 5" xfId="31749"/>
    <cellStyle name="Обычный 3 10 2 2 4 6" xfId="39211"/>
    <cellStyle name="Обычный 3 10 2 2 4 7" xfId="47097"/>
    <cellStyle name="Обычный 3 10 2 2 4 8" xfId="54564"/>
    <cellStyle name="Обычный 3 10 2 2 5" xfId="5317"/>
    <cellStyle name="Обычный 3 10 2 2 5 2" xfId="5318"/>
    <cellStyle name="Обычный 3 10 2 2 5 3" xfId="17741"/>
    <cellStyle name="Обычный 3 10 2 2 5 4" xfId="25213"/>
    <cellStyle name="Обычный 3 10 2 2 5 5" xfId="32682"/>
    <cellStyle name="Обычный 3 10 2 2 5 6" xfId="40143"/>
    <cellStyle name="Обычный 3 10 2 2 5 7" xfId="48031"/>
    <cellStyle name="Обычный 3 10 2 2 5 8" xfId="55498"/>
    <cellStyle name="Обычный 3 10 2 2 6" xfId="5319"/>
    <cellStyle name="Обычный 3 10 2 2 6 2" xfId="5320"/>
    <cellStyle name="Обычный 3 10 2 2 6 3" xfId="18674"/>
    <cellStyle name="Обычный 3 10 2 2 6 4" xfId="26146"/>
    <cellStyle name="Обычный 3 10 2 2 6 5" xfId="33615"/>
    <cellStyle name="Обычный 3 10 2 2 6 6" xfId="41076"/>
    <cellStyle name="Обычный 3 10 2 2 6 7" xfId="48964"/>
    <cellStyle name="Обычный 3 10 2 2 6 8" xfId="56431"/>
    <cellStyle name="Обычный 3 10 2 2 7" xfId="5321"/>
    <cellStyle name="Обычный 3 10 2 2 7 2" xfId="5322"/>
    <cellStyle name="Обычный 3 10 2 2 7 3" xfId="19606"/>
    <cellStyle name="Обычный 3 10 2 2 7 4" xfId="27078"/>
    <cellStyle name="Обычный 3 10 2 2 7 5" xfId="34547"/>
    <cellStyle name="Обычный 3 10 2 2 7 6" xfId="42008"/>
    <cellStyle name="Обычный 3 10 2 2 7 7" xfId="49896"/>
    <cellStyle name="Обычный 3 10 2 2 7 8" xfId="57363"/>
    <cellStyle name="Обычный 3 10 2 2 8" xfId="5323"/>
    <cellStyle name="Обычный 3 10 2 2 8 2" xfId="5324"/>
    <cellStyle name="Обычный 3 10 2 2 8 3" xfId="20539"/>
    <cellStyle name="Обычный 3 10 2 2 8 4" xfId="28011"/>
    <cellStyle name="Обычный 3 10 2 2 8 5" xfId="35480"/>
    <cellStyle name="Обычный 3 10 2 2 8 6" xfId="42941"/>
    <cellStyle name="Обычный 3 10 2 2 8 7" xfId="50829"/>
    <cellStyle name="Обычный 3 10 2 2 8 8" xfId="58296"/>
    <cellStyle name="Обычный 3 10 2 2 9" xfId="5325"/>
    <cellStyle name="Обычный 3 10 2 2 9 2" xfId="5326"/>
    <cellStyle name="Обычный 3 10 2 2 9 3" xfId="21473"/>
    <cellStyle name="Обычный 3 10 2 2 9 4" xfId="28945"/>
    <cellStyle name="Обычный 3 10 2 2 9 5" xfId="36414"/>
    <cellStyle name="Обычный 3 10 2 2 9 6" xfId="43875"/>
    <cellStyle name="Обычный 3 10 2 2 9 7" xfId="51763"/>
    <cellStyle name="Обычный 3 10 2 2 9 8" xfId="59230"/>
    <cellStyle name="Обычный 3 10 2 3" xfId="5327"/>
    <cellStyle name="Обычный 3 10 2 3 10" xfId="15855"/>
    <cellStyle name="Обычный 3 10 2 3 11" xfId="23345"/>
    <cellStyle name="Обычный 3 10 2 3 12" xfId="30816"/>
    <cellStyle name="Обычный 3 10 2 3 13" xfId="38282"/>
    <cellStyle name="Обычный 3 10 2 3 14" xfId="46163"/>
    <cellStyle name="Обычный 3 10 2 3 15" xfId="53630"/>
    <cellStyle name="Обычный 3 10 2 3 2" xfId="5328"/>
    <cellStyle name="Обычный 3 10 2 3 2 2" xfId="5329"/>
    <cellStyle name="Обычный 3 10 2 3 2 3" xfId="16810"/>
    <cellStyle name="Обычный 3 10 2 3 2 4" xfId="24282"/>
    <cellStyle name="Обычный 3 10 2 3 2 5" xfId="31752"/>
    <cellStyle name="Обычный 3 10 2 3 2 6" xfId="39214"/>
    <cellStyle name="Обычный 3 10 2 3 2 7" xfId="47100"/>
    <cellStyle name="Обычный 3 10 2 3 2 8" xfId="54567"/>
    <cellStyle name="Обычный 3 10 2 3 3" xfId="5330"/>
    <cellStyle name="Обычный 3 10 2 3 3 2" xfId="5331"/>
    <cellStyle name="Обычный 3 10 2 3 3 3" xfId="17744"/>
    <cellStyle name="Обычный 3 10 2 3 3 4" xfId="25216"/>
    <cellStyle name="Обычный 3 10 2 3 3 5" xfId="32685"/>
    <cellStyle name="Обычный 3 10 2 3 3 6" xfId="40146"/>
    <cellStyle name="Обычный 3 10 2 3 3 7" xfId="48034"/>
    <cellStyle name="Обычный 3 10 2 3 3 8" xfId="55501"/>
    <cellStyle name="Обычный 3 10 2 3 4" xfId="5332"/>
    <cellStyle name="Обычный 3 10 2 3 4 2" xfId="5333"/>
    <cellStyle name="Обычный 3 10 2 3 4 3" xfId="18677"/>
    <cellStyle name="Обычный 3 10 2 3 4 4" xfId="26149"/>
    <cellStyle name="Обычный 3 10 2 3 4 5" xfId="33618"/>
    <cellStyle name="Обычный 3 10 2 3 4 6" xfId="41079"/>
    <cellStyle name="Обычный 3 10 2 3 4 7" xfId="48967"/>
    <cellStyle name="Обычный 3 10 2 3 4 8" xfId="56434"/>
    <cellStyle name="Обычный 3 10 2 3 5" xfId="5334"/>
    <cellStyle name="Обычный 3 10 2 3 5 2" xfId="5335"/>
    <cellStyle name="Обычный 3 10 2 3 5 3" xfId="19609"/>
    <cellStyle name="Обычный 3 10 2 3 5 4" xfId="27081"/>
    <cellStyle name="Обычный 3 10 2 3 5 5" xfId="34550"/>
    <cellStyle name="Обычный 3 10 2 3 5 6" xfId="42011"/>
    <cellStyle name="Обычный 3 10 2 3 5 7" xfId="49899"/>
    <cellStyle name="Обычный 3 10 2 3 5 8" xfId="57366"/>
    <cellStyle name="Обычный 3 10 2 3 6" xfId="5336"/>
    <cellStyle name="Обычный 3 10 2 3 6 2" xfId="5337"/>
    <cellStyle name="Обычный 3 10 2 3 6 3" xfId="20542"/>
    <cellStyle name="Обычный 3 10 2 3 6 4" xfId="28014"/>
    <cellStyle name="Обычный 3 10 2 3 6 5" xfId="35483"/>
    <cellStyle name="Обычный 3 10 2 3 6 6" xfId="42944"/>
    <cellStyle name="Обычный 3 10 2 3 6 7" xfId="50832"/>
    <cellStyle name="Обычный 3 10 2 3 6 8" xfId="58299"/>
    <cellStyle name="Обычный 3 10 2 3 7" xfId="5338"/>
    <cellStyle name="Обычный 3 10 2 3 7 2" xfId="5339"/>
    <cellStyle name="Обычный 3 10 2 3 7 3" xfId="21476"/>
    <cellStyle name="Обычный 3 10 2 3 7 4" xfId="28948"/>
    <cellStyle name="Обычный 3 10 2 3 7 5" xfId="36417"/>
    <cellStyle name="Обычный 3 10 2 3 7 6" xfId="43878"/>
    <cellStyle name="Обычный 3 10 2 3 7 7" xfId="51766"/>
    <cellStyle name="Обычный 3 10 2 3 7 8" xfId="59233"/>
    <cellStyle name="Обычный 3 10 2 3 8" xfId="5340"/>
    <cellStyle name="Обычный 3 10 2 3 8 2" xfId="5341"/>
    <cellStyle name="Обычный 3 10 2 3 8 3" xfId="22409"/>
    <cellStyle name="Обычный 3 10 2 3 8 4" xfId="29881"/>
    <cellStyle name="Обычный 3 10 2 3 8 5" xfId="37350"/>
    <cellStyle name="Обычный 3 10 2 3 8 6" xfId="44811"/>
    <cellStyle name="Обычный 3 10 2 3 8 7" xfId="52699"/>
    <cellStyle name="Обычный 3 10 2 3 8 8" xfId="60166"/>
    <cellStyle name="Обычный 3 10 2 3 9" xfId="5342"/>
    <cellStyle name="Обычный 3 10 2 4" xfId="5343"/>
    <cellStyle name="Обычный 3 10 2 4 10" xfId="15856"/>
    <cellStyle name="Обычный 3 10 2 4 11" xfId="23346"/>
    <cellStyle name="Обычный 3 10 2 4 12" xfId="30817"/>
    <cellStyle name="Обычный 3 10 2 4 13" xfId="38283"/>
    <cellStyle name="Обычный 3 10 2 4 14" xfId="46164"/>
    <cellStyle name="Обычный 3 10 2 4 15" xfId="53631"/>
    <cellStyle name="Обычный 3 10 2 4 2" xfId="5344"/>
    <cellStyle name="Обычный 3 10 2 4 2 2" xfId="5345"/>
    <cellStyle name="Обычный 3 10 2 4 2 3" xfId="16811"/>
    <cellStyle name="Обычный 3 10 2 4 2 4" xfId="24283"/>
    <cellStyle name="Обычный 3 10 2 4 2 5" xfId="31753"/>
    <cellStyle name="Обычный 3 10 2 4 2 6" xfId="39215"/>
    <cellStyle name="Обычный 3 10 2 4 2 7" xfId="47101"/>
    <cellStyle name="Обычный 3 10 2 4 2 8" xfId="54568"/>
    <cellStyle name="Обычный 3 10 2 4 3" xfId="5346"/>
    <cellStyle name="Обычный 3 10 2 4 3 2" xfId="5347"/>
    <cellStyle name="Обычный 3 10 2 4 3 3" xfId="17745"/>
    <cellStyle name="Обычный 3 10 2 4 3 4" xfId="25217"/>
    <cellStyle name="Обычный 3 10 2 4 3 5" xfId="32686"/>
    <cellStyle name="Обычный 3 10 2 4 3 6" xfId="40147"/>
    <cellStyle name="Обычный 3 10 2 4 3 7" xfId="48035"/>
    <cellStyle name="Обычный 3 10 2 4 3 8" xfId="55502"/>
    <cellStyle name="Обычный 3 10 2 4 4" xfId="5348"/>
    <cellStyle name="Обычный 3 10 2 4 4 2" xfId="5349"/>
    <cellStyle name="Обычный 3 10 2 4 4 3" xfId="18678"/>
    <cellStyle name="Обычный 3 10 2 4 4 4" xfId="26150"/>
    <cellStyle name="Обычный 3 10 2 4 4 5" xfId="33619"/>
    <cellStyle name="Обычный 3 10 2 4 4 6" xfId="41080"/>
    <cellStyle name="Обычный 3 10 2 4 4 7" xfId="48968"/>
    <cellStyle name="Обычный 3 10 2 4 4 8" xfId="56435"/>
    <cellStyle name="Обычный 3 10 2 4 5" xfId="5350"/>
    <cellStyle name="Обычный 3 10 2 4 5 2" xfId="5351"/>
    <cellStyle name="Обычный 3 10 2 4 5 3" xfId="19610"/>
    <cellStyle name="Обычный 3 10 2 4 5 4" xfId="27082"/>
    <cellStyle name="Обычный 3 10 2 4 5 5" xfId="34551"/>
    <cellStyle name="Обычный 3 10 2 4 5 6" xfId="42012"/>
    <cellStyle name="Обычный 3 10 2 4 5 7" xfId="49900"/>
    <cellStyle name="Обычный 3 10 2 4 5 8" xfId="57367"/>
    <cellStyle name="Обычный 3 10 2 4 6" xfId="5352"/>
    <cellStyle name="Обычный 3 10 2 4 6 2" xfId="5353"/>
    <cellStyle name="Обычный 3 10 2 4 6 3" xfId="20543"/>
    <cellStyle name="Обычный 3 10 2 4 6 4" xfId="28015"/>
    <cellStyle name="Обычный 3 10 2 4 6 5" xfId="35484"/>
    <cellStyle name="Обычный 3 10 2 4 6 6" xfId="42945"/>
    <cellStyle name="Обычный 3 10 2 4 6 7" xfId="50833"/>
    <cellStyle name="Обычный 3 10 2 4 6 8" xfId="58300"/>
    <cellStyle name="Обычный 3 10 2 4 7" xfId="5354"/>
    <cellStyle name="Обычный 3 10 2 4 7 2" xfId="5355"/>
    <cellStyle name="Обычный 3 10 2 4 7 3" xfId="21477"/>
    <cellStyle name="Обычный 3 10 2 4 7 4" xfId="28949"/>
    <cellStyle name="Обычный 3 10 2 4 7 5" xfId="36418"/>
    <cellStyle name="Обычный 3 10 2 4 7 6" xfId="43879"/>
    <cellStyle name="Обычный 3 10 2 4 7 7" xfId="51767"/>
    <cellStyle name="Обычный 3 10 2 4 7 8" xfId="59234"/>
    <cellStyle name="Обычный 3 10 2 4 8" xfId="5356"/>
    <cellStyle name="Обычный 3 10 2 4 8 2" xfId="5357"/>
    <cellStyle name="Обычный 3 10 2 4 8 3" xfId="22410"/>
    <cellStyle name="Обычный 3 10 2 4 8 4" xfId="29882"/>
    <cellStyle name="Обычный 3 10 2 4 8 5" xfId="37351"/>
    <cellStyle name="Обычный 3 10 2 4 8 6" xfId="44812"/>
    <cellStyle name="Обычный 3 10 2 4 8 7" xfId="52700"/>
    <cellStyle name="Обычный 3 10 2 4 8 8" xfId="60167"/>
    <cellStyle name="Обычный 3 10 2 4 9" xfId="5358"/>
    <cellStyle name="Обычный 3 10 2 5" xfId="5359"/>
    <cellStyle name="Обычный 3 10 2 5 2" xfId="5360"/>
    <cellStyle name="Обычный 3 10 2 5 3" xfId="16806"/>
    <cellStyle name="Обычный 3 10 2 5 4" xfId="24278"/>
    <cellStyle name="Обычный 3 10 2 5 5" xfId="31748"/>
    <cellStyle name="Обычный 3 10 2 5 6" xfId="39210"/>
    <cellStyle name="Обычный 3 10 2 5 7" xfId="47096"/>
    <cellStyle name="Обычный 3 10 2 5 8" xfId="54563"/>
    <cellStyle name="Обычный 3 10 2 6" xfId="5361"/>
    <cellStyle name="Обычный 3 10 2 6 2" xfId="5362"/>
    <cellStyle name="Обычный 3 10 2 6 3" xfId="17740"/>
    <cellStyle name="Обычный 3 10 2 6 4" xfId="25212"/>
    <cellStyle name="Обычный 3 10 2 6 5" xfId="32681"/>
    <cellStyle name="Обычный 3 10 2 6 6" xfId="40142"/>
    <cellStyle name="Обычный 3 10 2 6 7" xfId="48030"/>
    <cellStyle name="Обычный 3 10 2 6 8" xfId="55497"/>
    <cellStyle name="Обычный 3 10 2 7" xfId="5363"/>
    <cellStyle name="Обычный 3 10 2 7 2" xfId="5364"/>
    <cellStyle name="Обычный 3 10 2 7 3" xfId="18673"/>
    <cellStyle name="Обычный 3 10 2 7 4" xfId="26145"/>
    <cellStyle name="Обычный 3 10 2 7 5" xfId="33614"/>
    <cellStyle name="Обычный 3 10 2 7 6" xfId="41075"/>
    <cellStyle name="Обычный 3 10 2 7 7" xfId="48963"/>
    <cellStyle name="Обычный 3 10 2 7 8" xfId="56430"/>
    <cellStyle name="Обычный 3 10 2 8" xfId="5365"/>
    <cellStyle name="Обычный 3 10 2 8 2" xfId="5366"/>
    <cellStyle name="Обычный 3 10 2 8 3" xfId="19605"/>
    <cellStyle name="Обычный 3 10 2 8 4" xfId="27077"/>
    <cellStyle name="Обычный 3 10 2 8 5" xfId="34546"/>
    <cellStyle name="Обычный 3 10 2 8 6" xfId="42007"/>
    <cellStyle name="Обычный 3 10 2 8 7" xfId="49895"/>
    <cellStyle name="Обычный 3 10 2 8 8" xfId="57362"/>
    <cellStyle name="Обычный 3 10 2 9" xfId="5367"/>
    <cellStyle name="Обычный 3 10 2 9 2" xfId="5368"/>
    <cellStyle name="Обычный 3 10 2 9 3" xfId="20538"/>
    <cellStyle name="Обычный 3 10 2 9 4" xfId="28010"/>
    <cellStyle name="Обычный 3 10 2 9 5" xfId="35479"/>
    <cellStyle name="Обычный 3 10 2 9 6" xfId="42940"/>
    <cellStyle name="Обычный 3 10 2 9 7" xfId="50828"/>
    <cellStyle name="Обычный 3 10 2 9 8" xfId="58295"/>
    <cellStyle name="Обычный 3 10 20" xfId="53625"/>
    <cellStyle name="Обычный 3 10 3" xfId="5369"/>
    <cellStyle name="Обычный 3 10 3 10" xfId="5370"/>
    <cellStyle name="Обычный 3 10 3 10 2" xfId="5371"/>
    <cellStyle name="Обычный 3 10 3 10 3" xfId="22411"/>
    <cellStyle name="Обычный 3 10 3 10 4" xfId="29883"/>
    <cellStyle name="Обычный 3 10 3 10 5" xfId="37352"/>
    <cellStyle name="Обычный 3 10 3 10 6" xfId="44813"/>
    <cellStyle name="Обычный 3 10 3 10 7" xfId="52701"/>
    <cellStyle name="Обычный 3 10 3 10 8" xfId="60168"/>
    <cellStyle name="Обычный 3 10 3 11" xfId="5372"/>
    <cellStyle name="Обычный 3 10 3 12" xfId="15857"/>
    <cellStyle name="Обычный 3 10 3 13" xfId="23347"/>
    <cellStyle name="Обычный 3 10 3 14" xfId="30818"/>
    <cellStyle name="Обычный 3 10 3 15" xfId="38284"/>
    <cellStyle name="Обычный 3 10 3 16" xfId="45515"/>
    <cellStyle name="Обычный 3 10 3 17" xfId="46165"/>
    <cellStyle name="Обычный 3 10 3 18" xfId="53632"/>
    <cellStyle name="Обычный 3 10 3 2" xfId="5373"/>
    <cellStyle name="Обычный 3 10 3 2 10" xfId="15858"/>
    <cellStyle name="Обычный 3 10 3 2 11" xfId="23348"/>
    <cellStyle name="Обычный 3 10 3 2 12" xfId="30819"/>
    <cellStyle name="Обычный 3 10 3 2 13" xfId="38285"/>
    <cellStyle name="Обычный 3 10 3 2 14" xfId="46166"/>
    <cellStyle name="Обычный 3 10 3 2 15" xfId="53633"/>
    <cellStyle name="Обычный 3 10 3 2 2" xfId="5374"/>
    <cellStyle name="Обычный 3 10 3 2 2 2" xfId="5375"/>
    <cellStyle name="Обычный 3 10 3 2 2 3" xfId="16813"/>
    <cellStyle name="Обычный 3 10 3 2 2 4" xfId="24285"/>
    <cellStyle name="Обычный 3 10 3 2 2 5" xfId="31755"/>
    <cellStyle name="Обычный 3 10 3 2 2 6" xfId="39217"/>
    <cellStyle name="Обычный 3 10 3 2 2 7" xfId="47103"/>
    <cellStyle name="Обычный 3 10 3 2 2 8" xfId="54570"/>
    <cellStyle name="Обычный 3 10 3 2 3" xfId="5376"/>
    <cellStyle name="Обычный 3 10 3 2 3 2" xfId="5377"/>
    <cellStyle name="Обычный 3 10 3 2 3 3" xfId="17747"/>
    <cellStyle name="Обычный 3 10 3 2 3 4" xfId="25219"/>
    <cellStyle name="Обычный 3 10 3 2 3 5" xfId="32688"/>
    <cellStyle name="Обычный 3 10 3 2 3 6" xfId="40149"/>
    <cellStyle name="Обычный 3 10 3 2 3 7" xfId="48037"/>
    <cellStyle name="Обычный 3 10 3 2 3 8" xfId="55504"/>
    <cellStyle name="Обычный 3 10 3 2 4" xfId="5378"/>
    <cellStyle name="Обычный 3 10 3 2 4 2" xfId="5379"/>
    <cellStyle name="Обычный 3 10 3 2 4 3" xfId="18680"/>
    <cellStyle name="Обычный 3 10 3 2 4 4" xfId="26152"/>
    <cellStyle name="Обычный 3 10 3 2 4 5" xfId="33621"/>
    <cellStyle name="Обычный 3 10 3 2 4 6" xfId="41082"/>
    <cellStyle name="Обычный 3 10 3 2 4 7" xfId="48970"/>
    <cellStyle name="Обычный 3 10 3 2 4 8" xfId="56437"/>
    <cellStyle name="Обычный 3 10 3 2 5" xfId="5380"/>
    <cellStyle name="Обычный 3 10 3 2 5 2" xfId="5381"/>
    <cellStyle name="Обычный 3 10 3 2 5 3" xfId="19612"/>
    <cellStyle name="Обычный 3 10 3 2 5 4" xfId="27084"/>
    <cellStyle name="Обычный 3 10 3 2 5 5" xfId="34553"/>
    <cellStyle name="Обычный 3 10 3 2 5 6" xfId="42014"/>
    <cellStyle name="Обычный 3 10 3 2 5 7" xfId="49902"/>
    <cellStyle name="Обычный 3 10 3 2 5 8" xfId="57369"/>
    <cellStyle name="Обычный 3 10 3 2 6" xfId="5382"/>
    <cellStyle name="Обычный 3 10 3 2 6 2" xfId="5383"/>
    <cellStyle name="Обычный 3 10 3 2 6 3" xfId="20545"/>
    <cellStyle name="Обычный 3 10 3 2 6 4" xfId="28017"/>
    <cellStyle name="Обычный 3 10 3 2 6 5" xfId="35486"/>
    <cellStyle name="Обычный 3 10 3 2 6 6" xfId="42947"/>
    <cellStyle name="Обычный 3 10 3 2 6 7" xfId="50835"/>
    <cellStyle name="Обычный 3 10 3 2 6 8" xfId="58302"/>
    <cellStyle name="Обычный 3 10 3 2 7" xfId="5384"/>
    <cellStyle name="Обычный 3 10 3 2 7 2" xfId="5385"/>
    <cellStyle name="Обычный 3 10 3 2 7 3" xfId="21479"/>
    <cellStyle name="Обычный 3 10 3 2 7 4" xfId="28951"/>
    <cellStyle name="Обычный 3 10 3 2 7 5" xfId="36420"/>
    <cellStyle name="Обычный 3 10 3 2 7 6" xfId="43881"/>
    <cellStyle name="Обычный 3 10 3 2 7 7" xfId="51769"/>
    <cellStyle name="Обычный 3 10 3 2 7 8" xfId="59236"/>
    <cellStyle name="Обычный 3 10 3 2 8" xfId="5386"/>
    <cellStyle name="Обычный 3 10 3 2 8 2" xfId="5387"/>
    <cellStyle name="Обычный 3 10 3 2 8 3" xfId="22412"/>
    <cellStyle name="Обычный 3 10 3 2 8 4" xfId="29884"/>
    <cellStyle name="Обычный 3 10 3 2 8 5" xfId="37353"/>
    <cellStyle name="Обычный 3 10 3 2 8 6" xfId="44814"/>
    <cellStyle name="Обычный 3 10 3 2 8 7" xfId="52702"/>
    <cellStyle name="Обычный 3 10 3 2 8 8" xfId="60169"/>
    <cellStyle name="Обычный 3 10 3 2 9" xfId="5388"/>
    <cellStyle name="Обычный 3 10 3 3" xfId="5389"/>
    <cellStyle name="Обычный 3 10 3 3 10" xfId="15859"/>
    <cellStyle name="Обычный 3 10 3 3 11" xfId="23349"/>
    <cellStyle name="Обычный 3 10 3 3 12" xfId="30820"/>
    <cellStyle name="Обычный 3 10 3 3 13" xfId="38286"/>
    <cellStyle name="Обычный 3 10 3 3 14" xfId="46167"/>
    <cellStyle name="Обычный 3 10 3 3 15" xfId="53634"/>
    <cellStyle name="Обычный 3 10 3 3 2" xfId="5390"/>
    <cellStyle name="Обычный 3 10 3 3 2 2" xfId="5391"/>
    <cellStyle name="Обычный 3 10 3 3 2 3" xfId="16814"/>
    <cellStyle name="Обычный 3 10 3 3 2 4" xfId="24286"/>
    <cellStyle name="Обычный 3 10 3 3 2 5" xfId="31756"/>
    <cellStyle name="Обычный 3 10 3 3 2 6" xfId="39218"/>
    <cellStyle name="Обычный 3 10 3 3 2 7" xfId="47104"/>
    <cellStyle name="Обычный 3 10 3 3 2 8" xfId="54571"/>
    <cellStyle name="Обычный 3 10 3 3 3" xfId="5392"/>
    <cellStyle name="Обычный 3 10 3 3 3 2" xfId="5393"/>
    <cellStyle name="Обычный 3 10 3 3 3 3" xfId="17748"/>
    <cellStyle name="Обычный 3 10 3 3 3 4" xfId="25220"/>
    <cellStyle name="Обычный 3 10 3 3 3 5" xfId="32689"/>
    <cellStyle name="Обычный 3 10 3 3 3 6" xfId="40150"/>
    <cellStyle name="Обычный 3 10 3 3 3 7" xfId="48038"/>
    <cellStyle name="Обычный 3 10 3 3 3 8" xfId="55505"/>
    <cellStyle name="Обычный 3 10 3 3 4" xfId="5394"/>
    <cellStyle name="Обычный 3 10 3 3 4 2" xfId="5395"/>
    <cellStyle name="Обычный 3 10 3 3 4 3" xfId="18681"/>
    <cellStyle name="Обычный 3 10 3 3 4 4" xfId="26153"/>
    <cellStyle name="Обычный 3 10 3 3 4 5" xfId="33622"/>
    <cellStyle name="Обычный 3 10 3 3 4 6" xfId="41083"/>
    <cellStyle name="Обычный 3 10 3 3 4 7" xfId="48971"/>
    <cellStyle name="Обычный 3 10 3 3 4 8" xfId="56438"/>
    <cellStyle name="Обычный 3 10 3 3 5" xfId="5396"/>
    <cellStyle name="Обычный 3 10 3 3 5 2" xfId="5397"/>
    <cellStyle name="Обычный 3 10 3 3 5 3" xfId="19613"/>
    <cellStyle name="Обычный 3 10 3 3 5 4" xfId="27085"/>
    <cellStyle name="Обычный 3 10 3 3 5 5" xfId="34554"/>
    <cellStyle name="Обычный 3 10 3 3 5 6" xfId="42015"/>
    <cellStyle name="Обычный 3 10 3 3 5 7" xfId="49903"/>
    <cellStyle name="Обычный 3 10 3 3 5 8" xfId="57370"/>
    <cellStyle name="Обычный 3 10 3 3 6" xfId="5398"/>
    <cellStyle name="Обычный 3 10 3 3 6 2" xfId="5399"/>
    <cellStyle name="Обычный 3 10 3 3 6 3" xfId="20546"/>
    <cellStyle name="Обычный 3 10 3 3 6 4" xfId="28018"/>
    <cellStyle name="Обычный 3 10 3 3 6 5" xfId="35487"/>
    <cellStyle name="Обычный 3 10 3 3 6 6" xfId="42948"/>
    <cellStyle name="Обычный 3 10 3 3 6 7" xfId="50836"/>
    <cellStyle name="Обычный 3 10 3 3 6 8" xfId="58303"/>
    <cellStyle name="Обычный 3 10 3 3 7" xfId="5400"/>
    <cellStyle name="Обычный 3 10 3 3 7 2" xfId="5401"/>
    <cellStyle name="Обычный 3 10 3 3 7 3" xfId="21480"/>
    <cellStyle name="Обычный 3 10 3 3 7 4" xfId="28952"/>
    <cellStyle name="Обычный 3 10 3 3 7 5" xfId="36421"/>
    <cellStyle name="Обычный 3 10 3 3 7 6" xfId="43882"/>
    <cellStyle name="Обычный 3 10 3 3 7 7" xfId="51770"/>
    <cellStyle name="Обычный 3 10 3 3 7 8" xfId="59237"/>
    <cellStyle name="Обычный 3 10 3 3 8" xfId="5402"/>
    <cellStyle name="Обычный 3 10 3 3 8 2" xfId="5403"/>
    <cellStyle name="Обычный 3 10 3 3 8 3" xfId="22413"/>
    <cellStyle name="Обычный 3 10 3 3 8 4" xfId="29885"/>
    <cellStyle name="Обычный 3 10 3 3 8 5" xfId="37354"/>
    <cellStyle name="Обычный 3 10 3 3 8 6" xfId="44815"/>
    <cellStyle name="Обычный 3 10 3 3 8 7" xfId="52703"/>
    <cellStyle name="Обычный 3 10 3 3 8 8" xfId="60170"/>
    <cellStyle name="Обычный 3 10 3 3 9" xfId="5404"/>
    <cellStyle name="Обычный 3 10 3 4" xfId="5405"/>
    <cellStyle name="Обычный 3 10 3 4 2" xfId="5406"/>
    <cellStyle name="Обычный 3 10 3 4 3" xfId="16812"/>
    <cellStyle name="Обычный 3 10 3 4 4" xfId="24284"/>
    <cellStyle name="Обычный 3 10 3 4 5" xfId="31754"/>
    <cellStyle name="Обычный 3 10 3 4 6" xfId="39216"/>
    <cellStyle name="Обычный 3 10 3 4 7" xfId="47102"/>
    <cellStyle name="Обычный 3 10 3 4 8" xfId="54569"/>
    <cellStyle name="Обычный 3 10 3 5" xfId="5407"/>
    <cellStyle name="Обычный 3 10 3 5 2" xfId="5408"/>
    <cellStyle name="Обычный 3 10 3 5 3" xfId="17746"/>
    <cellStyle name="Обычный 3 10 3 5 4" xfId="25218"/>
    <cellStyle name="Обычный 3 10 3 5 5" xfId="32687"/>
    <cellStyle name="Обычный 3 10 3 5 6" xfId="40148"/>
    <cellStyle name="Обычный 3 10 3 5 7" xfId="48036"/>
    <cellStyle name="Обычный 3 10 3 5 8" xfId="55503"/>
    <cellStyle name="Обычный 3 10 3 6" xfId="5409"/>
    <cellStyle name="Обычный 3 10 3 6 2" xfId="5410"/>
    <cellStyle name="Обычный 3 10 3 6 3" xfId="18679"/>
    <cellStyle name="Обычный 3 10 3 6 4" xfId="26151"/>
    <cellStyle name="Обычный 3 10 3 6 5" xfId="33620"/>
    <cellStyle name="Обычный 3 10 3 6 6" xfId="41081"/>
    <cellStyle name="Обычный 3 10 3 6 7" xfId="48969"/>
    <cellStyle name="Обычный 3 10 3 6 8" xfId="56436"/>
    <cellStyle name="Обычный 3 10 3 7" xfId="5411"/>
    <cellStyle name="Обычный 3 10 3 7 2" xfId="5412"/>
    <cellStyle name="Обычный 3 10 3 7 3" xfId="19611"/>
    <cellStyle name="Обычный 3 10 3 7 4" xfId="27083"/>
    <cellStyle name="Обычный 3 10 3 7 5" xfId="34552"/>
    <cellStyle name="Обычный 3 10 3 7 6" xfId="42013"/>
    <cellStyle name="Обычный 3 10 3 7 7" xfId="49901"/>
    <cellStyle name="Обычный 3 10 3 7 8" xfId="57368"/>
    <cellStyle name="Обычный 3 10 3 8" xfId="5413"/>
    <cellStyle name="Обычный 3 10 3 8 2" xfId="5414"/>
    <cellStyle name="Обычный 3 10 3 8 3" xfId="20544"/>
    <cellStyle name="Обычный 3 10 3 8 4" xfId="28016"/>
    <cellStyle name="Обычный 3 10 3 8 5" xfId="35485"/>
    <cellStyle name="Обычный 3 10 3 8 6" xfId="42946"/>
    <cellStyle name="Обычный 3 10 3 8 7" xfId="50834"/>
    <cellStyle name="Обычный 3 10 3 8 8" xfId="58301"/>
    <cellStyle name="Обычный 3 10 3 9" xfId="5415"/>
    <cellStyle name="Обычный 3 10 3 9 2" xfId="5416"/>
    <cellStyle name="Обычный 3 10 3 9 3" xfId="21478"/>
    <cellStyle name="Обычный 3 10 3 9 4" xfId="28950"/>
    <cellStyle name="Обычный 3 10 3 9 5" xfId="36419"/>
    <cellStyle name="Обычный 3 10 3 9 6" xfId="43880"/>
    <cellStyle name="Обычный 3 10 3 9 7" xfId="51768"/>
    <cellStyle name="Обычный 3 10 3 9 8" xfId="59235"/>
    <cellStyle name="Обычный 3 10 4" xfId="5417"/>
    <cellStyle name="Обычный 3 10 4 10" xfId="15860"/>
    <cellStyle name="Обычный 3 10 4 11" xfId="23350"/>
    <cellStyle name="Обычный 3 10 4 12" xfId="30821"/>
    <cellStyle name="Обычный 3 10 4 13" xfId="38287"/>
    <cellStyle name="Обычный 3 10 4 14" xfId="46168"/>
    <cellStyle name="Обычный 3 10 4 15" xfId="53635"/>
    <cellStyle name="Обычный 3 10 4 2" xfId="5418"/>
    <cellStyle name="Обычный 3 10 4 2 2" xfId="5419"/>
    <cellStyle name="Обычный 3 10 4 2 3" xfId="16815"/>
    <cellStyle name="Обычный 3 10 4 2 4" xfId="24287"/>
    <cellStyle name="Обычный 3 10 4 2 5" xfId="31757"/>
    <cellStyle name="Обычный 3 10 4 2 6" xfId="39219"/>
    <cellStyle name="Обычный 3 10 4 2 7" xfId="47105"/>
    <cellStyle name="Обычный 3 10 4 2 8" xfId="54572"/>
    <cellStyle name="Обычный 3 10 4 3" xfId="5420"/>
    <cellStyle name="Обычный 3 10 4 3 2" xfId="5421"/>
    <cellStyle name="Обычный 3 10 4 3 3" xfId="17749"/>
    <cellStyle name="Обычный 3 10 4 3 4" xfId="25221"/>
    <cellStyle name="Обычный 3 10 4 3 5" xfId="32690"/>
    <cellStyle name="Обычный 3 10 4 3 6" xfId="40151"/>
    <cellStyle name="Обычный 3 10 4 3 7" xfId="48039"/>
    <cellStyle name="Обычный 3 10 4 3 8" xfId="55506"/>
    <cellStyle name="Обычный 3 10 4 4" xfId="5422"/>
    <cellStyle name="Обычный 3 10 4 4 2" xfId="5423"/>
    <cellStyle name="Обычный 3 10 4 4 3" xfId="18682"/>
    <cellStyle name="Обычный 3 10 4 4 4" xfId="26154"/>
    <cellStyle name="Обычный 3 10 4 4 5" xfId="33623"/>
    <cellStyle name="Обычный 3 10 4 4 6" xfId="41084"/>
    <cellStyle name="Обычный 3 10 4 4 7" xfId="48972"/>
    <cellStyle name="Обычный 3 10 4 4 8" xfId="56439"/>
    <cellStyle name="Обычный 3 10 4 5" xfId="5424"/>
    <cellStyle name="Обычный 3 10 4 5 2" xfId="5425"/>
    <cellStyle name="Обычный 3 10 4 5 3" xfId="19614"/>
    <cellStyle name="Обычный 3 10 4 5 4" xfId="27086"/>
    <cellStyle name="Обычный 3 10 4 5 5" xfId="34555"/>
    <cellStyle name="Обычный 3 10 4 5 6" xfId="42016"/>
    <cellStyle name="Обычный 3 10 4 5 7" xfId="49904"/>
    <cellStyle name="Обычный 3 10 4 5 8" xfId="57371"/>
    <cellStyle name="Обычный 3 10 4 6" xfId="5426"/>
    <cellStyle name="Обычный 3 10 4 6 2" xfId="5427"/>
    <cellStyle name="Обычный 3 10 4 6 3" xfId="20547"/>
    <cellStyle name="Обычный 3 10 4 6 4" xfId="28019"/>
    <cellStyle name="Обычный 3 10 4 6 5" xfId="35488"/>
    <cellStyle name="Обычный 3 10 4 6 6" xfId="42949"/>
    <cellStyle name="Обычный 3 10 4 6 7" xfId="50837"/>
    <cellStyle name="Обычный 3 10 4 6 8" xfId="58304"/>
    <cellStyle name="Обычный 3 10 4 7" xfId="5428"/>
    <cellStyle name="Обычный 3 10 4 7 2" xfId="5429"/>
    <cellStyle name="Обычный 3 10 4 7 3" xfId="21481"/>
    <cellStyle name="Обычный 3 10 4 7 4" xfId="28953"/>
    <cellStyle name="Обычный 3 10 4 7 5" xfId="36422"/>
    <cellStyle name="Обычный 3 10 4 7 6" xfId="43883"/>
    <cellStyle name="Обычный 3 10 4 7 7" xfId="51771"/>
    <cellStyle name="Обычный 3 10 4 7 8" xfId="59238"/>
    <cellStyle name="Обычный 3 10 4 8" xfId="5430"/>
    <cellStyle name="Обычный 3 10 4 8 2" xfId="5431"/>
    <cellStyle name="Обычный 3 10 4 8 3" xfId="22414"/>
    <cellStyle name="Обычный 3 10 4 8 4" xfId="29886"/>
    <cellStyle name="Обычный 3 10 4 8 5" xfId="37355"/>
    <cellStyle name="Обычный 3 10 4 8 6" xfId="44816"/>
    <cellStyle name="Обычный 3 10 4 8 7" xfId="52704"/>
    <cellStyle name="Обычный 3 10 4 8 8" xfId="60171"/>
    <cellStyle name="Обычный 3 10 4 9" xfId="5432"/>
    <cellStyle name="Обычный 3 10 5" xfId="5433"/>
    <cellStyle name="Обычный 3 10 5 10" xfId="15861"/>
    <cellStyle name="Обычный 3 10 5 11" xfId="23351"/>
    <cellStyle name="Обычный 3 10 5 12" xfId="30822"/>
    <cellStyle name="Обычный 3 10 5 13" xfId="38288"/>
    <cellStyle name="Обычный 3 10 5 14" xfId="46169"/>
    <cellStyle name="Обычный 3 10 5 15" xfId="53636"/>
    <cellStyle name="Обычный 3 10 5 2" xfId="5434"/>
    <cellStyle name="Обычный 3 10 5 2 2" xfId="5435"/>
    <cellStyle name="Обычный 3 10 5 2 3" xfId="16816"/>
    <cellStyle name="Обычный 3 10 5 2 4" xfId="24288"/>
    <cellStyle name="Обычный 3 10 5 2 5" xfId="31758"/>
    <cellStyle name="Обычный 3 10 5 2 6" xfId="39220"/>
    <cellStyle name="Обычный 3 10 5 2 7" xfId="47106"/>
    <cellStyle name="Обычный 3 10 5 2 8" xfId="54573"/>
    <cellStyle name="Обычный 3 10 5 3" xfId="5436"/>
    <cellStyle name="Обычный 3 10 5 3 2" xfId="5437"/>
    <cellStyle name="Обычный 3 10 5 3 3" xfId="17750"/>
    <cellStyle name="Обычный 3 10 5 3 4" xfId="25222"/>
    <cellStyle name="Обычный 3 10 5 3 5" xfId="32691"/>
    <cellStyle name="Обычный 3 10 5 3 6" xfId="40152"/>
    <cellStyle name="Обычный 3 10 5 3 7" xfId="48040"/>
    <cellStyle name="Обычный 3 10 5 3 8" xfId="55507"/>
    <cellStyle name="Обычный 3 10 5 4" xfId="5438"/>
    <cellStyle name="Обычный 3 10 5 4 2" xfId="5439"/>
    <cellStyle name="Обычный 3 10 5 4 3" xfId="18683"/>
    <cellStyle name="Обычный 3 10 5 4 4" xfId="26155"/>
    <cellStyle name="Обычный 3 10 5 4 5" xfId="33624"/>
    <cellStyle name="Обычный 3 10 5 4 6" xfId="41085"/>
    <cellStyle name="Обычный 3 10 5 4 7" xfId="48973"/>
    <cellStyle name="Обычный 3 10 5 4 8" xfId="56440"/>
    <cellStyle name="Обычный 3 10 5 5" xfId="5440"/>
    <cellStyle name="Обычный 3 10 5 5 2" xfId="5441"/>
    <cellStyle name="Обычный 3 10 5 5 3" xfId="19615"/>
    <cellStyle name="Обычный 3 10 5 5 4" xfId="27087"/>
    <cellStyle name="Обычный 3 10 5 5 5" xfId="34556"/>
    <cellStyle name="Обычный 3 10 5 5 6" xfId="42017"/>
    <cellStyle name="Обычный 3 10 5 5 7" xfId="49905"/>
    <cellStyle name="Обычный 3 10 5 5 8" xfId="57372"/>
    <cellStyle name="Обычный 3 10 5 6" xfId="5442"/>
    <cellStyle name="Обычный 3 10 5 6 2" xfId="5443"/>
    <cellStyle name="Обычный 3 10 5 6 3" xfId="20548"/>
    <cellStyle name="Обычный 3 10 5 6 4" xfId="28020"/>
    <cellStyle name="Обычный 3 10 5 6 5" xfId="35489"/>
    <cellStyle name="Обычный 3 10 5 6 6" xfId="42950"/>
    <cellStyle name="Обычный 3 10 5 6 7" xfId="50838"/>
    <cellStyle name="Обычный 3 10 5 6 8" xfId="58305"/>
    <cellStyle name="Обычный 3 10 5 7" xfId="5444"/>
    <cellStyle name="Обычный 3 10 5 7 2" xfId="5445"/>
    <cellStyle name="Обычный 3 10 5 7 3" xfId="21482"/>
    <cellStyle name="Обычный 3 10 5 7 4" xfId="28954"/>
    <cellStyle name="Обычный 3 10 5 7 5" xfId="36423"/>
    <cellStyle name="Обычный 3 10 5 7 6" xfId="43884"/>
    <cellStyle name="Обычный 3 10 5 7 7" xfId="51772"/>
    <cellStyle name="Обычный 3 10 5 7 8" xfId="59239"/>
    <cellStyle name="Обычный 3 10 5 8" xfId="5446"/>
    <cellStyle name="Обычный 3 10 5 8 2" xfId="5447"/>
    <cellStyle name="Обычный 3 10 5 8 3" xfId="22415"/>
    <cellStyle name="Обычный 3 10 5 8 4" xfId="29887"/>
    <cellStyle name="Обычный 3 10 5 8 5" xfId="37356"/>
    <cellStyle name="Обычный 3 10 5 8 6" xfId="44817"/>
    <cellStyle name="Обычный 3 10 5 8 7" xfId="52705"/>
    <cellStyle name="Обычный 3 10 5 8 8" xfId="60172"/>
    <cellStyle name="Обычный 3 10 5 9" xfId="5448"/>
    <cellStyle name="Обычный 3 10 6" xfId="5449"/>
    <cellStyle name="Обычный 3 10 6 2" xfId="5450"/>
    <cellStyle name="Обычный 3 10 6 3" xfId="16805"/>
    <cellStyle name="Обычный 3 10 6 4" xfId="24277"/>
    <cellStyle name="Обычный 3 10 6 5" xfId="31747"/>
    <cellStyle name="Обычный 3 10 6 6" xfId="39209"/>
    <cellStyle name="Обычный 3 10 6 7" xfId="47095"/>
    <cellStyle name="Обычный 3 10 6 8" xfId="54562"/>
    <cellStyle name="Обычный 3 10 7" xfId="5451"/>
    <cellStyle name="Обычный 3 10 7 2" xfId="5452"/>
    <cellStyle name="Обычный 3 10 7 3" xfId="17739"/>
    <cellStyle name="Обычный 3 10 7 4" xfId="25211"/>
    <cellStyle name="Обычный 3 10 7 5" xfId="32680"/>
    <cellStyle name="Обычный 3 10 7 6" xfId="40141"/>
    <cellStyle name="Обычный 3 10 7 7" xfId="48029"/>
    <cellStyle name="Обычный 3 10 7 8" xfId="55496"/>
    <cellStyle name="Обычный 3 10 8" xfId="5453"/>
    <cellStyle name="Обычный 3 10 8 2" xfId="5454"/>
    <cellStyle name="Обычный 3 10 8 3" xfId="18672"/>
    <cellStyle name="Обычный 3 10 8 4" xfId="26144"/>
    <cellStyle name="Обычный 3 10 8 5" xfId="33613"/>
    <cellStyle name="Обычный 3 10 8 6" xfId="41074"/>
    <cellStyle name="Обычный 3 10 8 7" xfId="48962"/>
    <cellStyle name="Обычный 3 10 8 8" xfId="56429"/>
    <cellStyle name="Обычный 3 10 9" xfId="5455"/>
    <cellStyle name="Обычный 3 10 9 2" xfId="5456"/>
    <cellStyle name="Обычный 3 10 9 3" xfId="19604"/>
    <cellStyle name="Обычный 3 10 9 4" xfId="27076"/>
    <cellStyle name="Обычный 3 10 9 5" xfId="34545"/>
    <cellStyle name="Обычный 3 10 9 6" xfId="42006"/>
    <cellStyle name="Обычный 3 10 9 7" xfId="49894"/>
    <cellStyle name="Обычный 3 10 9 8" xfId="57361"/>
    <cellStyle name="Обычный 3 11" xfId="5457"/>
    <cellStyle name="Обычный 3 11 10" xfId="5458"/>
    <cellStyle name="Обычный 3 11 10 2" xfId="5459"/>
    <cellStyle name="Обычный 3 11 10 3" xfId="21483"/>
    <cellStyle name="Обычный 3 11 10 4" xfId="28955"/>
    <cellStyle name="Обычный 3 11 10 5" xfId="36424"/>
    <cellStyle name="Обычный 3 11 10 6" xfId="43885"/>
    <cellStyle name="Обычный 3 11 10 7" xfId="51773"/>
    <cellStyle name="Обычный 3 11 10 8" xfId="59240"/>
    <cellStyle name="Обычный 3 11 11" xfId="5460"/>
    <cellStyle name="Обычный 3 11 11 2" xfId="5461"/>
    <cellStyle name="Обычный 3 11 11 3" xfId="22416"/>
    <cellStyle name="Обычный 3 11 11 4" xfId="29888"/>
    <cellStyle name="Обычный 3 11 11 5" xfId="37357"/>
    <cellStyle name="Обычный 3 11 11 6" xfId="44818"/>
    <cellStyle name="Обычный 3 11 11 7" xfId="52706"/>
    <cellStyle name="Обычный 3 11 11 8" xfId="60173"/>
    <cellStyle name="Обычный 3 11 12" xfId="5462"/>
    <cellStyle name="Обычный 3 11 13" xfId="15862"/>
    <cellStyle name="Обычный 3 11 14" xfId="23352"/>
    <cellStyle name="Обычный 3 11 15" xfId="30823"/>
    <cellStyle name="Обычный 3 11 16" xfId="38289"/>
    <cellStyle name="Обычный 3 11 17" xfId="45516"/>
    <cellStyle name="Обычный 3 11 18" xfId="46170"/>
    <cellStyle name="Обычный 3 11 19" xfId="53637"/>
    <cellStyle name="Обычный 3 11 2" xfId="5463"/>
    <cellStyle name="Обычный 3 11 2 10" xfId="5464"/>
    <cellStyle name="Обычный 3 11 2 10 2" xfId="5465"/>
    <cellStyle name="Обычный 3 11 2 10 3" xfId="22417"/>
    <cellStyle name="Обычный 3 11 2 10 4" xfId="29889"/>
    <cellStyle name="Обычный 3 11 2 10 5" xfId="37358"/>
    <cellStyle name="Обычный 3 11 2 10 6" xfId="44819"/>
    <cellStyle name="Обычный 3 11 2 10 7" xfId="52707"/>
    <cellStyle name="Обычный 3 11 2 10 8" xfId="60174"/>
    <cellStyle name="Обычный 3 11 2 11" xfId="5466"/>
    <cellStyle name="Обычный 3 11 2 12" xfId="15863"/>
    <cellStyle name="Обычный 3 11 2 13" xfId="23353"/>
    <cellStyle name="Обычный 3 11 2 14" xfId="30824"/>
    <cellStyle name="Обычный 3 11 2 15" xfId="38290"/>
    <cellStyle name="Обычный 3 11 2 16" xfId="45517"/>
    <cellStyle name="Обычный 3 11 2 17" xfId="46171"/>
    <cellStyle name="Обычный 3 11 2 18" xfId="53638"/>
    <cellStyle name="Обычный 3 11 2 2" xfId="5467"/>
    <cellStyle name="Обычный 3 11 2 2 10" xfId="15864"/>
    <cellStyle name="Обычный 3 11 2 2 11" xfId="23354"/>
    <cellStyle name="Обычный 3 11 2 2 12" xfId="30825"/>
    <cellStyle name="Обычный 3 11 2 2 13" xfId="38291"/>
    <cellStyle name="Обычный 3 11 2 2 14" xfId="46172"/>
    <cellStyle name="Обычный 3 11 2 2 15" xfId="53639"/>
    <cellStyle name="Обычный 3 11 2 2 2" xfId="5468"/>
    <cellStyle name="Обычный 3 11 2 2 2 2" xfId="5469"/>
    <cellStyle name="Обычный 3 11 2 2 2 3" xfId="16819"/>
    <cellStyle name="Обычный 3 11 2 2 2 4" xfId="24291"/>
    <cellStyle name="Обычный 3 11 2 2 2 5" xfId="31761"/>
    <cellStyle name="Обычный 3 11 2 2 2 6" xfId="39223"/>
    <cellStyle name="Обычный 3 11 2 2 2 7" xfId="47109"/>
    <cellStyle name="Обычный 3 11 2 2 2 8" xfId="54576"/>
    <cellStyle name="Обычный 3 11 2 2 3" xfId="5470"/>
    <cellStyle name="Обычный 3 11 2 2 3 2" xfId="5471"/>
    <cellStyle name="Обычный 3 11 2 2 3 3" xfId="17753"/>
    <cellStyle name="Обычный 3 11 2 2 3 4" xfId="25225"/>
    <cellStyle name="Обычный 3 11 2 2 3 5" xfId="32694"/>
    <cellStyle name="Обычный 3 11 2 2 3 6" xfId="40155"/>
    <cellStyle name="Обычный 3 11 2 2 3 7" xfId="48043"/>
    <cellStyle name="Обычный 3 11 2 2 3 8" xfId="55510"/>
    <cellStyle name="Обычный 3 11 2 2 4" xfId="5472"/>
    <cellStyle name="Обычный 3 11 2 2 4 2" xfId="5473"/>
    <cellStyle name="Обычный 3 11 2 2 4 3" xfId="18686"/>
    <cellStyle name="Обычный 3 11 2 2 4 4" xfId="26158"/>
    <cellStyle name="Обычный 3 11 2 2 4 5" xfId="33627"/>
    <cellStyle name="Обычный 3 11 2 2 4 6" xfId="41088"/>
    <cellStyle name="Обычный 3 11 2 2 4 7" xfId="48976"/>
    <cellStyle name="Обычный 3 11 2 2 4 8" xfId="56443"/>
    <cellStyle name="Обычный 3 11 2 2 5" xfId="5474"/>
    <cellStyle name="Обычный 3 11 2 2 5 2" xfId="5475"/>
    <cellStyle name="Обычный 3 11 2 2 5 3" xfId="19618"/>
    <cellStyle name="Обычный 3 11 2 2 5 4" xfId="27090"/>
    <cellStyle name="Обычный 3 11 2 2 5 5" xfId="34559"/>
    <cellStyle name="Обычный 3 11 2 2 5 6" xfId="42020"/>
    <cellStyle name="Обычный 3 11 2 2 5 7" xfId="49908"/>
    <cellStyle name="Обычный 3 11 2 2 5 8" xfId="57375"/>
    <cellStyle name="Обычный 3 11 2 2 6" xfId="5476"/>
    <cellStyle name="Обычный 3 11 2 2 6 2" xfId="5477"/>
    <cellStyle name="Обычный 3 11 2 2 6 3" xfId="20551"/>
    <cellStyle name="Обычный 3 11 2 2 6 4" xfId="28023"/>
    <cellStyle name="Обычный 3 11 2 2 6 5" xfId="35492"/>
    <cellStyle name="Обычный 3 11 2 2 6 6" xfId="42953"/>
    <cellStyle name="Обычный 3 11 2 2 6 7" xfId="50841"/>
    <cellStyle name="Обычный 3 11 2 2 6 8" xfId="58308"/>
    <cellStyle name="Обычный 3 11 2 2 7" xfId="5478"/>
    <cellStyle name="Обычный 3 11 2 2 7 2" xfId="5479"/>
    <cellStyle name="Обычный 3 11 2 2 7 3" xfId="21485"/>
    <cellStyle name="Обычный 3 11 2 2 7 4" xfId="28957"/>
    <cellStyle name="Обычный 3 11 2 2 7 5" xfId="36426"/>
    <cellStyle name="Обычный 3 11 2 2 7 6" xfId="43887"/>
    <cellStyle name="Обычный 3 11 2 2 7 7" xfId="51775"/>
    <cellStyle name="Обычный 3 11 2 2 7 8" xfId="59242"/>
    <cellStyle name="Обычный 3 11 2 2 8" xfId="5480"/>
    <cellStyle name="Обычный 3 11 2 2 8 2" xfId="5481"/>
    <cellStyle name="Обычный 3 11 2 2 8 3" xfId="22418"/>
    <cellStyle name="Обычный 3 11 2 2 8 4" xfId="29890"/>
    <cellStyle name="Обычный 3 11 2 2 8 5" xfId="37359"/>
    <cellStyle name="Обычный 3 11 2 2 8 6" xfId="44820"/>
    <cellStyle name="Обычный 3 11 2 2 8 7" xfId="52708"/>
    <cellStyle name="Обычный 3 11 2 2 8 8" xfId="60175"/>
    <cellStyle name="Обычный 3 11 2 2 9" xfId="5482"/>
    <cellStyle name="Обычный 3 11 2 3" xfId="5483"/>
    <cellStyle name="Обычный 3 11 2 3 10" xfId="15865"/>
    <cellStyle name="Обычный 3 11 2 3 11" xfId="23355"/>
    <cellStyle name="Обычный 3 11 2 3 12" xfId="30826"/>
    <cellStyle name="Обычный 3 11 2 3 13" xfId="38292"/>
    <cellStyle name="Обычный 3 11 2 3 14" xfId="46173"/>
    <cellStyle name="Обычный 3 11 2 3 15" xfId="53640"/>
    <cellStyle name="Обычный 3 11 2 3 2" xfId="5484"/>
    <cellStyle name="Обычный 3 11 2 3 2 2" xfId="5485"/>
    <cellStyle name="Обычный 3 11 2 3 2 3" xfId="16820"/>
    <cellStyle name="Обычный 3 11 2 3 2 4" xfId="24292"/>
    <cellStyle name="Обычный 3 11 2 3 2 5" xfId="31762"/>
    <cellStyle name="Обычный 3 11 2 3 2 6" xfId="39224"/>
    <cellStyle name="Обычный 3 11 2 3 2 7" xfId="47110"/>
    <cellStyle name="Обычный 3 11 2 3 2 8" xfId="54577"/>
    <cellStyle name="Обычный 3 11 2 3 3" xfId="5486"/>
    <cellStyle name="Обычный 3 11 2 3 3 2" xfId="5487"/>
    <cellStyle name="Обычный 3 11 2 3 3 3" xfId="17754"/>
    <cellStyle name="Обычный 3 11 2 3 3 4" xfId="25226"/>
    <cellStyle name="Обычный 3 11 2 3 3 5" xfId="32695"/>
    <cellStyle name="Обычный 3 11 2 3 3 6" xfId="40156"/>
    <cellStyle name="Обычный 3 11 2 3 3 7" xfId="48044"/>
    <cellStyle name="Обычный 3 11 2 3 3 8" xfId="55511"/>
    <cellStyle name="Обычный 3 11 2 3 4" xfId="5488"/>
    <cellStyle name="Обычный 3 11 2 3 4 2" xfId="5489"/>
    <cellStyle name="Обычный 3 11 2 3 4 3" xfId="18687"/>
    <cellStyle name="Обычный 3 11 2 3 4 4" xfId="26159"/>
    <cellStyle name="Обычный 3 11 2 3 4 5" xfId="33628"/>
    <cellStyle name="Обычный 3 11 2 3 4 6" xfId="41089"/>
    <cellStyle name="Обычный 3 11 2 3 4 7" xfId="48977"/>
    <cellStyle name="Обычный 3 11 2 3 4 8" xfId="56444"/>
    <cellStyle name="Обычный 3 11 2 3 5" xfId="5490"/>
    <cellStyle name="Обычный 3 11 2 3 5 2" xfId="5491"/>
    <cellStyle name="Обычный 3 11 2 3 5 3" xfId="19619"/>
    <cellStyle name="Обычный 3 11 2 3 5 4" xfId="27091"/>
    <cellStyle name="Обычный 3 11 2 3 5 5" xfId="34560"/>
    <cellStyle name="Обычный 3 11 2 3 5 6" xfId="42021"/>
    <cellStyle name="Обычный 3 11 2 3 5 7" xfId="49909"/>
    <cellStyle name="Обычный 3 11 2 3 5 8" xfId="57376"/>
    <cellStyle name="Обычный 3 11 2 3 6" xfId="5492"/>
    <cellStyle name="Обычный 3 11 2 3 6 2" xfId="5493"/>
    <cellStyle name="Обычный 3 11 2 3 6 3" xfId="20552"/>
    <cellStyle name="Обычный 3 11 2 3 6 4" xfId="28024"/>
    <cellStyle name="Обычный 3 11 2 3 6 5" xfId="35493"/>
    <cellStyle name="Обычный 3 11 2 3 6 6" xfId="42954"/>
    <cellStyle name="Обычный 3 11 2 3 6 7" xfId="50842"/>
    <cellStyle name="Обычный 3 11 2 3 6 8" xfId="58309"/>
    <cellStyle name="Обычный 3 11 2 3 7" xfId="5494"/>
    <cellStyle name="Обычный 3 11 2 3 7 2" xfId="5495"/>
    <cellStyle name="Обычный 3 11 2 3 7 3" xfId="21486"/>
    <cellStyle name="Обычный 3 11 2 3 7 4" xfId="28958"/>
    <cellStyle name="Обычный 3 11 2 3 7 5" xfId="36427"/>
    <cellStyle name="Обычный 3 11 2 3 7 6" xfId="43888"/>
    <cellStyle name="Обычный 3 11 2 3 7 7" xfId="51776"/>
    <cellStyle name="Обычный 3 11 2 3 7 8" xfId="59243"/>
    <cellStyle name="Обычный 3 11 2 3 8" xfId="5496"/>
    <cellStyle name="Обычный 3 11 2 3 8 2" xfId="5497"/>
    <cellStyle name="Обычный 3 11 2 3 8 3" xfId="22419"/>
    <cellStyle name="Обычный 3 11 2 3 8 4" xfId="29891"/>
    <cellStyle name="Обычный 3 11 2 3 8 5" xfId="37360"/>
    <cellStyle name="Обычный 3 11 2 3 8 6" xfId="44821"/>
    <cellStyle name="Обычный 3 11 2 3 8 7" xfId="52709"/>
    <cellStyle name="Обычный 3 11 2 3 8 8" xfId="60176"/>
    <cellStyle name="Обычный 3 11 2 3 9" xfId="5498"/>
    <cellStyle name="Обычный 3 11 2 4" xfId="5499"/>
    <cellStyle name="Обычный 3 11 2 4 2" xfId="5500"/>
    <cellStyle name="Обычный 3 11 2 4 3" xfId="16818"/>
    <cellStyle name="Обычный 3 11 2 4 4" xfId="24290"/>
    <cellStyle name="Обычный 3 11 2 4 5" xfId="31760"/>
    <cellStyle name="Обычный 3 11 2 4 6" xfId="39222"/>
    <cellStyle name="Обычный 3 11 2 4 7" xfId="47108"/>
    <cellStyle name="Обычный 3 11 2 4 8" xfId="54575"/>
    <cellStyle name="Обычный 3 11 2 5" xfId="5501"/>
    <cellStyle name="Обычный 3 11 2 5 2" xfId="5502"/>
    <cellStyle name="Обычный 3 11 2 5 3" xfId="17752"/>
    <cellStyle name="Обычный 3 11 2 5 4" xfId="25224"/>
    <cellStyle name="Обычный 3 11 2 5 5" xfId="32693"/>
    <cellStyle name="Обычный 3 11 2 5 6" xfId="40154"/>
    <cellStyle name="Обычный 3 11 2 5 7" xfId="48042"/>
    <cellStyle name="Обычный 3 11 2 5 8" xfId="55509"/>
    <cellStyle name="Обычный 3 11 2 6" xfId="5503"/>
    <cellStyle name="Обычный 3 11 2 6 2" xfId="5504"/>
    <cellStyle name="Обычный 3 11 2 6 3" xfId="18685"/>
    <cellStyle name="Обычный 3 11 2 6 4" xfId="26157"/>
    <cellStyle name="Обычный 3 11 2 6 5" xfId="33626"/>
    <cellStyle name="Обычный 3 11 2 6 6" xfId="41087"/>
    <cellStyle name="Обычный 3 11 2 6 7" xfId="48975"/>
    <cellStyle name="Обычный 3 11 2 6 8" xfId="56442"/>
    <cellStyle name="Обычный 3 11 2 7" xfId="5505"/>
    <cellStyle name="Обычный 3 11 2 7 2" xfId="5506"/>
    <cellStyle name="Обычный 3 11 2 7 3" xfId="19617"/>
    <cellStyle name="Обычный 3 11 2 7 4" xfId="27089"/>
    <cellStyle name="Обычный 3 11 2 7 5" xfId="34558"/>
    <cellStyle name="Обычный 3 11 2 7 6" xfId="42019"/>
    <cellStyle name="Обычный 3 11 2 7 7" xfId="49907"/>
    <cellStyle name="Обычный 3 11 2 7 8" xfId="57374"/>
    <cellStyle name="Обычный 3 11 2 8" xfId="5507"/>
    <cellStyle name="Обычный 3 11 2 8 2" xfId="5508"/>
    <cellStyle name="Обычный 3 11 2 8 3" xfId="20550"/>
    <cellStyle name="Обычный 3 11 2 8 4" xfId="28022"/>
    <cellStyle name="Обычный 3 11 2 8 5" xfId="35491"/>
    <cellStyle name="Обычный 3 11 2 8 6" xfId="42952"/>
    <cellStyle name="Обычный 3 11 2 8 7" xfId="50840"/>
    <cellStyle name="Обычный 3 11 2 8 8" xfId="58307"/>
    <cellStyle name="Обычный 3 11 2 9" xfId="5509"/>
    <cellStyle name="Обычный 3 11 2 9 2" xfId="5510"/>
    <cellStyle name="Обычный 3 11 2 9 3" xfId="21484"/>
    <cellStyle name="Обычный 3 11 2 9 4" xfId="28956"/>
    <cellStyle name="Обычный 3 11 2 9 5" xfId="36425"/>
    <cellStyle name="Обычный 3 11 2 9 6" xfId="43886"/>
    <cellStyle name="Обычный 3 11 2 9 7" xfId="51774"/>
    <cellStyle name="Обычный 3 11 2 9 8" xfId="59241"/>
    <cellStyle name="Обычный 3 11 3" xfId="5511"/>
    <cellStyle name="Обычный 3 11 3 10" xfId="15866"/>
    <cellStyle name="Обычный 3 11 3 11" xfId="23356"/>
    <cellStyle name="Обычный 3 11 3 12" xfId="30827"/>
    <cellStyle name="Обычный 3 11 3 13" xfId="38293"/>
    <cellStyle name="Обычный 3 11 3 14" xfId="46174"/>
    <cellStyle name="Обычный 3 11 3 15" xfId="53641"/>
    <cellStyle name="Обычный 3 11 3 2" xfId="5512"/>
    <cellStyle name="Обычный 3 11 3 2 2" xfId="5513"/>
    <cellStyle name="Обычный 3 11 3 2 3" xfId="16821"/>
    <cellStyle name="Обычный 3 11 3 2 4" xfId="24293"/>
    <cellStyle name="Обычный 3 11 3 2 5" xfId="31763"/>
    <cellStyle name="Обычный 3 11 3 2 6" xfId="39225"/>
    <cellStyle name="Обычный 3 11 3 2 7" xfId="47111"/>
    <cellStyle name="Обычный 3 11 3 2 8" xfId="54578"/>
    <cellStyle name="Обычный 3 11 3 3" xfId="5514"/>
    <cellStyle name="Обычный 3 11 3 3 2" xfId="5515"/>
    <cellStyle name="Обычный 3 11 3 3 3" xfId="17755"/>
    <cellStyle name="Обычный 3 11 3 3 4" xfId="25227"/>
    <cellStyle name="Обычный 3 11 3 3 5" xfId="32696"/>
    <cellStyle name="Обычный 3 11 3 3 6" xfId="40157"/>
    <cellStyle name="Обычный 3 11 3 3 7" xfId="48045"/>
    <cellStyle name="Обычный 3 11 3 3 8" xfId="55512"/>
    <cellStyle name="Обычный 3 11 3 4" xfId="5516"/>
    <cellStyle name="Обычный 3 11 3 4 2" xfId="5517"/>
    <cellStyle name="Обычный 3 11 3 4 3" xfId="18688"/>
    <cellStyle name="Обычный 3 11 3 4 4" xfId="26160"/>
    <cellStyle name="Обычный 3 11 3 4 5" xfId="33629"/>
    <cellStyle name="Обычный 3 11 3 4 6" xfId="41090"/>
    <cellStyle name="Обычный 3 11 3 4 7" xfId="48978"/>
    <cellStyle name="Обычный 3 11 3 4 8" xfId="56445"/>
    <cellStyle name="Обычный 3 11 3 5" xfId="5518"/>
    <cellStyle name="Обычный 3 11 3 5 2" xfId="5519"/>
    <cellStyle name="Обычный 3 11 3 5 3" xfId="19620"/>
    <cellStyle name="Обычный 3 11 3 5 4" xfId="27092"/>
    <cellStyle name="Обычный 3 11 3 5 5" xfId="34561"/>
    <cellStyle name="Обычный 3 11 3 5 6" xfId="42022"/>
    <cellStyle name="Обычный 3 11 3 5 7" xfId="49910"/>
    <cellStyle name="Обычный 3 11 3 5 8" xfId="57377"/>
    <cellStyle name="Обычный 3 11 3 6" xfId="5520"/>
    <cellStyle name="Обычный 3 11 3 6 2" xfId="5521"/>
    <cellStyle name="Обычный 3 11 3 6 3" xfId="20553"/>
    <cellStyle name="Обычный 3 11 3 6 4" xfId="28025"/>
    <cellStyle name="Обычный 3 11 3 6 5" xfId="35494"/>
    <cellStyle name="Обычный 3 11 3 6 6" xfId="42955"/>
    <cellStyle name="Обычный 3 11 3 6 7" xfId="50843"/>
    <cellStyle name="Обычный 3 11 3 6 8" xfId="58310"/>
    <cellStyle name="Обычный 3 11 3 7" xfId="5522"/>
    <cellStyle name="Обычный 3 11 3 7 2" xfId="5523"/>
    <cellStyle name="Обычный 3 11 3 7 3" xfId="21487"/>
    <cellStyle name="Обычный 3 11 3 7 4" xfId="28959"/>
    <cellStyle name="Обычный 3 11 3 7 5" xfId="36428"/>
    <cellStyle name="Обычный 3 11 3 7 6" xfId="43889"/>
    <cellStyle name="Обычный 3 11 3 7 7" xfId="51777"/>
    <cellStyle name="Обычный 3 11 3 7 8" xfId="59244"/>
    <cellStyle name="Обычный 3 11 3 8" xfId="5524"/>
    <cellStyle name="Обычный 3 11 3 8 2" xfId="5525"/>
    <cellStyle name="Обычный 3 11 3 8 3" xfId="22420"/>
    <cellStyle name="Обычный 3 11 3 8 4" xfId="29892"/>
    <cellStyle name="Обычный 3 11 3 8 5" xfId="37361"/>
    <cellStyle name="Обычный 3 11 3 8 6" xfId="44822"/>
    <cellStyle name="Обычный 3 11 3 8 7" xfId="52710"/>
    <cellStyle name="Обычный 3 11 3 8 8" xfId="60177"/>
    <cellStyle name="Обычный 3 11 3 9" xfId="5526"/>
    <cellStyle name="Обычный 3 11 4" xfId="5527"/>
    <cellStyle name="Обычный 3 11 4 10" xfId="15867"/>
    <cellStyle name="Обычный 3 11 4 11" xfId="23357"/>
    <cellStyle name="Обычный 3 11 4 12" xfId="30828"/>
    <cellStyle name="Обычный 3 11 4 13" xfId="38294"/>
    <cellStyle name="Обычный 3 11 4 14" xfId="46175"/>
    <cellStyle name="Обычный 3 11 4 15" xfId="53642"/>
    <cellStyle name="Обычный 3 11 4 2" xfId="5528"/>
    <cellStyle name="Обычный 3 11 4 2 2" xfId="5529"/>
    <cellStyle name="Обычный 3 11 4 2 3" xfId="16822"/>
    <cellStyle name="Обычный 3 11 4 2 4" xfId="24294"/>
    <cellStyle name="Обычный 3 11 4 2 5" xfId="31764"/>
    <cellStyle name="Обычный 3 11 4 2 6" xfId="39226"/>
    <cellStyle name="Обычный 3 11 4 2 7" xfId="47112"/>
    <cellStyle name="Обычный 3 11 4 2 8" xfId="54579"/>
    <cellStyle name="Обычный 3 11 4 3" xfId="5530"/>
    <cellStyle name="Обычный 3 11 4 3 2" xfId="5531"/>
    <cellStyle name="Обычный 3 11 4 3 3" xfId="17756"/>
    <cellStyle name="Обычный 3 11 4 3 4" xfId="25228"/>
    <cellStyle name="Обычный 3 11 4 3 5" xfId="32697"/>
    <cellStyle name="Обычный 3 11 4 3 6" xfId="40158"/>
    <cellStyle name="Обычный 3 11 4 3 7" xfId="48046"/>
    <cellStyle name="Обычный 3 11 4 3 8" xfId="55513"/>
    <cellStyle name="Обычный 3 11 4 4" xfId="5532"/>
    <cellStyle name="Обычный 3 11 4 4 2" xfId="5533"/>
    <cellStyle name="Обычный 3 11 4 4 3" xfId="18689"/>
    <cellStyle name="Обычный 3 11 4 4 4" xfId="26161"/>
    <cellStyle name="Обычный 3 11 4 4 5" xfId="33630"/>
    <cellStyle name="Обычный 3 11 4 4 6" xfId="41091"/>
    <cellStyle name="Обычный 3 11 4 4 7" xfId="48979"/>
    <cellStyle name="Обычный 3 11 4 4 8" xfId="56446"/>
    <cellStyle name="Обычный 3 11 4 5" xfId="5534"/>
    <cellStyle name="Обычный 3 11 4 5 2" xfId="5535"/>
    <cellStyle name="Обычный 3 11 4 5 3" xfId="19621"/>
    <cellStyle name="Обычный 3 11 4 5 4" xfId="27093"/>
    <cellStyle name="Обычный 3 11 4 5 5" xfId="34562"/>
    <cellStyle name="Обычный 3 11 4 5 6" xfId="42023"/>
    <cellStyle name="Обычный 3 11 4 5 7" xfId="49911"/>
    <cellStyle name="Обычный 3 11 4 5 8" xfId="57378"/>
    <cellStyle name="Обычный 3 11 4 6" xfId="5536"/>
    <cellStyle name="Обычный 3 11 4 6 2" xfId="5537"/>
    <cellStyle name="Обычный 3 11 4 6 3" xfId="20554"/>
    <cellStyle name="Обычный 3 11 4 6 4" xfId="28026"/>
    <cellStyle name="Обычный 3 11 4 6 5" xfId="35495"/>
    <cellStyle name="Обычный 3 11 4 6 6" xfId="42956"/>
    <cellStyle name="Обычный 3 11 4 6 7" xfId="50844"/>
    <cellStyle name="Обычный 3 11 4 6 8" xfId="58311"/>
    <cellStyle name="Обычный 3 11 4 7" xfId="5538"/>
    <cellStyle name="Обычный 3 11 4 7 2" xfId="5539"/>
    <cellStyle name="Обычный 3 11 4 7 3" xfId="21488"/>
    <cellStyle name="Обычный 3 11 4 7 4" xfId="28960"/>
    <cellStyle name="Обычный 3 11 4 7 5" xfId="36429"/>
    <cellStyle name="Обычный 3 11 4 7 6" xfId="43890"/>
    <cellStyle name="Обычный 3 11 4 7 7" xfId="51778"/>
    <cellStyle name="Обычный 3 11 4 7 8" xfId="59245"/>
    <cellStyle name="Обычный 3 11 4 8" xfId="5540"/>
    <cellStyle name="Обычный 3 11 4 8 2" xfId="5541"/>
    <cellStyle name="Обычный 3 11 4 8 3" xfId="22421"/>
    <cellStyle name="Обычный 3 11 4 8 4" xfId="29893"/>
    <cellStyle name="Обычный 3 11 4 8 5" xfId="37362"/>
    <cellStyle name="Обычный 3 11 4 8 6" xfId="44823"/>
    <cellStyle name="Обычный 3 11 4 8 7" xfId="52711"/>
    <cellStyle name="Обычный 3 11 4 8 8" xfId="60178"/>
    <cellStyle name="Обычный 3 11 4 9" xfId="5542"/>
    <cellStyle name="Обычный 3 11 5" xfId="5543"/>
    <cellStyle name="Обычный 3 11 5 2" xfId="5544"/>
    <cellStyle name="Обычный 3 11 5 3" xfId="16817"/>
    <cellStyle name="Обычный 3 11 5 4" xfId="24289"/>
    <cellStyle name="Обычный 3 11 5 5" xfId="31759"/>
    <cellStyle name="Обычный 3 11 5 6" xfId="39221"/>
    <cellStyle name="Обычный 3 11 5 7" xfId="47107"/>
    <cellStyle name="Обычный 3 11 5 8" xfId="54574"/>
    <cellStyle name="Обычный 3 11 6" xfId="5545"/>
    <cellStyle name="Обычный 3 11 6 2" xfId="5546"/>
    <cellStyle name="Обычный 3 11 6 3" xfId="17751"/>
    <cellStyle name="Обычный 3 11 6 4" xfId="25223"/>
    <cellStyle name="Обычный 3 11 6 5" xfId="32692"/>
    <cellStyle name="Обычный 3 11 6 6" xfId="40153"/>
    <cellStyle name="Обычный 3 11 6 7" xfId="48041"/>
    <cellStyle name="Обычный 3 11 6 8" xfId="55508"/>
    <cellStyle name="Обычный 3 11 7" xfId="5547"/>
    <cellStyle name="Обычный 3 11 7 2" xfId="5548"/>
    <cellStyle name="Обычный 3 11 7 3" xfId="18684"/>
    <cellStyle name="Обычный 3 11 7 4" xfId="26156"/>
    <cellStyle name="Обычный 3 11 7 5" xfId="33625"/>
    <cellStyle name="Обычный 3 11 7 6" xfId="41086"/>
    <cellStyle name="Обычный 3 11 7 7" xfId="48974"/>
    <cellStyle name="Обычный 3 11 7 8" xfId="56441"/>
    <cellStyle name="Обычный 3 11 8" xfId="5549"/>
    <cellStyle name="Обычный 3 11 8 2" xfId="5550"/>
    <cellStyle name="Обычный 3 11 8 3" xfId="19616"/>
    <cellStyle name="Обычный 3 11 8 4" xfId="27088"/>
    <cellStyle name="Обычный 3 11 8 5" xfId="34557"/>
    <cellStyle name="Обычный 3 11 8 6" xfId="42018"/>
    <cellStyle name="Обычный 3 11 8 7" xfId="49906"/>
    <cellStyle name="Обычный 3 11 8 8" xfId="57373"/>
    <cellStyle name="Обычный 3 11 9" xfId="5551"/>
    <cellStyle name="Обычный 3 11 9 2" xfId="5552"/>
    <cellStyle name="Обычный 3 11 9 3" xfId="20549"/>
    <cellStyle name="Обычный 3 11 9 4" xfId="28021"/>
    <cellStyle name="Обычный 3 11 9 5" xfId="35490"/>
    <cellStyle name="Обычный 3 11 9 6" xfId="42951"/>
    <cellStyle name="Обычный 3 11 9 7" xfId="50839"/>
    <cellStyle name="Обычный 3 11 9 8" xfId="58306"/>
    <cellStyle name="Обычный 3 12" xfId="5553"/>
    <cellStyle name="Обычный 3 12 10" xfId="5554"/>
    <cellStyle name="Обычный 3 12 10 2" xfId="5555"/>
    <cellStyle name="Обычный 3 12 10 3" xfId="21489"/>
    <cellStyle name="Обычный 3 12 10 4" xfId="28961"/>
    <cellStyle name="Обычный 3 12 10 5" xfId="36430"/>
    <cellStyle name="Обычный 3 12 10 6" xfId="43891"/>
    <cellStyle name="Обычный 3 12 10 7" xfId="51779"/>
    <cellStyle name="Обычный 3 12 10 8" xfId="59246"/>
    <cellStyle name="Обычный 3 12 11" xfId="5556"/>
    <cellStyle name="Обычный 3 12 11 2" xfId="5557"/>
    <cellStyle name="Обычный 3 12 11 3" xfId="22422"/>
    <cellStyle name="Обычный 3 12 11 4" xfId="29894"/>
    <cellStyle name="Обычный 3 12 11 5" xfId="37363"/>
    <cellStyle name="Обычный 3 12 11 6" xfId="44824"/>
    <cellStyle name="Обычный 3 12 11 7" xfId="52712"/>
    <cellStyle name="Обычный 3 12 11 8" xfId="60179"/>
    <cellStyle name="Обычный 3 12 12" xfId="5558"/>
    <cellStyle name="Обычный 3 12 13" xfId="15868"/>
    <cellStyle name="Обычный 3 12 14" xfId="23358"/>
    <cellStyle name="Обычный 3 12 15" xfId="30829"/>
    <cellStyle name="Обычный 3 12 16" xfId="38295"/>
    <cellStyle name="Обычный 3 12 17" xfId="45518"/>
    <cellStyle name="Обычный 3 12 18" xfId="46176"/>
    <cellStyle name="Обычный 3 12 19" xfId="53643"/>
    <cellStyle name="Обычный 3 12 2" xfId="5559"/>
    <cellStyle name="Обычный 3 12 2 10" xfId="5560"/>
    <cellStyle name="Обычный 3 12 2 10 2" xfId="5561"/>
    <cellStyle name="Обычный 3 12 2 10 3" xfId="22423"/>
    <cellStyle name="Обычный 3 12 2 10 4" xfId="29895"/>
    <cellStyle name="Обычный 3 12 2 10 5" xfId="37364"/>
    <cellStyle name="Обычный 3 12 2 10 6" xfId="44825"/>
    <cellStyle name="Обычный 3 12 2 10 7" xfId="52713"/>
    <cellStyle name="Обычный 3 12 2 10 8" xfId="60180"/>
    <cellStyle name="Обычный 3 12 2 11" xfId="5562"/>
    <cellStyle name="Обычный 3 12 2 12" xfId="15869"/>
    <cellStyle name="Обычный 3 12 2 13" xfId="23359"/>
    <cellStyle name="Обычный 3 12 2 14" xfId="30830"/>
    <cellStyle name="Обычный 3 12 2 15" xfId="38296"/>
    <cellStyle name="Обычный 3 12 2 16" xfId="45519"/>
    <cellStyle name="Обычный 3 12 2 17" xfId="46177"/>
    <cellStyle name="Обычный 3 12 2 18" xfId="53644"/>
    <cellStyle name="Обычный 3 12 2 2" xfId="5563"/>
    <cellStyle name="Обычный 3 12 2 2 10" xfId="15870"/>
    <cellStyle name="Обычный 3 12 2 2 11" xfId="23360"/>
    <cellStyle name="Обычный 3 12 2 2 12" xfId="30831"/>
    <cellStyle name="Обычный 3 12 2 2 13" xfId="38297"/>
    <cellStyle name="Обычный 3 12 2 2 14" xfId="46178"/>
    <cellStyle name="Обычный 3 12 2 2 15" xfId="53645"/>
    <cellStyle name="Обычный 3 12 2 2 2" xfId="5564"/>
    <cellStyle name="Обычный 3 12 2 2 2 2" xfId="5565"/>
    <cellStyle name="Обычный 3 12 2 2 2 3" xfId="16825"/>
    <cellStyle name="Обычный 3 12 2 2 2 4" xfId="24297"/>
    <cellStyle name="Обычный 3 12 2 2 2 5" xfId="31767"/>
    <cellStyle name="Обычный 3 12 2 2 2 6" xfId="39229"/>
    <cellStyle name="Обычный 3 12 2 2 2 7" xfId="47115"/>
    <cellStyle name="Обычный 3 12 2 2 2 8" xfId="54582"/>
    <cellStyle name="Обычный 3 12 2 2 3" xfId="5566"/>
    <cellStyle name="Обычный 3 12 2 2 3 2" xfId="5567"/>
    <cellStyle name="Обычный 3 12 2 2 3 3" xfId="17759"/>
    <cellStyle name="Обычный 3 12 2 2 3 4" xfId="25231"/>
    <cellStyle name="Обычный 3 12 2 2 3 5" xfId="32700"/>
    <cellStyle name="Обычный 3 12 2 2 3 6" xfId="40161"/>
    <cellStyle name="Обычный 3 12 2 2 3 7" xfId="48049"/>
    <cellStyle name="Обычный 3 12 2 2 3 8" xfId="55516"/>
    <cellStyle name="Обычный 3 12 2 2 4" xfId="5568"/>
    <cellStyle name="Обычный 3 12 2 2 4 2" xfId="5569"/>
    <cellStyle name="Обычный 3 12 2 2 4 3" xfId="18692"/>
    <cellStyle name="Обычный 3 12 2 2 4 4" xfId="26164"/>
    <cellStyle name="Обычный 3 12 2 2 4 5" xfId="33633"/>
    <cellStyle name="Обычный 3 12 2 2 4 6" xfId="41094"/>
    <cellStyle name="Обычный 3 12 2 2 4 7" xfId="48982"/>
    <cellStyle name="Обычный 3 12 2 2 4 8" xfId="56449"/>
    <cellStyle name="Обычный 3 12 2 2 5" xfId="5570"/>
    <cellStyle name="Обычный 3 12 2 2 5 2" xfId="5571"/>
    <cellStyle name="Обычный 3 12 2 2 5 3" xfId="19624"/>
    <cellStyle name="Обычный 3 12 2 2 5 4" xfId="27096"/>
    <cellStyle name="Обычный 3 12 2 2 5 5" xfId="34565"/>
    <cellStyle name="Обычный 3 12 2 2 5 6" xfId="42026"/>
    <cellStyle name="Обычный 3 12 2 2 5 7" xfId="49914"/>
    <cellStyle name="Обычный 3 12 2 2 5 8" xfId="57381"/>
    <cellStyle name="Обычный 3 12 2 2 6" xfId="5572"/>
    <cellStyle name="Обычный 3 12 2 2 6 2" xfId="5573"/>
    <cellStyle name="Обычный 3 12 2 2 6 3" xfId="20557"/>
    <cellStyle name="Обычный 3 12 2 2 6 4" xfId="28029"/>
    <cellStyle name="Обычный 3 12 2 2 6 5" xfId="35498"/>
    <cellStyle name="Обычный 3 12 2 2 6 6" xfId="42959"/>
    <cellStyle name="Обычный 3 12 2 2 6 7" xfId="50847"/>
    <cellStyle name="Обычный 3 12 2 2 6 8" xfId="58314"/>
    <cellStyle name="Обычный 3 12 2 2 7" xfId="5574"/>
    <cellStyle name="Обычный 3 12 2 2 7 2" xfId="5575"/>
    <cellStyle name="Обычный 3 12 2 2 7 3" xfId="21491"/>
    <cellStyle name="Обычный 3 12 2 2 7 4" xfId="28963"/>
    <cellStyle name="Обычный 3 12 2 2 7 5" xfId="36432"/>
    <cellStyle name="Обычный 3 12 2 2 7 6" xfId="43893"/>
    <cellStyle name="Обычный 3 12 2 2 7 7" xfId="51781"/>
    <cellStyle name="Обычный 3 12 2 2 7 8" xfId="59248"/>
    <cellStyle name="Обычный 3 12 2 2 8" xfId="5576"/>
    <cellStyle name="Обычный 3 12 2 2 8 2" xfId="5577"/>
    <cellStyle name="Обычный 3 12 2 2 8 3" xfId="22424"/>
    <cellStyle name="Обычный 3 12 2 2 8 4" xfId="29896"/>
    <cellStyle name="Обычный 3 12 2 2 8 5" xfId="37365"/>
    <cellStyle name="Обычный 3 12 2 2 8 6" xfId="44826"/>
    <cellStyle name="Обычный 3 12 2 2 8 7" xfId="52714"/>
    <cellStyle name="Обычный 3 12 2 2 8 8" xfId="60181"/>
    <cellStyle name="Обычный 3 12 2 2 9" xfId="5578"/>
    <cellStyle name="Обычный 3 12 2 3" xfId="5579"/>
    <cellStyle name="Обычный 3 12 2 3 10" xfId="15871"/>
    <cellStyle name="Обычный 3 12 2 3 11" xfId="23361"/>
    <cellStyle name="Обычный 3 12 2 3 12" xfId="30832"/>
    <cellStyle name="Обычный 3 12 2 3 13" xfId="38298"/>
    <cellStyle name="Обычный 3 12 2 3 14" xfId="46179"/>
    <cellStyle name="Обычный 3 12 2 3 15" xfId="53646"/>
    <cellStyle name="Обычный 3 12 2 3 2" xfId="5580"/>
    <cellStyle name="Обычный 3 12 2 3 2 2" xfId="5581"/>
    <cellStyle name="Обычный 3 12 2 3 2 3" xfId="16826"/>
    <cellStyle name="Обычный 3 12 2 3 2 4" xfId="24298"/>
    <cellStyle name="Обычный 3 12 2 3 2 5" xfId="31768"/>
    <cellStyle name="Обычный 3 12 2 3 2 6" xfId="39230"/>
    <cellStyle name="Обычный 3 12 2 3 2 7" xfId="47116"/>
    <cellStyle name="Обычный 3 12 2 3 2 8" xfId="54583"/>
    <cellStyle name="Обычный 3 12 2 3 3" xfId="5582"/>
    <cellStyle name="Обычный 3 12 2 3 3 2" xfId="5583"/>
    <cellStyle name="Обычный 3 12 2 3 3 3" xfId="17760"/>
    <cellStyle name="Обычный 3 12 2 3 3 4" xfId="25232"/>
    <cellStyle name="Обычный 3 12 2 3 3 5" xfId="32701"/>
    <cellStyle name="Обычный 3 12 2 3 3 6" xfId="40162"/>
    <cellStyle name="Обычный 3 12 2 3 3 7" xfId="48050"/>
    <cellStyle name="Обычный 3 12 2 3 3 8" xfId="55517"/>
    <cellStyle name="Обычный 3 12 2 3 4" xfId="5584"/>
    <cellStyle name="Обычный 3 12 2 3 4 2" xfId="5585"/>
    <cellStyle name="Обычный 3 12 2 3 4 3" xfId="18693"/>
    <cellStyle name="Обычный 3 12 2 3 4 4" xfId="26165"/>
    <cellStyle name="Обычный 3 12 2 3 4 5" xfId="33634"/>
    <cellStyle name="Обычный 3 12 2 3 4 6" xfId="41095"/>
    <cellStyle name="Обычный 3 12 2 3 4 7" xfId="48983"/>
    <cellStyle name="Обычный 3 12 2 3 4 8" xfId="56450"/>
    <cellStyle name="Обычный 3 12 2 3 5" xfId="5586"/>
    <cellStyle name="Обычный 3 12 2 3 5 2" xfId="5587"/>
    <cellStyle name="Обычный 3 12 2 3 5 3" xfId="19625"/>
    <cellStyle name="Обычный 3 12 2 3 5 4" xfId="27097"/>
    <cellStyle name="Обычный 3 12 2 3 5 5" xfId="34566"/>
    <cellStyle name="Обычный 3 12 2 3 5 6" xfId="42027"/>
    <cellStyle name="Обычный 3 12 2 3 5 7" xfId="49915"/>
    <cellStyle name="Обычный 3 12 2 3 5 8" xfId="57382"/>
    <cellStyle name="Обычный 3 12 2 3 6" xfId="5588"/>
    <cellStyle name="Обычный 3 12 2 3 6 2" xfId="5589"/>
    <cellStyle name="Обычный 3 12 2 3 6 3" xfId="20558"/>
    <cellStyle name="Обычный 3 12 2 3 6 4" xfId="28030"/>
    <cellStyle name="Обычный 3 12 2 3 6 5" xfId="35499"/>
    <cellStyle name="Обычный 3 12 2 3 6 6" xfId="42960"/>
    <cellStyle name="Обычный 3 12 2 3 6 7" xfId="50848"/>
    <cellStyle name="Обычный 3 12 2 3 6 8" xfId="58315"/>
    <cellStyle name="Обычный 3 12 2 3 7" xfId="5590"/>
    <cellStyle name="Обычный 3 12 2 3 7 2" xfId="5591"/>
    <cellStyle name="Обычный 3 12 2 3 7 3" xfId="21492"/>
    <cellStyle name="Обычный 3 12 2 3 7 4" xfId="28964"/>
    <cellStyle name="Обычный 3 12 2 3 7 5" xfId="36433"/>
    <cellStyle name="Обычный 3 12 2 3 7 6" xfId="43894"/>
    <cellStyle name="Обычный 3 12 2 3 7 7" xfId="51782"/>
    <cellStyle name="Обычный 3 12 2 3 7 8" xfId="59249"/>
    <cellStyle name="Обычный 3 12 2 3 8" xfId="5592"/>
    <cellStyle name="Обычный 3 12 2 3 8 2" xfId="5593"/>
    <cellStyle name="Обычный 3 12 2 3 8 3" xfId="22425"/>
    <cellStyle name="Обычный 3 12 2 3 8 4" xfId="29897"/>
    <cellStyle name="Обычный 3 12 2 3 8 5" xfId="37366"/>
    <cellStyle name="Обычный 3 12 2 3 8 6" xfId="44827"/>
    <cellStyle name="Обычный 3 12 2 3 8 7" xfId="52715"/>
    <cellStyle name="Обычный 3 12 2 3 8 8" xfId="60182"/>
    <cellStyle name="Обычный 3 12 2 3 9" xfId="5594"/>
    <cellStyle name="Обычный 3 12 2 4" xfId="5595"/>
    <cellStyle name="Обычный 3 12 2 4 2" xfId="5596"/>
    <cellStyle name="Обычный 3 12 2 4 3" xfId="16824"/>
    <cellStyle name="Обычный 3 12 2 4 4" xfId="24296"/>
    <cellStyle name="Обычный 3 12 2 4 5" xfId="31766"/>
    <cellStyle name="Обычный 3 12 2 4 6" xfId="39228"/>
    <cellStyle name="Обычный 3 12 2 4 7" xfId="47114"/>
    <cellStyle name="Обычный 3 12 2 4 8" xfId="54581"/>
    <cellStyle name="Обычный 3 12 2 5" xfId="5597"/>
    <cellStyle name="Обычный 3 12 2 5 2" xfId="5598"/>
    <cellStyle name="Обычный 3 12 2 5 3" xfId="17758"/>
    <cellStyle name="Обычный 3 12 2 5 4" xfId="25230"/>
    <cellStyle name="Обычный 3 12 2 5 5" xfId="32699"/>
    <cellStyle name="Обычный 3 12 2 5 6" xfId="40160"/>
    <cellStyle name="Обычный 3 12 2 5 7" xfId="48048"/>
    <cellStyle name="Обычный 3 12 2 5 8" xfId="55515"/>
    <cellStyle name="Обычный 3 12 2 6" xfId="5599"/>
    <cellStyle name="Обычный 3 12 2 6 2" xfId="5600"/>
    <cellStyle name="Обычный 3 12 2 6 3" xfId="18691"/>
    <cellStyle name="Обычный 3 12 2 6 4" xfId="26163"/>
    <cellStyle name="Обычный 3 12 2 6 5" xfId="33632"/>
    <cellStyle name="Обычный 3 12 2 6 6" xfId="41093"/>
    <cellStyle name="Обычный 3 12 2 6 7" xfId="48981"/>
    <cellStyle name="Обычный 3 12 2 6 8" xfId="56448"/>
    <cellStyle name="Обычный 3 12 2 7" xfId="5601"/>
    <cellStyle name="Обычный 3 12 2 7 2" xfId="5602"/>
    <cellStyle name="Обычный 3 12 2 7 3" xfId="19623"/>
    <cellStyle name="Обычный 3 12 2 7 4" xfId="27095"/>
    <cellStyle name="Обычный 3 12 2 7 5" xfId="34564"/>
    <cellStyle name="Обычный 3 12 2 7 6" xfId="42025"/>
    <cellStyle name="Обычный 3 12 2 7 7" xfId="49913"/>
    <cellStyle name="Обычный 3 12 2 7 8" xfId="57380"/>
    <cellStyle name="Обычный 3 12 2 8" xfId="5603"/>
    <cellStyle name="Обычный 3 12 2 8 2" xfId="5604"/>
    <cellStyle name="Обычный 3 12 2 8 3" xfId="20556"/>
    <cellStyle name="Обычный 3 12 2 8 4" xfId="28028"/>
    <cellStyle name="Обычный 3 12 2 8 5" xfId="35497"/>
    <cellStyle name="Обычный 3 12 2 8 6" xfId="42958"/>
    <cellStyle name="Обычный 3 12 2 8 7" xfId="50846"/>
    <cellStyle name="Обычный 3 12 2 8 8" xfId="58313"/>
    <cellStyle name="Обычный 3 12 2 9" xfId="5605"/>
    <cellStyle name="Обычный 3 12 2 9 2" xfId="5606"/>
    <cellStyle name="Обычный 3 12 2 9 3" xfId="21490"/>
    <cellStyle name="Обычный 3 12 2 9 4" xfId="28962"/>
    <cellStyle name="Обычный 3 12 2 9 5" xfId="36431"/>
    <cellStyle name="Обычный 3 12 2 9 6" xfId="43892"/>
    <cellStyle name="Обычный 3 12 2 9 7" xfId="51780"/>
    <cellStyle name="Обычный 3 12 2 9 8" xfId="59247"/>
    <cellStyle name="Обычный 3 12 3" xfId="5607"/>
    <cellStyle name="Обычный 3 12 3 10" xfId="15872"/>
    <cellStyle name="Обычный 3 12 3 11" xfId="23362"/>
    <cellStyle name="Обычный 3 12 3 12" xfId="30833"/>
    <cellStyle name="Обычный 3 12 3 13" xfId="38299"/>
    <cellStyle name="Обычный 3 12 3 14" xfId="46180"/>
    <cellStyle name="Обычный 3 12 3 15" xfId="53647"/>
    <cellStyle name="Обычный 3 12 3 2" xfId="5608"/>
    <cellStyle name="Обычный 3 12 3 2 2" xfId="5609"/>
    <cellStyle name="Обычный 3 12 3 2 3" xfId="16827"/>
    <cellStyle name="Обычный 3 12 3 2 4" xfId="24299"/>
    <cellStyle name="Обычный 3 12 3 2 5" xfId="31769"/>
    <cellStyle name="Обычный 3 12 3 2 6" xfId="39231"/>
    <cellStyle name="Обычный 3 12 3 2 7" xfId="47117"/>
    <cellStyle name="Обычный 3 12 3 2 8" xfId="54584"/>
    <cellStyle name="Обычный 3 12 3 3" xfId="5610"/>
    <cellStyle name="Обычный 3 12 3 3 2" xfId="5611"/>
    <cellStyle name="Обычный 3 12 3 3 3" xfId="17761"/>
    <cellStyle name="Обычный 3 12 3 3 4" xfId="25233"/>
    <cellStyle name="Обычный 3 12 3 3 5" xfId="32702"/>
    <cellStyle name="Обычный 3 12 3 3 6" xfId="40163"/>
    <cellStyle name="Обычный 3 12 3 3 7" xfId="48051"/>
    <cellStyle name="Обычный 3 12 3 3 8" xfId="55518"/>
    <cellStyle name="Обычный 3 12 3 4" xfId="5612"/>
    <cellStyle name="Обычный 3 12 3 4 2" xfId="5613"/>
    <cellStyle name="Обычный 3 12 3 4 3" xfId="18694"/>
    <cellStyle name="Обычный 3 12 3 4 4" xfId="26166"/>
    <cellStyle name="Обычный 3 12 3 4 5" xfId="33635"/>
    <cellStyle name="Обычный 3 12 3 4 6" xfId="41096"/>
    <cellStyle name="Обычный 3 12 3 4 7" xfId="48984"/>
    <cellStyle name="Обычный 3 12 3 4 8" xfId="56451"/>
    <cellStyle name="Обычный 3 12 3 5" xfId="5614"/>
    <cellStyle name="Обычный 3 12 3 5 2" xfId="5615"/>
    <cellStyle name="Обычный 3 12 3 5 3" xfId="19626"/>
    <cellStyle name="Обычный 3 12 3 5 4" xfId="27098"/>
    <cellStyle name="Обычный 3 12 3 5 5" xfId="34567"/>
    <cellStyle name="Обычный 3 12 3 5 6" xfId="42028"/>
    <cellStyle name="Обычный 3 12 3 5 7" xfId="49916"/>
    <cellStyle name="Обычный 3 12 3 5 8" xfId="57383"/>
    <cellStyle name="Обычный 3 12 3 6" xfId="5616"/>
    <cellStyle name="Обычный 3 12 3 6 2" xfId="5617"/>
    <cellStyle name="Обычный 3 12 3 6 3" xfId="20559"/>
    <cellStyle name="Обычный 3 12 3 6 4" xfId="28031"/>
    <cellStyle name="Обычный 3 12 3 6 5" xfId="35500"/>
    <cellStyle name="Обычный 3 12 3 6 6" xfId="42961"/>
    <cellStyle name="Обычный 3 12 3 6 7" xfId="50849"/>
    <cellStyle name="Обычный 3 12 3 6 8" xfId="58316"/>
    <cellStyle name="Обычный 3 12 3 7" xfId="5618"/>
    <cellStyle name="Обычный 3 12 3 7 2" xfId="5619"/>
    <cellStyle name="Обычный 3 12 3 7 3" xfId="21493"/>
    <cellStyle name="Обычный 3 12 3 7 4" xfId="28965"/>
    <cellStyle name="Обычный 3 12 3 7 5" xfId="36434"/>
    <cellStyle name="Обычный 3 12 3 7 6" xfId="43895"/>
    <cellStyle name="Обычный 3 12 3 7 7" xfId="51783"/>
    <cellStyle name="Обычный 3 12 3 7 8" xfId="59250"/>
    <cellStyle name="Обычный 3 12 3 8" xfId="5620"/>
    <cellStyle name="Обычный 3 12 3 8 2" xfId="5621"/>
    <cellStyle name="Обычный 3 12 3 8 3" xfId="22426"/>
    <cellStyle name="Обычный 3 12 3 8 4" xfId="29898"/>
    <cellStyle name="Обычный 3 12 3 8 5" xfId="37367"/>
    <cellStyle name="Обычный 3 12 3 8 6" xfId="44828"/>
    <cellStyle name="Обычный 3 12 3 8 7" xfId="52716"/>
    <cellStyle name="Обычный 3 12 3 8 8" xfId="60183"/>
    <cellStyle name="Обычный 3 12 3 9" xfId="5622"/>
    <cellStyle name="Обычный 3 12 4" xfId="5623"/>
    <cellStyle name="Обычный 3 12 4 10" xfId="15873"/>
    <cellStyle name="Обычный 3 12 4 11" xfId="23363"/>
    <cellStyle name="Обычный 3 12 4 12" xfId="30834"/>
    <cellStyle name="Обычный 3 12 4 13" xfId="38300"/>
    <cellStyle name="Обычный 3 12 4 14" xfId="46181"/>
    <cellStyle name="Обычный 3 12 4 15" xfId="53648"/>
    <cellStyle name="Обычный 3 12 4 2" xfId="5624"/>
    <cellStyle name="Обычный 3 12 4 2 2" xfId="5625"/>
    <cellStyle name="Обычный 3 12 4 2 3" xfId="16828"/>
    <cellStyle name="Обычный 3 12 4 2 4" xfId="24300"/>
    <cellStyle name="Обычный 3 12 4 2 5" xfId="31770"/>
    <cellStyle name="Обычный 3 12 4 2 6" xfId="39232"/>
    <cellStyle name="Обычный 3 12 4 2 7" xfId="47118"/>
    <cellStyle name="Обычный 3 12 4 2 8" xfId="54585"/>
    <cellStyle name="Обычный 3 12 4 3" xfId="5626"/>
    <cellStyle name="Обычный 3 12 4 3 2" xfId="5627"/>
    <cellStyle name="Обычный 3 12 4 3 3" xfId="17762"/>
    <cellStyle name="Обычный 3 12 4 3 4" xfId="25234"/>
    <cellStyle name="Обычный 3 12 4 3 5" xfId="32703"/>
    <cellStyle name="Обычный 3 12 4 3 6" xfId="40164"/>
    <cellStyle name="Обычный 3 12 4 3 7" xfId="48052"/>
    <cellStyle name="Обычный 3 12 4 3 8" xfId="55519"/>
    <cellStyle name="Обычный 3 12 4 4" xfId="5628"/>
    <cellStyle name="Обычный 3 12 4 4 2" xfId="5629"/>
    <cellStyle name="Обычный 3 12 4 4 3" xfId="18695"/>
    <cellStyle name="Обычный 3 12 4 4 4" xfId="26167"/>
    <cellStyle name="Обычный 3 12 4 4 5" xfId="33636"/>
    <cellStyle name="Обычный 3 12 4 4 6" xfId="41097"/>
    <cellStyle name="Обычный 3 12 4 4 7" xfId="48985"/>
    <cellStyle name="Обычный 3 12 4 4 8" xfId="56452"/>
    <cellStyle name="Обычный 3 12 4 5" xfId="5630"/>
    <cellStyle name="Обычный 3 12 4 5 2" xfId="5631"/>
    <cellStyle name="Обычный 3 12 4 5 3" xfId="19627"/>
    <cellStyle name="Обычный 3 12 4 5 4" xfId="27099"/>
    <cellStyle name="Обычный 3 12 4 5 5" xfId="34568"/>
    <cellStyle name="Обычный 3 12 4 5 6" xfId="42029"/>
    <cellStyle name="Обычный 3 12 4 5 7" xfId="49917"/>
    <cellStyle name="Обычный 3 12 4 5 8" xfId="57384"/>
    <cellStyle name="Обычный 3 12 4 6" xfId="5632"/>
    <cellStyle name="Обычный 3 12 4 6 2" xfId="5633"/>
    <cellStyle name="Обычный 3 12 4 6 3" xfId="20560"/>
    <cellStyle name="Обычный 3 12 4 6 4" xfId="28032"/>
    <cellStyle name="Обычный 3 12 4 6 5" xfId="35501"/>
    <cellStyle name="Обычный 3 12 4 6 6" xfId="42962"/>
    <cellStyle name="Обычный 3 12 4 6 7" xfId="50850"/>
    <cellStyle name="Обычный 3 12 4 6 8" xfId="58317"/>
    <cellStyle name="Обычный 3 12 4 7" xfId="5634"/>
    <cellStyle name="Обычный 3 12 4 7 2" xfId="5635"/>
    <cellStyle name="Обычный 3 12 4 7 3" xfId="21494"/>
    <cellStyle name="Обычный 3 12 4 7 4" xfId="28966"/>
    <cellStyle name="Обычный 3 12 4 7 5" xfId="36435"/>
    <cellStyle name="Обычный 3 12 4 7 6" xfId="43896"/>
    <cellStyle name="Обычный 3 12 4 7 7" xfId="51784"/>
    <cellStyle name="Обычный 3 12 4 7 8" xfId="59251"/>
    <cellStyle name="Обычный 3 12 4 8" xfId="5636"/>
    <cellStyle name="Обычный 3 12 4 8 2" xfId="5637"/>
    <cellStyle name="Обычный 3 12 4 8 3" xfId="22427"/>
    <cellStyle name="Обычный 3 12 4 8 4" xfId="29899"/>
    <cellStyle name="Обычный 3 12 4 8 5" xfId="37368"/>
    <cellStyle name="Обычный 3 12 4 8 6" xfId="44829"/>
    <cellStyle name="Обычный 3 12 4 8 7" xfId="52717"/>
    <cellStyle name="Обычный 3 12 4 8 8" xfId="60184"/>
    <cellStyle name="Обычный 3 12 4 9" xfId="5638"/>
    <cellStyle name="Обычный 3 12 5" xfId="5639"/>
    <cellStyle name="Обычный 3 12 5 2" xfId="5640"/>
    <cellStyle name="Обычный 3 12 5 3" xfId="16823"/>
    <cellStyle name="Обычный 3 12 5 4" xfId="24295"/>
    <cellStyle name="Обычный 3 12 5 5" xfId="31765"/>
    <cellStyle name="Обычный 3 12 5 6" xfId="39227"/>
    <cellStyle name="Обычный 3 12 5 7" xfId="47113"/>
    <cellStyle name="Обычный 3 12 5 8" xfId="54580"/>
    <cellStyle name="Обычный 3 12 6" xfId="5641"/>
    <cellStyle name="Обычный 3 12 6 2" xfId="5642"/>
    <cellStyle name="Обычный 3 12 6 3" xfId="17757"/>
    <cellStyle name="Обычный 3 12 6 4" xfId="25229"/>
    <cellStyle name="Обычный 3 12 6 5" xfId="32698"/>
    <cellStyle name="Обычный 3 12 6 6" xfId="40159"/>
    <cellStyle name="Обычный 3 12 6 7" xfId="48047"/>
    <cellStyle name="Обычный 3 12 6 8" xfId="55514"/>
    <cellStyle name="Обычный 3 12 7" xfId="5643"/>
    <cellStyle name="Обычный 3 12 7 2" xfId="5644"/>
    <cellStyle name="Обычный 3 12 7 3" xfId="18690"/>
    <cellStyle name="Обычный 3 12 7 4" xfId="26162"/>
    <cellStyle name="Обычный 3 12 7 5" xfId="33631"/>
    <cellStyle name="Обычный 3 12 7 6" xfId="41092"/>
    <cellStyle name="Обычный 3 12 7 7" xfId="48980"/>
    <cellStyle name="Обычный 3 12 7 8" xfId="56447"/>
    <cellStyle name="Обычный 3 12 8" xfId="5645"/>
    <cellStyle name="Обычный 3 12 8 2" xfId="5646"/>
    <cellStyle name="Обычный 3 12 8 3" xfId="19622"/>
    <cellStyle name="Обычный 3 12 8 4" xfId="27094"/>
    <cellStyle name="Обычный 3 12 8 5" xfId="34563"/>
    <cellStyle name="Обычный 3 12 8 6" xfId="42024"/>
    <cellStyle name="Обычный 3 12 8 7" xfId="49912"/>
    <cellStyle name="Обычный 3 12 8 8" xfId="57379"/>
    <cellStyle name="Обычный 3 12 9" xfId="5647"/>
    <cellStyle name="Обычный 3 12 9 2" xfId="5648"/>
    <cellStyle name="Обычный 3 12 9 3" xfId="20555"/>
    <cellStyle name="Обычный 3 12 9 4" xfId="28027"/>
    <cellStyle name="Обычный 3 12 9 5" xfId="35496"/>
    <cellStyle name="Обычный 3 12 9 6" xfId="42957"/>
    <cellStyle name="Обычный 3 12 9 7" xfId="50845"/>
    <cellStyle name="Обычный 3 12 9 8" xfId="58312"/>
    <cellStyle name="Обычный 3 13" xfId="5649"/>
    <cellStyle name="Обычный 3 13 10" xfId="5650"/>
    <cellStyle name="Обычный 3 13 10 2" xfId="5651"/>
    <cellStyle name="Обычный 3 13 10 3" xfId="21495"/>
    <cellStyle name="Обычный 3 13 10 4" xfId="28967"/>
    <cellStyle name="Обычный 3 13 10 5" xfId="36436"/>
    <cellStyle name="Обычный 3 13 10 6" xfId="43897"/>
    <cellStyle name="Обычный 3 13 10 7" xfId="51785"/>
    <cellStyle name="Обычный 3 13 10 8" xfId="59252"/>
    <cellStyle name="Обычный 3 13 11" xfId="5652"/>
    <cellStyle name="Обычный 3 13 11 2" xfId="5653"/>
    <cellStyle name="Обычный 3 13 11 3" xfId="22428"/>
    <cellStyle name="Обычный 3 13 11 4" xfId="29900"/>
    <cellStyle name="Обычный 3 13 11 5" xfId="37369"/>
    <cellStyle name="Обычный 3 13 11 6" xfId="44830"/>
    <cellStyle name="Обычный 3 13 11 7" xfId="52718"/>
    <cellStyle name="Обычный 3 13 11 8" xfId="60185"/>
    <cellStyle name="Обычный 3 13 12" xfId="5654"/>
    <cellStyle name="Обычный 3 13 13" xfId="15874"/>
    <cellStyle name="Обычный 3 13 14" xfId="23364"/>
    <cellStyle name="Обычный 3 13 15" xfId="30835"/>
    <cellStyle name="Обычный 3 13 16" xfId="38301"/>
    <cellStyle name="Обычный 3 13 17" xfId="45520"/>
    <cellStyle name="Обычный 3 13 18" xfId="46182"/>
    <cellStyle name="Обычный 3 13 19" xfId="53649"/>
    <cellStyle name="Обычный 3 13 2" xfId="5655"/>
    <cellStyle name="Обычный 3 13 2 10" xfId="5656"/>
    <cellStyle name="Обычный 3 13 2 10 2" xfId="5657"/>
    <cellStyle name="Обычный 3 13 2 10 3" xfId="22429"/>
    <cellStyle name="Обычный 3 13 2 10 4" xfId="29901"/>
    <cellStyle name="Обычный 3 13 2 10 5" xfId="37370"/>
    <cellStyle name="Обычный 3 13 2 10 6" xfId="44831"/>
    <cellStyle name="Обычный 3 13 2 10 7" xfId="52719"/>
    <cellStyle name="Обычный 3 13 2 10 8" xfId="60186"/>
    <cellStyle name="Обычный 3 13 2 11" xfId="5658"/>
    <cellStyle name="Обычный 3 13 2 12" xfId="15875"/>
    <cellStyle name="Обычный 3 13 2 13" xfId="23365"/>
    <cellStyle name="Обычный 3 13 2 14" xfId="30836"/>
    <cellStyle name="Обычный 3 13 2 15" xfId="38302"/>
    <cellStyle name="Обычный 3 13 2 16" xfId="45521"/>
    <cellStyle name="Обычный 3 13 2 17" xfId="46183"/>
    <cellStyle name="Обычный 3 13 2 18" xfId="53650"/>
    <cellStyle name="Обычный 3 13 2 2" xfId="5659"/>
    <cellStyle name="Обычный 3 13 2 2 10" xfId="15876"/>
    <cellStyle name="Обычный 3 13 2 2 11" xfId="23366"/>
    <cellStyle name="Обычный 3 13 2 2 12" xfId="30837"/>
    <cellStyle name="Обычный 3 13 2 2 13" xfId="38303"/>
    <cellStyle name="Обычный 3 13 2 2 14" xfId="46184"/>
    <cellStyle name="Обычный 3 13 2 2 15" xfId="53651"/>
    <cellStyle name="Обычный 3 13 2 2 2" xfId="5660"/>
    <cellStyle name="Обычный 3 13 2 2 2 2" xfId="5661"/>
    <cellStyle name="Обычный 3 13 2 2 2 3" xfId="16831"/>
    <cellStyle name="Обычный 3 13 2 2 2 4" xfId="24303"/>
    <cellStyle name="Обычный 3 13 2 2 2 5" xfId="31773"/>
    <cellStyle name="Обычный 3 13 2 2 2 6" xfId="39235"/>
    <cellStyle name="Обычный 3 13 2 2 2 7" xfId="47121"/>
    <cellStyle name="Обычный 3 13 2 2 2 8" xfId="54588"/>
    <cellStyle name="Обычный 3 13 2 2 3" xfId="5662"/>
    <cellStyle name="Обычный 3 13 2 2 3 2" xfId="5663"/>
    <cellStyle name="Обычный 3 13 2 2 3 3" xfId="17765"/>
    <cellStyle name="Обычный 3 13 2 2 3 4" xfId="25237"/>
    <cellStyle name="Обычный 3 13 2 2 3 5" xfId="32706"/>
    <cellStyle name="Обычный 3 13 2 2 3 6" xfId="40167"/>
    <cellStyle name="Обычный 3 13 2 2 3 7" xfId="48055"/>
    <cellStyle name="Обычный 3 13 2 2 3 8" xfId="55522"/>
    <cellStyle name="Обычный 3 13 2 2 4" xfId="5664"/>
    <cellStyle name="Обычный 3 13 2 2 4 2" xfId="5665"/>
    <cellStyle name="Обычный 3 13 2 2 4 3" xfId="18698"/>
    <cellStyle name="Обычный 3 13 2 2 4 4" xfId="26170"/>
    <cellStyle name="Обычный 3 13 2 2 4 5" xfId="33639"/>
    <cellStyle name="Обычный 3 13 2 2 4 6" xfId="41100"/>
    <cellStyle name="Обычный 3 13 2 2 4 7" xfId="48988"/>
    <cellStyle name="Обычный 3 13 2 2 4 8" xfId="56455"/>
    <cellStyle name="Обычный 3 13 2 2 5" xfId="5666"/>
    <cellStyle name="Обычный 3 13 2 2 5 2" xfId="5667"/>
    <cellStyle name="Обычный 3 13 2 2 5 3" xfId="19630"/>
    <cellStyle name="Обычный 3 13 2 2 5 4" xfId="27102"/>
    <cellStyle name="Обычный 3 13 2 2 5 5" xfId="34571"/>
    <cellStyle name="Обычный 3 13 2 2 5 6" xfId="42032"/>
    <cellStyle name="Обычный 3 13 2 2 5 7" xfId="49920"/>
    <cellStyle name="Обычный 3 13 2 2 5 8" xfId="57387"/>
    <cellStyle name="Обычный 3 13 2 2 6" xfId="5668"/>
    <cellStyle name="Обычный 3 13 2 2 6 2" xfId="5669"/>
    <cellStyle name="Обычный 3 13 2 2 6 3" xfId="20563"/>
    <cellStyle name="Обычный 3 13 2 2 6 4" xfId="28035"/>
    <cellStyle name="Обычный 3 13 2 2 6 5" xfId="35504"/>
    <cellStyle name="Обычный 3 13 2 2 6 6" xfId="42965"/>
    <cellStyle name="Обычный 3 13 2 2 6 7" xfId="50853"/>
    <cellStyle name="Обычный 3 13 2 2 6 8" xfId="58320"/>
    <cellStyle name="Обычный 3 13 2 2 7" xfId="5670"/>
    <cellStyle name="Обычный 3 13 2 2 7 2" xfId="5671"/>
    <cellStyle name="Обычный 3 13 2 2 7 3" xfId="21497"/>
    <cellStyle name="Обычный 3 13 2 2 7 4" xfId="28969"/>
    <cellStyle name="Обычный 3 13 2 2 7 5" xfId="36438"/>
    <cellStyle name="Обычный 3 13 2 2 7 6" xfId="43899"/>
    <cellStyle name="Обычный 3 13 2 2 7 7" xfId="51787"/>
    <cellStyle name="Обычный 3 13 2 2 7 8" xfId="59254"/>
    <cellStyle name="Обычный 3 13 2 2 8" xfId="5672"/>
    <cellStyle name="Обычный 3 13 2 2 8 2" xfId="5673"/>
    <cellStyle name="Обычный 3 13 2 2 8 3" xfId="22430"/>
    <cellStyle name="Обычный 3 13 2 2 8 4" xfId="29902"/>
    <cellStyle name="Обычный 3 13 2 2 8 5" xfId="37371"/>
    <cellStyle name="Обычный 3 13 2 2 8 6" xfId="44832"/>
    <cellStyle name="Обычный 3 13 2 2 8 7" xfId="52720"/>
    <cellStyle name="Обычный 3 13 2 2 8 8" xfId="60187"/>
    <cellStyle name="Обычный 3 13 2 2 9" xfId="5674"/>
    <cellStyle name="Обычный 3 13 2 3" xfId="5675"/>
    <cellStyle name="Обычный 3 13 2 3 10" xfId="15877"/>
    <cellStyle name="Обычный 3 13 2 3 11" xfId="23367"/>
    <cellStyle name="Обычный 3 13 2 3 12" xfId="30838"/>
    <cellStyle name="Обычный 3 13 2 3 13" xfId="38304"/>
    <cellStyle name="Обычный 3 13 2 3 14" xfId="46185"/>
    <cellStyle name="Обычный 3 13 2 3 15" xfId="53652"/>
    <cellStyle name="Обычный 3 13 2 3 2" xfId="5676"/>
    <cellStyle name="Обычный 3 13 2 3 2 2" xfId="5677"/>
    <cellStyle name="Обычный 3 13 2 3 2 3" xfId="16832"/>
    <cellStyle name="Обычный 3 13 2 3 2 4" xfId="24304"/>
    <cellStyle name="Обычный 3 13 2 3 2 5" xfId="31774"/>
    <cellStyle name="Обычный 3 13 2 3 2 6" xfId="39236"/>
    <cellStyle name="Обычный 3 13 2 3 2 7" xfId="47122"/>
    <cellStyle name="Обычный 3 13 2 3 2 8" xfId="54589"/>
    <cellStyle name="Обычный 3 13 2 3 3" xfId="5678"/>
    <cellStyle name="Обычный 3 13 2 3 3 2" xfId="5679"/>
    <cellStyle name="Обычный 3 13 2 3 3 3" xfId="17766"/>
    <cellStyle name="Обычный 3 13 2 3 3 4" xfId="25238"/>
    <cellStyle name="Обычный 3 13 2 3 3 5" xfId="32707"/>
    <cellStyle name="Обычный 3 13 2 3 3 6" xfId="40168"/>
    <cellStyle name="Обычный 3 13 2 3 3 7" xfId="48056"/>
    <cellStyle name="Обычный 3 13 2 3 3 8" xfId="55523"/>
    <cellStyle name="Обычный 3 13 2 3 4" xfId="5680"/>
    <cellStyle name="Обычный 3 13 2 3 4 2" xfId="5681"/>
    <cellStyle name="Обычный 3 13 2 3 4 3" xfId="18699"/>
    <cellStyle name="Обычный 3 13 2 3 4 4" xfId="26171"/>
    <cellStyle name="Обычный 3 13 2 3 4 5" xfId="33640"/>
    <cellStyle name="Обычный 3 13 2 3 4 6" xfId="41101"/>
    <cellStyle name="Обычный 3 13 2 3 4 7" xfId="48989"/>
    <cellStyle name="Обычный 3 13 2 3 4 8" xfId="56456"/>
    <cellStyle name="Обычный 3 13 2 3 5" xfId="5682"/>
    <cellStyle name="Обычный 3 13 2 3 5 2" xfId="5683"/>
    <cellStyle name="Обычный 3 13 2 3 5 3" xfId="19631"/>
    <cellStyle name="Обычный 3 13 2 3 5 4" xfId="27103"/>
    <cellStyle name="Обычный 3 13 2 3 5 5" xfId="34572"/>
    <cellStyle name="Обычный 3 13 2 3 5 6" xfId="42033"/>
    <cellStyle name="Обычный 3 13 2 3 5 7" xfId="49921"/>
    <cellStyle name="Обычный 3 13 2 3 5 8" xfId="57388"/>
    <cellStyle name="Обычный 3 13 2 3 6" xfId="5684"/>
    <cellStyle name="Обычный 3 13 2 3 6 2" xfId="5685"/>
    <cellStyle name="Обычный 3 13 2 3 6 3" xfId="20564"/>
    <cellStyle name="Обычный 3 13 2 3 6 4" xfId="28036"/>
    <cellStyle name="Обычный 3 13 2 3 6 5" xfId="35505"/>
    <cellStyle name="Обычный 3 13 2 3 6 6" xfId="42966"/>
    <cellStyle name="Обычный 3 13 2 3 6 7" xfId="50854"/>
    <cellStyle name="Обычный 3 13 2 3 6 8" xfId="58321"/>
    <cellStyle name="Обычный 3 13 2 3 7" xfId="5686"/>
    <cellStyle name="Обычный 3 13 2 3 7 2" xfId="5687"/>
    <cellStyle name="Обычный 3 13 2 3 7 3" xfId="21498"/>
    <cellStyle name="Обычный 3 13 2 3 7 4" xfId="28970"/>
    <cellStyle name="Обычный 3 13 2 3 7 5" xfId="36439"/>
    <cellStyle name="Обычный 3 13 2 3 7 6" xfId="43900"/>
    <cellStyle name="Обычный 3 13 2 3 7 7" xfId="51788"/>
    <cellStyle name="Обычный 3 13 2 3 7 8" xfId="59255"/>
    <cellStyle name="Обычный 3 13 2 3 8" xfId="5688"/>
    <cellStyle name="Обычный 3 13 2 3 8 2" xfId="5689"/>
    <cellStyle name="Обычный 3 13 2 3 8 3" xfId="22431"/>
    <cellStyle name="Обычный 3 13 2 3 8 4" xfId="29903"/>
    <cellStyle name="Обычный 3 13 2 3 8 5" xfId="37372"/>
    <cellStyle name="Обычный 3 13 2 3 8 6" xfId="44833"/>
    <cellStyle name="Обычный 3 13 2 3 8 7" xfId="52721"/>
    <cellStyle name="Обычный 3 13 2 3 8 8" xfId="60188"/>
    <cellStyle name="Обычный 3 13 2 3 9" xfId="5690"/>
    <cellStyle name="Обычный 3 13 2 4" xfId="5691"/>
    <cellStyle name="Обычный 3 13 2 4 2" xfId="5692"/>
    <cellStyle name="Обычный 3 13 2 4 3" xfId="16830"/>
    <cellStyle name="Обычный 3 13 2 4 4" xfId="24302"/>
    <cellStyle name="Обычный 3 13 2 4 5" xfId="31772"/>
    <cellStyle name="Обычный 3 13 2 4 6" xfId="39234"/>
    <cellStyle name="Обычный 3 13 2 4 7" xfId="47120"/>
    <cellStyle name="Обычный 3 13 2 4 8" xfId="54587"/>
    <cellStyle name="Обычный 3 13 2 5" xfId="5693"/>
    <cellStyle name="Обычный 3 13 2 5 2" xfId="5694"/>
    <cellStyle name="Обычный 3 13 2 5 3" xfId="17764"/>
    <cellStyle name="Обычный 3 13 2 5 4" xfId="25236"/>
    <cellStyle name="Обычный 3 13 2 5 5" xfId="32705"/>
    <cellStyle name="Обычный 3 13 2 5 6" xfId="40166"/>
    <cellStyle name="Обычный 3 13 2 5 7" xfId="48054"/>
    <cellStyle name="Обычный 3 13 2 5 8" xfId="55521"/>
    <cellStyle name="Обычный 3 13 2 6" xfId="5695"/>
    <cellStyle name="Обычный 3 13 2 6 2" xfId="5696"/>
    <cellStyle name="Обычный 3 13 2 6 3" xfId="18697"/>
    <cellStyle name="Обычный 3 13 2 6 4" xfId="26169"/>
    <cellStyle name="Обычный 3 13 2 6 5" xfId="33638"/>
    <cellStyle name="Обычный 3 13 2 6 6" xfId="41099"/>
    <cellStyle name="Обычный 3 13 2 6 7" xfId="48987"/>
    <cellStyle name="Обычный 3 13 2 6 8" xfId="56454"/>
    <cellStyle name="Обычный 3 13 2 7" xfId="5697"/>
    <cellStyle name="Обычный 3 13 2 7 2" xfId="5698"/>
    <cellStyle name="Обычный 3 13 2 7 3" xfId="19629"/>
    <cellStyle name="Обычный 3 13 2 7 4" xfId="27101"/>
    <cellStyle name="Обычный 3 13 2 7 5" xfId="34570"/>
    <cellStyle name="Обычный 3 13 2 7 6" xfId="42031"/>
    <cellStyle name="Обычный 3 13 2 7 7" xfId="49919"/>
    <cellStyle name="Обычный 3 13 2 7 8" xfId="57386"/>
    <cellStyle name="Обычный 3 13 2 8" xfId="5699"/>
    <cellStyle name="Обычный 3 13 2 8 2" xfId="5700"/>
    <cellStyle name="Обычный 3 13 2 8 3" xfId="20562"/>
    <cellStyle name="Обычный 3 13 2 8 4" xfId="28034"/>
    <cellStyle name="Обычный 3 13 2 8 5" xfId="35503"/>
    <cellStyle name="Обычный 3 13 2 8 6" xfId="42964"/>
    <cellStyle name="Обычный 3 13 2 8 7" xfId="50852"/>
    <cellStyle name="Обычный 3 13 2 8 8" xfId="58319"/>
    <cellStyle name="Обычный 3 13 2 9" xfId="5701"/>
    <cellStyle name="Обычный 3 13 2 9 2" xfId="5702"/>
    <cellStyle name="Обычный 3 13 2 9 3" xfId="21496"/>
    <cellStyle name="Обычный 3 13 2 9 4" xfId="28968"/>
    <cellStyle name="Обычный 3 13 2 9 5" xfId="36437"/>
    <cellStyle name="Обычный 3 13 2 9 6" xfId="43898"/>
    <cellStyle name="Обычный 3 13 2 9 7" xfId="51786"/>
    <cellStyle name="Обычный 3 13 2 9 8" xfId="59253"/>
    <cellStyle name="Обычный 3 13 3" xfId="5703"/>
    <cellStyle name="Обычный 3 13 3 10" xfId="15878"/>
    <cellStyle name="Обычный 3 13 3 11" xfId="23368"/>
    <cellStyle name="Обычный 3 13 3 12" xfId="30839"/>
    <cellStyle name="Обычный 3 13 3 13" xfId="38305"/>
    <cellStyle name="Обычный 3 13 3 14" xfId="46186"/>
    <cellStyle name="Обычный 3 13 3 15" xfId="53653"/>
    <cellStyle name="Обычный 3 13 3 2" xfId="5704"/>
    <cellStyle name="Обычный 3 13 3 2 2" xfId="5705"/>
    <cellStyle name="Обычный 3 13 3 2 3" xfId="16833"/>
    <cellStyle name="Обычный 3 13 3 2 4" xfId="24305"/>
    <cellStyle name="Обычный 3 13 3 2 5" xfId="31775"/>
    <cellStyle name="Обычный 3 13 3 2 6" xfId="39237"/>
    <cellStyle name="Обычный 3 13 3 2 7" xfId="47123"/>
    <cellStyle name="Обычный 3 13 3 2 8" xfId="54590"/>
    <cellStyle name="Обычный 3 13 3 3" xfId="5706"/>
    <cellStyle name="Обычный 3 13 3 3 2" xfId="5707"/>
    <cellStyle name="Обычный 3 13 3 3 3" xfId="17767"/>
    <cellStyle name="Обычный 3 13 3 3 4" xfId="25239"/>
    <cellStyle name="Обычный 3 13 3 3 5" xfId="32708"/>
    <cellStyle name="Обычный 3 13 3 3 6" xfId="40169"/>
    <cellStyle name="Обычный 3 13 3 3 7" xfId="48057"/>
    <cellStyle name="Обычный 3 13 3 3 8" xfId="55524"/>
    <cellStyle name="Обычный 3 13 3 4" xfId="5708"/>
    <cellStyle name="Обычный 3 13 3 4 2" xfId="5709"/>
    <cellStyle name="Обычный 3 13 3 4 3" xfId="18700"/>
    <cellStyle name="Обычный 3 13 3 4 4" xfId="26172"/>
    <cellStyle name="Обычный 3 13 3 4 5" xfId="33641"/>
    <cellStyle name="Обычный 3 13 3 4 6" xfId="41102"/>
    <cellStyle name="Обычный 3 13 3 4 7" xfId="48990"/>
    <cellStyle name="Обычный 3 13 3 4 8" xfId="56457"/>
    <cellStyle name="Обычный 3 13 3 5" xfId="5710"/>
    <cellStyle name="Обычный 3 13 3 5 2" xfId="5711"/>
    <cellStyle name="Обычный 3 13 3 5 3" xfId="19632"/>
    <cellStyle name="Обычный 3 13 3 5 4" xfId="27104"/>
    <cellStyle name="Обычный 3 13 3 5 5" xfId="34573"/>
    <cellStyle name="Обычный 3 13 3 5 6" xfId="42034"/>
    <cellStyle name="Обычный 3 13 3 5 7" xfId="49922"/>
    <cellStyle name="Обычный 3 13 3 5 8" xfId="57389"/>
    <cellStyle name="Обычный 3 13 3 6" xfId="5712"/>
    <cellStyle name="Обычный 3 13 3 6 2" xfId="5713"/>
    <cellStyle name="Обычный 3 13 3 6 3" xfId="20565"/>
    <cellStyle name="Обычный 3 13 3 6 4" xfId="28037"/>
    <cellStyle name="Обычный 3 13 3 6 5" xfId="35506"/>
    <cellStyle name="Обычный 3 13 3 6 6" xfId="42967"/>
    <cellStyle name="Обычный 3 13 3 6 7" xfId="50855"/>
    <cellStyle name="Обычный 3 13 3 6 8" xfId="58322"/>
    <cellStyle name="Обычный 3 13 3 7" xfId="5714"/>
    <cellStyle name="Обычный 3 13 3 7 2" xfId="5715"/>
    <cellStyle name="Обычный 3 13 3 7 3" xfId="21499"/>
    <cellStyle name="Обычный 3 13 3 7 4" xfId="28971"/>
    <cellStyle name="Обычный 3 13 3 7 5" xfId="36440"/>
    <cellStyle name="Обычный 3 13 3 7 6" xfId="43901"/>
    <cellStyle name="Обычный 3 13 3 7 7" xfId="51789"/>
    <cellStyle name="Обычный 3 13 3 7 8" xfId="59256"/>
    <cellStyle name="Обычный 3 13 3 8" xfId="5716"/>
    <cellStyle name="Обычный 3 13 3 8 2" xfId="5717"/>
    <cellStyle name="Обычный 3 13 3 8 3" xfId="22432"/>
    <cellStyle name="Обычный 3 13 3 8 4" xfId="29904"/>
    <cellStyle name="Обычный 3 13 3 8 5" xfId="37373"/>
    <cellStyle name="Обычный 3 13 3 8 6" xfId="44834"/>
    <cellStyle name="Обычный 3 13 3 8 7" xfId="52722"/>
    <cellStyle name="Обычный 3 13 3 8 8" xfId="60189"/>
    <cellStyle name="Обычный 3 13 3 9" xfId="5718"/>
    <cellStyle name="Обычный 3 13 4" xfId="5719"/>
    <cellStyle name="Обычный 3 13 4 10" xfId="15879"/>
    <cellStyle name="Обычный 3 13 4 11" xfId="23369"/>
    <cellStyle name="Обычный 3 13 4 12" xfId="30840"/>
    <cellStyle name="Обычный 3 13 4 13" xfId="38306"/>
    <cellStyle name="Обычный 3 13 4 14" xfId="46187"/>
    <cellStyle name="Обычный 3 13 4 15" xfId="53654"/>
    <cellStyle name="Обычный 3 13 4 2" xfId="5720"/>
    <cellStyle name="Обычный 3 13 4 2 2" xfId="5721"/>
    <cellStyle name="Обычный 3 13 4 2 3" xfId="16834"/>
    <cellStyle name="Обычный 3 13 4 2 4" xfId="24306"/>
    <cellStyle name="Обычный 3 13 4 2 5" xfId="31776"/>
    <cellStyle name="Обычный 3 13 4 2 6" xfId="39238"/>
    <cellStyle name="Обычный 3 13 4 2 7" xfId="47124"/>
    <cellStyle name="Обычный 3 13 4 2 8" xfId="54591"/>
    <cellStyle name="Обычный 3 13 4 3" xfId="5722"/>
    <cellStyle name="Обычный 3 13 4 3 2" xfId="5723"/>
    <cellStyle name="Обычный 3 13 4 3 3" xfId="17768"/>
    <cellStyle name="Обычный 3 13 4 3 4" xfId="25240"/>
    <cellStyle name="Обычный 3 13 4 3 5" xfId="32709"/>
    <cellStyle name="Обычный 3 13 4 3 6" xfId="40170"/>
    <cellStyle name="Обычный 3 13 4 3 7" xfId="48058"/>
    <cellStyle name="Обычный 3 13 4 3 8" xfId="55525"/>
    <cellStyle name="Обычный 3 13 4 4" xfId="5724"/>
    <cellStyle name="Обычный 3 13 4 4 2" xfId="5725"/>
    <cellStyle name="Обычный 3 13 4 4 3" xfId="18701"/>
    <cellStyle name="Обычный 3 13 4 4 4" xfId="26173"/>
    <cellStyle name="Обычный 3 13 4 4 5" xfId="33642"/>
    <cellStyle name="Обычный 3 13 4 4 6" xfId="41103"/>
    <cellStyle name="Обычный 3 13 4 4 7" xfId="48991"/>
    <cellStyle name="Обычный 3 13 4 4 8" xfId="56458"/>
    <cellStyle name="Обычный 3 13 4 5" xfId="5726"/>
    <cellStyle name="Обычный 3 13 4 5 2" xfId="5727"/>
    <cellStyle name="Обычный 3 13 4 5 3" xfId="19633"/>
    <cellStyle name="Обычный 3 13 4 5 4" xfId="27105"/>
    <cellStyle name="Обычный 3 13 4 5 5" xfId="34574"/>
    <cellStyle name="Обычный 3 13 4 5 6" xfId="42035"/>
    <cellStyle name="Обычный 3 13 4 5 7" xfId="49923"/>
    <cellStyle name="Обычный 3 13 4 5 8" xfId="57390"/>
    <cellStyle name="Обычный 3 13 4 6" xfId="5728"/>
    <cellStyle name="Обычный 3 13 4 6 2" xfId="5729"/>
    <cellStyle name="Обычный 3 13 4 6 3" xfId="20566"/>
    <cellStyle name="Обычный 3 13 4 6 4" xfId="28038"/>
    <cellStyle name="Обычный 3 13 4 6 5" xfId="35507"/>
    <cellStyle name="Обычный 3 13 4 6 6" xfId="42968"/>
    <cellStyle name="Обычный 3 13 4 6 7" xfId="50856"/>
    <cellStyle name="Обычный 3 13 4 6 8" xfId="58323"/>
    <cellStyle name="Обычный 3 13 4 7" xfId="5730"/>
    <cellStyle name="Обычный 3 13 4 7 2" xfId="5731"/>
    <cellStyle name="Обычный 3 13 4 7 3" xfId="21500"/>
    <cellStyle name="Обычный 3 13 4 7 4" xfId="28972"/>
    <cellStyle name="Обычный 3 13 4 7 5" xfId="36441"/>
    <cellStyle name="Обычный 3 13 4 7 6" xfId="43902"/>
    <cellStyle name="Обычный 3 13 4 7 7" xfId="51790"/>
    <cellStyle name="Обычный 3 13 4 7 8" xfId="59257"/>
    <cellStyle name="Обычный 3 13 4 8" xfId="5732"/>
    <cellStyle name="Обычный 3 13 4 8 2" xfId="5733"/>
    <cellStyle name="Обычный 3 13 4 8 3" xfId="22433"/>
    <cellStyle name="Обычный 3 13 4 8 4" xfId="29905"/>
    <cellStyle name="Обычный 3 13 4 8 5" xfId="37374"/>
    <cellStyle name="Обычный 3 13 4 8 6" xfId="44835"/>
    <cellStyle name="Обычный 3 13 4 8 7" xfId="52723"/>
    <cellStyle name="Обычный 3 13 4 8 8" xfId="60190"/>
    <cellStyle name="Обычный 3 13 4 9" xfId="5734"/>
    <cellStyle name="Обычный 3 13 5" xfId="5735"/>
    <cellStyle name="Обычный 3 13 5 2" xfId="5736"/>
    <cellStyle name="Обычный 3 13 5 3" xfId="16829"/>
    <cellStyle name="Обычный 3 13 5 4" xfId="24301"/>
    <cellStyle name="Обычный 3 13 5 5" xfId="31771"/>
    <cellStyle name="Обычный 3 13 5 6" xfId="39233"/>
    <cellStyle name="Обычный 3 13 5 7" xfId="47119"/>
    <cellStyle name="Обычный 3 13 5 8" xfId="54586"/>
    <cellStyle name="Обычный 3 13 6" xfId="5737"/>
    <cellStyle name="Обычный 3 13 6 2" xfId="5738"/>
    <cellStyle name="Обычный 3 13 6 3" xfId="17763"/>
    <cellStyle name="Обычный 3 13 6 4" xfId="25235"/>
    <cellStyle name="Обычный 3 13 6 5" xfId="32704"/>
    <cellStyle name="Обычный 3 13 6 6" xfId="40165"/>
    <cellStyle name="Обычный 3 13 6 7" xfId="48053"/>
    <cellStyle name="Обычный 3 13 6 8" xfId="55520"/>
    <cellStyle name="Обычный 3 13 7" xfId="5739"/>
    <cellStyle name="Обычный 3 13 7 2" xfId="5740"/>
    <cellStyle name="Обычный 3 13 7 3" xfId="18696"/>
    <cellStyle name="Обычный 3 13 7 4" xfId="26168"/>
    <cellStyle name="Обычный 3 13 7 5" xfId="33637"/>
    <cellStyle name="Обычный 3 13 7 6" xfId="41098"/>
    <cellStyle name="Обычный 3 13 7 7" xfId="48986"/>
    <cellStyle name="Обычный 3 13 7 8" xfId="56453"/>
    <cellStyle name="Обычный 3 13 8" xfId="5741"/>
    <cellStyle name="Обычный 3 13 8 2" xfId="5742"/>
    <cellStyle name="Обычный 3 13 8 3" xfId="19628"/>
    <cellStyle name="Обычный 3 13 8 4" xfId="27100"/>
    <cellStyle name="Обычный 3 13 8 5" xfId="34569"/>
    <cellStyle name="Обычный 3 13 8 6" xfId="42030"/>
    <cellStyle name="Обычный 3 13 8 7" xfId="49918"/>
    <cellStyle name="Обычный 3 13 8 8" xfId="57385"/>
    <cellStyle name="Обычный 3 13 9" xfId="5743"/>
    <cellStyle name="Обычный 3 13 9 2" xfId="5744"/>
    <cellStyle name="Обычный 3 13 9 3" xfId="20561"/>
    <cellStyle name="Обычный 3 13 9 4" xfId="28033"/>
    <cellStyle name="Обычный 3 13 9 5" xfId="35502"/>
    <cellStyle name="Обычный 3 13 9 6" xfId="42963"/>
    <cellStyle name="Обычный 3 13 9 7" xfId="50851"/>
    <cellStyle name="Обычный 3 13 9 8" xfId="58318"/>
    <cellStyle name="Обычный 3 14" xfId="5745"/>
    <cellStyle name="Обычный 3 14 10" xfId="5746"/>
    <cellStyle name="Обычный 3 14 10 2" xfId="5747"/>
    <cellStyle name="Обычный 3 14 10 3" xfId="20567"/>
    <cellStyle name="Обычный 3 14 10 4" xfId="28039"/>
    <cellStyle name="Обычный 3 14 10 5" xfId="35508"/>
    <cellStyle name="Обычный 3 14 10 6" xfId="42969"/>
    <cellStyle name="Обычный 3 14 10 7" xfId="50857"/>
    <cellStyle name="Обычный 3 14 10 8" xfId="58324"/>
    <cellStyle name="Обычный 3 14 11" xfId="5748"/>
    <cellStyle name="Обычный 3 14 11 2" xfId="5749"/>
    <cellStyle name="Обычный 3 14 11 3" xfId="21501"/>
    <cellStyle name="Обычный 3 14 11 4" xfId="28973"/>
    <cellStyle name="Обычный 3 14 11 5" xfId="36442"/>
    <cellStyle name="Обычный 3 14 11 6" xfId="43903"/>
    <cellStyle name="Обычный 3 14 11 7" xfId="51791"/>
    <cellStyle name="Обычный 3 14 11 8" xfId="59258"/>
    <cellStyle name="Обычный 3 14 12" xfId="5750"/>
    <cellStyle name="Обычный 3 14 12 2" xfId="5751"/>
    <cellStyle name="Обычный 3 14 12 3" xfId="22434"/>
    <cellStyle name="Обычный 3 14 12 4" xfId="29906"/>
    <cellStyle name="Обычный 3 14 12 5" xfId="37375"/>
    <cellStyle name="Обычный 3 14 12 6" xfId="44836"/>
    <cellStyle name="Обычный 3 14 12 7" xfId="52724"/>
    <cellStyle name="Обычный 3 14 12 8" xfId="60191"/>
    <cellStyle name="Обычный 3 14 13" xfId="5752"/>
    <cellStyle name="Обычный 3 14 14" xfId="15880"/>
    <cellStyle name="Обычный 3 14 15" xfId="23370"/>
    <cellStyle name="Обычный 3 14 16" xfId="30841"/>
    <cellStyle name="Обычный 3 14 17" xfId="38307"/>
    <cellStyle name="Обычный 3 14 18" xfId="45522"/>
    <cellStyle name="Обычный 3 14 19" xfId="46188"/>
    <cellStyle name="Обычный 3 14 2" xfId="5753"/>
    <cellStyle name="Обычный 3 14 2 10" xfId="5754"/>
    <cellStyle name="Обычный 3 14 2 10 2" xfId="5755"/>
    <cellStyle name="Обычный 3 14 2 10 3" xfId="22435"/>
    <cellStyle name="Обычный 3 14 2 10 4" xfId="29907"/>
    <cellStyle name="Обычный 3 14 2 10 5" xfId="37376"/>
    <cellStyle name="Обычный 3 14 2 10 6" xfId="44837"/>
    <cellStyle name="Обычный 3 14 2 10 7" xfId="52725"/>
    <cellStyle name="Обычный 3 14 2 10 8" xfId="60192"/>
    <cellStyle name="Обычный 3 14 2 11" xfId="5756"/>
    <cellStyle name="Обычный 3 14 2 12" xfId="15881"/>
    <cellStyle name="Обычный 3 14 2 13" xfId="23371"/>
    <cellStyle name="Обычный 3 14 2 14" xfId="30842"/>
    <cellStyle name="Обычный 3 14 2 15" xfId="38308"/>
    <cellStyle name="Обычный 3 14 2 16" xfId="45523"/>
    <cellStyle name="Обычный 3 14 2 17" xfId="46189"/>
    <cellStyle name="Обычный 3 14 2 18" xfId="53656"/>
    <cellStyle name="Обычный 3 14 2 2" xfId="5757"/>
    <cellStyle name="Обычный 3 14 2 2 10" xfId="15882"/>
    <cellStyle name="Обычный 3 14 2 2 11" xfId="23372"/>
    <cellStyle name="Обычный 3 14 2 2 12" xfId="30843"/>
    <cellStyle name="Обычный 3 14 2 2 13" xfId="38309"/>
    <cellStyle name="Обычный 3 14 2 2 14" xfId="46190"/>
    <cellStyle name="Обычный 3 14 2 2 15" xfId="53657"/>
    <cellStyle name="Обычный 3 14 2 2 2" xfId="5758"/>
    <cellStyle name="Обычный 3 14 2 2 2 2" xfId="5759"/>
    <cellStyle name="Обычный 3 14 2 2 2 3" xfId="16837"/>
    <cellStyle name="Обычный 3 14 2 2 2 4" xfId="24309"/>
    <cellStyle name="Обычный 3 14 2 2 2 5" xfId="31779"/>
    <cellStyle name="Обычный 3 14 2 2 2 6" xfId="39241"/>
    <cellStyle name="Обычный 3 14 2 2 2 7" xfId="47127"/>
    <cellStyle name="Обычный 3 14 2 2 2 8" xfId="54594"/>
    <cellStyle name="Обычный 3 14 2 2 3" xfId="5760"/>
    <cellStyle name="Обычный 3 14 2 2 3 2" xfId="5761"/>
    <cellStyle name="Обычный 3 14 2 2 3 3" xfId="17771"/>
    <cellStyle name="Обычный 3 14 2 2 3 4" xfId="25243"/>
    <cellStyle name="Обычный 3 14 2 2 3 5" xfId="32712"/>
    <cellStyle name="Обычный 3 14 2 2 3 6" xfId="40173"/>
    <cellStyle name="Обычный 3 14 2 2 3 7" xfId="48061"/>
    <cellStyle name="Обычный 3 14 2 2 3 8" xfId="55528"/>
    <cellStyle name="Обычный 3 14 2 2 4" xfId="5762"/>
    <cellStyle name="Обычный 3 14 2 2 4 2" xfId="5763"/>
    <cellStyle name="Обычный 3 14 2 2 4 3" xfId="18704"/>
    <cellStyle name="Обычный 3 14 2 2 4 4" xfId="26176"/>
    <cellStyle name="Обычный 3 14 2 2 4 5" xfId="33645"/>
    <cellStyle name="Обычный 3 14 2 2 4 6" xfId="41106"/>
    <cellStyle name="Обычный 3 14 2 2 4 7" xfId="48994"/>
    <cellStyle name="Обычный 3 14 2 2 4 8" xfId="56461"/>
    <cellStyle name="Обычный 3 14 2 2 5" xfId="5764"/>
    <cellStyle name="Обычный 3 14 2 2 5 2" xfId="5765"/>
    <cellStyle name="Обычный 3 14 2 2 5 3" xfId="19636"/>
    <cellStyle name="Обычный 3 14 2 2 5 4" xfId="27108"/>
    <cellStyle name="Обычный 3 14 2 2 5 5" xfId="34577"/>
    <cellStyle name="Обычный 3 14 2 2 5 6" xfId="42038"/>
    <cellStyle name="Обычный 3 14 2 2 5 7" xfId="49926"/>
    <cellStyle name="Обычный 3 14 2 2 5 8" xfId="57393"/>
    <cellStyle name="Обычный 3 14 2 2 6" xfId="5766"/>
    <cellStyle name="Обычный 3 14 2 2 6 2" xfId="5767"/>
    <cellStyle name="Обычный 3 14 2 2 6 3" xfId="20569"/>
    <cellStyle name="Обычный 3 14 2 2 6 4" xfId="28041"/>
    <cellStyle name="Обычный 3 14 2 2 6 5" xfId="35510"/>
    <cellStyle name="Обычный 3 14 2 2 6 6" xfId="42971"/>
    <cellStyle name="Обычный 3 14 2 2 6 7" xfId="50859"/>
    <cellStyle name="Обычный 3 14 2 2 6 8" xfId="58326"/>
    <cellStyle name="Обычный 3 14 2 2 7" xfId="5768"/>
    <cellStyle name="Обычный 3 14 2 2 7 2" xfId="5769"/>
    <cellStyle name="Обычный 3 14 2 2 7 3" xfId="21503"/>
    <cellStyle name="Обычный 3 14 2 2 7 4" xfId="28975"/>
    <cellStyle name="Обычный 3 14 2 2 7 5" xfId="36444"/>
    <cellStyle name="Обычный 3 14 2 2 7 6" xfId="43905"/>
    <cellStyle name="Обычный 3 14 2 2 7 7" xfId="51793"/>
    <cellStyle name="Обычный 3 14 2 2 7 8" xfId="59260"/>
    <cellStyle name="Обычный 3 14 2 2 8" xfId="5770"/>
    <cellStyle name="Обычный 3 14 2 2 8 2" xfId="5771"/>
    <cellStyle name="Обычный 3 14 2 2 8 3" xfId="22436"/>
    <cellStyle name="Обычный 3 14 2 2 8 4" xfId="29908"/>
    <cellStyle name="Обычный 3 14 2 2 8 5" xfId="37377"/>
    <cellStyle name="Обычный 3 14 2 2 8 6" xfId="44838"/>
    <cellStyle name="Обычный 3 14 2 2 8 7" xfId="52726"/>
    <cellStyle name="Обычный 3 14 2 2 8 8" xfId="60193"/>
    <cellStyle name="Обычный 3 14 2 2 9" xfId="5772"/>
    <cellStyle name="Обычный 3 14 2 3" xfId="5773"/>
    <cellStyle name="Обычный 3 14 2 3 10" xfId="15883"/>
    <cellStyle name="Обычный 3 14 2 3 11" xfId="23373"/>
    <cellStyle name="Обычный 3 14 2 3 12" xfId="30844"/>
    <cellStyle name="Обычный 3 14 2 3 13" xfId="38310"/>
    <cellStyle name="Обычный 3 14 2 3 14" xfId="46191"/>
    <cellStyle name="Обычный 3 14 2 3 15" xfId="53658"/>
    <cellStyle name="Обычный 3 14 2 3 2" xfId="5774"/>
    <cellStyle name="Обычный 3 14 2 3 2 2" xfId="5775"/>
    <cellStyle name="Обычный 3 14 2 3 2 3" xfId="16838"/>
    <cellStyle name="Обычный 3 14 2 3 2 4" xfId="24310"/>
    <cellStyle name="Обычный 3 14 2 3 2 5" xfId="31780"/>
    <cellStyle name="Обычный 3 14 2 3 2 6" xfId="39242"/>
    <cellStyle name="Обычный 3 14 2 3 2 7" xfId="47128"/>
    <cellStyle name="Обычный 3 14 2 3 2 8" xfId="54595"/>
    <cellStyle name="Обычный 3 14 2 3 3" xfId="5776"/>
    <cellStyle name="Обычный 3 14 2 3 3 2" xfId="5777"/>
    <cellStyle name="Обычный 3 14 2 3 3 3" xfId="17772"/>
    <cellStyle name="Обычный 3 14 2 3 3 4" xfId="25244"/>
    <cellStyle name="Обычный 3 14 2 3 3 5" xfId="32713"/>
    <cellStyle name="Обычный 3 14 2 3 3 6" xfId="40174"/>
    <cellStyle name="Обычный 3 14 2 3 3 7" xfId="48062"/>
    <cellStyle name="Обычный 3 14 2 3 3 8" xfId="55529"/>
    <cellStyle name="Обычный 3 14 2 3 4" xfId="5778"/>
    <cellStyle name="Обычный 3 14 2 3 4 2" xfId="5779"/>
    <cellStyle name="Обычный 3 14 2 3 4 3" xfId="18705"/>
    <cellStyle name="Обычный 3 14 2 3 4 4" xfId="26177"/>
    <cellStyle name="Обычный 3 14 2 3 4 5" xfId="33646"/>
    <cellStyle name="Обычный 3 14 2 3 4 6" xfId="41107"/>
    <cellStyle name="Обычный 3 14 2 3 4 7" xfId="48995"/>
    <cellStyle name="Обычный 3 14 2 3 4 8" xfId="56462"/>
    <cellStyle name="Обычный 3 14 2 3 5" xfId="5780"/>
    <cellStyle name="Обычный 3 14 2 3 5 2" xfId="5781"/>
    <cellStyle name="Обычный 3 14 2 3 5 3" xfId="19637"/>
    <cellStyle name="Обычный 3 14 2 3 5 4" xfId="27109"/>
    <cellStyle name="Обычный 3 14 2 3 5 5" xfId="34578"/>
    <cellStyle name="Обычный 3 14 2 3 5 6" xfId="42039"/>
    <cellStyle name="Обычный 3 14 2 3 5 7" xfId="49927"/>
    <cellStyle name="Обычный 3 14 2 3 5 8" xfId="57394"/>
    <cellStyle name="Обычный 3 14 2 3 6" xfId="5782"/>
    <cellStyle name="Обычный 3 14 2 3 6 2" xfId="5783"/>
    <cellStyle name="Обычный 3 14 2 3 6 3" xfId="20570"/>
    <cellStyle name="Обычный 3 14 2 3 6 4" xfId="28042"/>
    <cellStyle name="Обычный 3 14 2 3 6 5" xfId="35511"/>
    <cellStyle name="Обычный 3 14 2 3 6 6" xfId="42972"/>
    <cellStyle name="Обычный 3 14 2 3 6 7" xfId="50860"/>
    <cellStyle name="Обычный 3 14 2 3 6 8" xfId="58327"/>
    <cellStyle name="Обычный 3 14 2 3 7" xfId="5784"/>
    <cellStyle name="Обычный 3 14 2 3 7 2" xfId="5785"/>
    <cellStyle name="Обычный 3 14 2 3 7 3" xfId="21504"/>
    <cellStyle name="Обычный 3 14 2 3 7 4" xfId="28976"/>
    <cellStyle name="Обычный 3 14 2 3 7 5" xfId="36445"/>
    <cellStyle name="Обычный 3 14 2 3 7 6" xfId="43906"/>
    <cellStyle name="Обычный 3 14 2 3 7 7" xfId="51794"/>
    <cellStyle name="Обычный 3 14 2 3 7 8" xfId="59261"/>
    <cellStyle name="Обычный 3 14 2 3 8" xfId="5786"/>
    <cellStyle name="Обычный 3 14 2 3 8 2" xfId="5787"/>
    <cellStyle name="Обычный 3 14 2 3 8 3" xfId="22437"/>
    <cellStyle name="Обычный 3 14 2 3 8 4" xfId="29909"/>
    <cellStyle name="Обычный 3 14 2 3 8 5" xfId="37378"/>
    <cellStyle name="Обычный 3 14 2 3 8 6" xfId="44839"/>
    <cellStyle name="Обычный 3 14 2 3 8 7" xfId="52727"/>
    <cellStyle name="Обычный 3 14 2 3 8 8" xfId="60194"/>
    <cellStyle name="Обычный 3 14 2 3 9" xfId="5788"/>
    <cellStyle name="Обычный 3 14 2 4" xfId="5789"/>
    <cellStyle name="Обычный 3 14 2 4 2" xfId="5790"/>
    <cellStyle name="Обычный 3 14 2 4 3" xfId="16836"/>
    <cellStyle name="Обычный 3 14 2 4 4" xfId="24308"/>
    <cellStyle name="Обычный 3 14 2 4 5" xfId="31778"/>
    <cellStyle name="Обычный 3 14 2 4 6" xfId="39240"/>
    <cellStyle name="Обычный 3 14 2 4 7" xfId="47126"/>
    <cellStyle name="Обычный 3 14 2 4 8" xfId="54593"/>
    <cellStyle name="Обычный 3 14 2 5" xfId="5791"/>
    <cellStyle name="Обычный 3 14 2 5 2" xfId="5792"/>
    <cellStyle name="Обычный 3 14 2 5 3" xfId="17770"/>
    <cellStyle name="Обычный 3 14 2 5 4" xfId="25242"/>
    <cellStyle name="Обычный 3 14 2 5 5" xfId="32711"/>
    <cellStyle name="Обычный 3 14 2 5 6" xfId="40172"/>
    <cellStyle name="Обычный 3 14 2 5 7" xfId="48060"/>
    <cellStyle name="Обычный 3 14 2 5 8" xfId="55527"/>
    <cellStyle name="Обычный 3 14 2 6" xfId="5793"/>
    <cellStyle name="Обычный 3 14 2 6 2" xfId="5794"/>
    <cellStyle name="Обычный 3 14 2 6 3" xfId="18703"/>
    <cellStyle name="Обычный 3 14 2 6 4" xfId="26175"/>
    <cellStyle name="Обычный 3 14 2 6 5" xfId="33644"/>
    <cellStyle name="Обычный 3 14 2 6 6" xfId="41105"/>
    <cellStyle name="Обычный 3 14 2 6 7" xfId="48993"/>
    <cellStyle name="Обычный 3 14 2 6 8" xfId="56460"/>
    <cellStyle name="Обычный 3 14 2 7" xfId="5795"/>
    <cellStyle name="Обычный 3 14 2 7 2" xfId="5796"/>
    <cellStyle name="Обычный 3 14 2 7 3" xfId="19635"/>
    <cellStyle name="Обычный 3 14 2 7 4" xfId="27107"/>
    <cellStyle name="Обычный 3 14 2 7 5" xfId="34576"/>
    <cellStyle name="Обычный 3 14 2 7 6" xfId="42037"/>
    <cellStyle name="Обычный 3 14 2 7 7" xfId="49925"/>
    <cellStyle name="Обычный 3 14 2 7 8" xfId="57392"/>
    <cellStyle name="Обычный 3 14 2 8" xfId="5797"/>
    <cellStyle name="Обычный 3 14 2 8 2" xfId="5798"/>
    <cellStyle name="Обычный 3 14 2 8 3" xfId="20568"/>
    <cellStyle name="Обычный 3 14 2 8 4" xfId="28040"/>
    <cellStyle name="Обычный 3 14 2 8 5" xfId="35509"/>
    <cellStyle name="Обычный 3 14 2 8 6" xfId="42970"/>
    <cellStyle name="Обычный 3 14 2 8 7" xfId="50858"/>
    <cellStyle name="Обычный 3 14 2 8 8" xfId="58325"/>
    <cellStyle name="Обычный 3 14 2 9" xfId="5799"/>
    <cellStyle name="Обычный 3 14 2 9 2" xfId="5800"/>
    <cellStyle name="Обычный 3 14 2 9 3" xfId="21502"/>
    <cellStyle name="Обычный 3 14 2 9 4" xfId="28974"/>
    <cellStyle name="Обычный 3 14 2 9 5" xfId="36443"/>
    <cellStyle name="Обычный 3 14 2 9 6" xfId="43904"/>
    <cellStyle name="Обычный 3 14 2 9 7" xfId="51792"/>
    <cellStyle name="Обычный 3 14 2 9 8" xfId="59259"/>
    <cellStyle name="Обычный 3 14 20" xfId="53655"/>
    <cellStyle name="Обычный 3 14 3" xfId="5801"/>
    <cellStyle name="Обычный 3 14 3 10" xfId="5802"/>
    <cellStyle name="Обычный 3 14 3 10 2" xfId="5803"/>
    <cellStyle name="Обычный 3 14 3 10 3" xfId="22438"/>
    <cellStyle name="Обычный 3 14 3 10 4" xfId="29910"/>
    <cellStyle name="Обычный 3 14 3 10 5" xfId="37379"/>
    <cellStyle name="Обычный 3 14 3 10 6" xfId="44840"/>
    <cellStyle name="Обычный 3 14 3 10 7" xfId="52728"/>
    <cellStyle name="Обычный 3 14 3 10 8" xfId="60195"/>
    <cellStyle name="Обычный 3 14 3 11" xfId="5804"/>
    <cellStyle name="Обычный 3 14 3 12" xfId="15884"/>
    <cellStyle name="Обычный 3 14 3 13" xfId="23374"/>
    <cellStyle name="Обычный 3 14 3 14" xfId="30845"/>
    <cellStyle name="Обычный 3 14 3 15" xfId="38311"/>
    <cellStyle name="Обычный 3 14 3 16" xfId="45524"/>
    <cellStyle name="Обычный 3 14 3 17" xfId="46192"/>
    <cellStyle name="Обычный 3 14 3 18" xfId="53659"/>
    <cellStyle name="Обычный 3 14 3 2" xfId="5805"/>
    <cellStyle name="Обычный 3 14 3 2 10" xfId="15885"/>
    <cellStyle name="Обычный 3 14 3 2 11" xfId="23375"/>
    <cellStyle name="Обычный 3 14 3 2 12" xfId="30846"/>
    <cellStyle name="Обычный 3 14 3 2 13" xfId="38312"/>
    <cellStyle name="Обычный 3 14 3 2 14" xfId="46193"/>
    <cellStyle name="Обычный 3 14 3 2 15" xfId="53660"/>
    <cellStyle name="Обычный 3 14 3 2 2" xfId="5806"/>
    <cellStyle name="Обычный 3 14 3 2 2 2" xfId="5807"/>
    <cellStyle name="Обычный 3 14 3 2 2 3" xfId="16840"/>
    <cellStyle name="Обычный 3 14 3 2 2 4" xfId="24312"/>
    <cellStyle name="Обычный 3 14 3 2 2 5" xfId="31782"/>
    <cellStyle name="Обычный 3 14 3 2 2 6" xfId="39244"/>
    <cellStyle name="Обычный 3 14 3 2 2 7" xfId="47130"/>
    <cellStyle name="Обычный 3 14 3 2 2 8" xfId="54597"/>
    <cellStyle name="Обычный 3 14 3 2 3" xfId="5808"/>
    <cellStyle name="Обычный 3 14 3 2 3 2" xfId="5809"/>
    <cellStyle name="Обычный 3 14 3 2 3 3" xfId="17774"/>
    <cellStyle name="Обычный 3 14 3 2 3 4" xfId="25246"/>
    <cellStyle name="Обычный 3 14 3 2 3 5" xfId="32715"/>
    <cellStyle name="Обычный 3 14 3 2 3 6" xfId="40176"/>
    <cellStyle name="Обычный 3 14 3 2 3 7" xfId="48064"/>
    <cellStyle name="Обычный 3 14 3 2 3 8" xfId="55531"/>
    <cellStyle name="Обычный 3 14 3 2 4" xfId="5810"/>
    <cellStyle name="Обычный 3 14 3 2 4 2" xfId="5811"/>
    <cellStyle name="Обычный 3 14 3 2 4 3" xfId="18707"/>
    <cellStyle name="Обычный 3 14 3 2 4 4" xfId="26179"/>
    <cellStyle name="Обычный 3 14 3 2 4 5" xfId="33648"/>
    <cellStyle name="Обычный 3 14 3 2 4 6" xfId="41109"/>
    <cellStyle name="Обычный 3 14 3 2 4 7" xfId="48997"/>
    <cellStyle name="Обычный 3 14 3 2 4 8" xfId="56464"/>
    <cellStyle name="Обычный 3 14 3 2 5" xfId="5812"/>
    <cellStyle name="Обычный 3 14 3 2 5 2" xfId="5813"/>
    <cellStyle name="Обычный 3 14 3 2 5 3" xfId="19639"/>
    <cellStyle name="Обычный 3 14 3 2 5 4" xfId="27111"/>
    <cellStyle name="Обычный 3 14 3 2 5 5" xfId="34580"/>
    <cellStyle name="Обычный 3 14 3 2 5 6" xfId="42041"/>
    <cellStyle name="Обычный 3 14 3 2 5 7" xfId="49929"/>
    <cellStyle name="Обычный 3 14 3 2 5 8" xfId="57396"/>
    <cellStyle name="Обычный 3 14 3 2 6" xfId="5814"/>
    <cellStyle name="Обычный 3 14 3 2 6 2" xfId="5815"/>
    <cellStyle name="Обычный 3 14 3 2 6 3" xfId="20572"/>
    <cellStyle name="Обычный 3 14 3 2 6 4" xfId="28044"/>
    <cellStyle name="Обычный 3 14 3 2 6 5" xfId="35513"/>
    <cellStyle name="Обычный 3 14 3 2 6 6" xfId="42974"/>
    <cellStyle name="Обычный 3 14 3 2 6 7" xfId="50862"/>
    <cellStyle name="Обычный 3 14 3 2 6 8" xfId="58329"/>
    <cellStyle name="Обычный 3 14 3 2 7" xfId="5816"/>
    <cellStyle name="Обычный 3 14 3 2 7 2" xfId="5817"/>
    <cellStyle name="Обычный 3 14 3 2 7 3" xfId="21506"/>
    <cellStyle name="Обычный 3 14 3 2 7 4" xfId="28978"/>
    <cellStyle name="Обычный 3 14 3 2 7 5" xfId="36447"/>
    <cellStyle name="Обычный 3 14 3 2 7 6" xfId="43908"/>
    <cellStyle name="Обычный 3 14 3 2 7 7" xfId="51796"/>
    <cellStyle name="Обычный 3 14 3 2 7 8" xfId="59263"/>
    <cellStyle name="Обычный 3 14 3 2 8" xfId="5818"/>
    <cellStyle name="Обычный 3 14 3 2 8 2" xfId="5819"/>
    <cellStyle name="Обычный 3 14 3 2 8 3" xfId="22439"/>
    <cellStyle name="Обычный 3 14 3 2 8 4" xfId="29911"/>
    <cellStyle name="Обычный 3 14 3 2 8 5" xfId="37380"/>
    <cellStyle name="Обычный 3 14 3 2 8 6" xfId="44841"/>
    <cellStyle name="Обычный 3 14 3 2 8 7" xfId="52729"/>
    <cellStyle name="Обычный 3 14 3 2 8 8" xfId="60196"/>
    <cellStyle name="Обычный 3 14 3 2 9" xfId="5820"/>
    <cellStyle name="Обычный 3 14 3 3" xfId="5821"/>
    <cellStyle name="Обычный 3 14 3 3 10" xfId="15886"/>
    <cellStyle name="Обычный 3 14 3 3 11" xfId="23376"/>
    <cellStyle name="Обычный 3 14 3 3 12" xfId="30847"/>
    <cellStyle name="Обычный 3 14 3 3 13" xfId="38313"/>
    <cellStyle name="Обычный 3 14 3 3 14" xfId="46194"/>
    <cellStyle name="Обычный 3 14 3 3 15" xfId="53661"/>
    <cellStyle name="Обычный 3 14 3 3 2" xfId="5822"/>
    <cellStyle name="Обычный 3 14 3 3 2 2" xfId="5823"/>
    <cellStyle name="Обычный 3 14 3 3 2 3" xfId="16841"/>
    <cellStyle name="Обычный 3 14 3 3 2 4" xfId="24313"/>
    <cellStyle name="Обычный 3 14 3 3 2 5" xfId="31783"/>
    <cellStyle name="Обычный 3 14 3 3 2 6" xfId="39245"/>
    <cellStyle name="Обычный 3 14 3 3 2 7" xfId="47131"/>
    <cellStyle name="Обычный 3 14 3 3 2 8" xfId="54598"/>
    <cellStyle name="Обычный 3 14 3 3 3" xfId="5824"/>
    <cellStyle name="Обычный 3 14 3 3 3 2" xfId="5825"/>
    <cellStyle name="Обычный 3 14 3 3 3 3" xfId="17775"/>
    <cellStyle name="Обычный 3 14 3 3 3 4" xfId="25247"/>
    <cellStyle name="Обычный 3 14 3 3 3 5" xfId="32716"/>
    <cellStyle name="Обычный 3 14 3 3 3 6" xfId="40177"/>
    <cellStyle name="Обычный 3 14 3 3 3 7" xfId="48065"/>
    <cellStyle name="Обычный 3 14 3 3 3 8" xfId="55532"/>
    <cellStyle name="Обычный 3 14 3 3 4" xfId="5826"/>
    <cellStyle name="Обычный 3 14 3 3 4 2" xfId="5827"/>
    <cellStyle name="Обычный 3 14 3 3 4 3" xfId="18708"/>
    <cellStyle name="Обычный 3 14 3 3 4 4" xfId="26180"/>
    <cellStyle name="Обычный 3 14 3 3 4 5" xfId="33649"/>
    <cellStyle name="Обычный 3 14 3 3 4 6" xfId="41110"/>
    <cellStyle name="Обычный 3 14 3 3 4 7" xfId="48998"/>
    <cellStyle name="Обычный 3 14 3 3 4 8" xfId="56465"/>
    <cellStyle name="Обычный 3 14 3 3 5" xfId="5828"/>
    <cellStyle name="Обычный 3 14 3 3 5 2" xfId="5829"/>
    <cellStyle name="Обычный 3 14 3 3 5 3" xfId="19640"/>
    <cellStyle name="Обычный 3 14 3 3 5 4" xfId="27112"/>
    <cellStyle name="Обычный 3 14 3 3 5 5" xfId="34581"/>
    <cellStyle name="Обычный 3 14 3 3 5 6" xfId="42042"/>
    <cellStyle name="Обычный 3 14 3 3 5 7" xfId="49930"/>
    <cellStyle name="Обычный 3 14 3 3 5 8" xfId="57397"/>
    <cellStyle name="Обычный 3 14 3 3 6" xfId="5830"/>
    <cellStyle name="Обычный 3 14 3 3 6 2" xfId="5831"/>
    <cellStyle name="Обычный 3 14 3 3 6 3" xfId="20573"/>
    <cellStyle name="Обычный 3 14 3 3 6 4" xfId="28045"/>
    <cellStyle name="Обычный 3 14 3 3 6 5" xfId="35514"/>
    <cellStyle name="Обычный 3 14 3 3 6 6" xfId="42975"/>
    <cellStyle name="Обычный 3 14 3 3 6 7" xfId="50863"/>
    <cellStyle name="Обычный 3 14 3 3 6 8" xfId="58330"/>
    <cellStyle name="Обычный 3 14 3 3 7" xfId="5832"/>
    <cellStyle name="Обычный 3 14 3 3 7 2" xfId="5833"/>
    <cellStyle name="Обычный 3 14 3 3 7 3" xfId="21507"/>
    <cellStyle name="Обычный 3 14 3 3 7 4" xfId="28979"/>
    <cellStyle name="Обычный 3 14 3 3 7 5" xfId="36448"/>
    <cellStyle name="Обычный 3 14 3 3 7 6" xfId="43909"/>
    <cellStyle name="Обычный 3 14 3 3 7 7" xfId="51797"/>
    <cellStyle name="Обычный 3 14 3 3 7 8" xfId="59264"/>
    <cellStyle name="Обычный 3 14 3 3 8" xfId="5834"/>
    <cellStyle name="Обычный 3 14 3 3 8 2" xfId="5835"/>
    <cellStyle name="Обычный 3 14 3 3 8 3" xfId="22440"/>
    <cellStyle name="Обычный 3 14 3 3 8 4" xfId="29912"/>
    <cellStyle name="Обычный 3 14 3 3 8 5" xfId="37381"/>
    <cellStyle name="Обычный 3 14 3 3 8 6" xfId="44842"/>
    <cellStyle name="Обычный 3 14 3 3 8 7" xfId="52730"/>
    <cellStyle name="Обычный 3 14 3 3 8 8" xfId="60197"/>
    <cellStyle name="Обычный 3 14 3 3 9" xfId="5836"/>
    <cellStyle name="Обычный 3 14 3 4" xfId="5837"/>
    <cellStyle name="Обычный 3 14 3 4 2" xfId="5838"/>
    <cellStyle name="Обычный 3 14 3 4 3" xfId="16839"/>
    <cellStyle name="Обычный 3 14 3 4 4" xfId="24311"/>
    <cellStyle name="Обычный 3 14 3 4 5" xfId="31781"/>
    <cellStyle name="Обычный 3 14 3 4 6" xfId="39243"/>
    <cellStyle name="Обычный 3 14 3 4 7" xfId="47129"/>
    <cellStyle name="Обычный 3 14 3 4 8" xfId="54596"/>
    <cellStyle name="Обычный 3 14 3 5" xfId="5839"/>
    <cellStyle name="Обычный 3 14 3 5 2" xfId="5840"/>
    <cellStyle name="Обычный 3 14 3 5 3" xfId="17773"/>
    <cellStyle name="Обычный 3 14 3 5 4" xfId="25245"/>
    <cellStyle name="Обычный 3 14 3 5 5" xfId="32714"/>
    <cellStyle name="Обычный 3 14 3 5 6" xfId="40175"/>
    <cellStyle name="Обычный 3 14 3 5 7" xfId="48063"/>
    <cellStyle name="Обычный 3 14 3 5 8" xfId="55530"/>
    <cellStyle name="Обычный 3 14 3 6" xfId="5841"/>
    <cellStyle name="Обычный 3 14 3 6 2" xfId="5842"/>
    <cellStyle name="Обычный 3 14 3 6 3" xfId="18706"/>
    <cellStyle name="Обычный 3 14 3 6 4" xfId="26178"/>
    <cellStyle name="Обычный 3 14 3 6 5" xfId="33647"/>
    <cellStyle name="Обычный 3 14 3 6 6" xfId="41108"/>
    <cellStyle name="Обычный 3 14 3 6 7" xfId="48996"/>
    <cellStyle name="Обычный 3 14 3 6 8" xfId="56463"/>
    <cellStyle name="Обычный 3 14 3 7" xfId="5843"/>
    <cellStyle name="Обычный 3 14 3 7 2" xfId="5844"/>
    <cellStyle name="Обычный 3 14 3 7 3" xfId="19638"/>
    <cellStyle name="Обычный 3 14 3 7 4" xfId="27110"/>
    <cellStyle name="Обычный 3 14 3 7 5" xfId="34579"/>
    <cellStyle name="Обычный 3 14 3 7 6" xfId="42040"/>
    <cellStyle name="Обычный 3 14 3 7 7" xfId="49928"/>
    <cellStyle name="Обычный 3 14 3 7 8" xfId="57395"/>
    <cellStyle name="Обычный 3 14 3 8" xfId="5845"/>
    <cellStyle name="Обычный 3 14 3 8 2" xfId="5846"/>
    <cellStyle name="Обычный 3 14 3 8 3" xfId="20571"/>
    <cellStyle name="Обычный 3 14 3 8 4" xfId="28043"/>
    <cellStyle name="Обычный 3 14 3 8 5" xfId="35512"/>
    <cellStyle name="Обычный 3 14 3 8 6" xfId="42973"/>
    <cellStyle name="Обычный 3 14 3 8 7" xfId="50861"/>
    <cellStyle name="Обычный 3 14 3 8 8" xfId="58328"/>
    <cellStyle name="Обычный 3 14 3 9" xfId="5847"/>
    <cellStyle name="Обычный 3 14 3 9 2" xfId="5848"/>
    <cellStyle name="Обычный 3 14 3 9 3" xfId="21505"/>
    <cellStyle name="Обычный 3 14 3 9 4" xfId="28977"/>
    <cellStyle name="Обычный 3 14 3 9 5" xfId="36446"/>
    <cellStyle name="Обычный 3 14 3 9 6" xfId="43907"/>
    <cellStyle name="Обычный 3 14 3 9 7" xfId="51795"/>
    <cellStyle name="Обычный 3 14 3 9 8" xfId="59262"/>
    <cellStyle name="Обычный 3 14 4" xfId="5849"/>
    <cellStyle name="Обычный 3 14 4 10" xfId="15887"/>
    <cellStyle name="Обычный 3 14 4 11" xfId="23377"/>
    <cellStyle name="Обычный 3 14 4 12" xfId="30848"/>
    <cellStyle name="Обычный 3 14 4 13" xfId="38314"/>
    <cellStyle name="Обычный 3 14 4 14" xfId="46195"/>
    <cellStyle name="Обычный 3 14 4 15" xfId="53662"/>
    <cellStyle name="Обычный 3 14 4 2" xfId="5850"/>
    <cellStyle name="Обычный 3 14 4 2 2" xfId="5851"/>
    <cellStyle name="Обычный 3 14 4 2 3" xfId="16842"/>
    <cellStyle name="Обычный 3 14 4 2 4" xfId="24314"/>
    <cellStyle name="Обычный 3 14 4 2 5" xfId="31784"/>
    <cellStyle name="Обычный 3 14 4 2 6" xfId="39246"/>
    <cellStyle name="Обычный 3 14 4 2 7" xfId="47132"/>
    <cellStyle name="Обычный 3 14 4 2 8" xfId="54599"/>
    <cellStyle name="Обычный 3 14 4 3" xfId="5852"/>
    <cellStyle name="Обычный 3 14 4 3 2" xfId="5853"/>
    <cellStyle name="Обычный 3 14 4 3 3" xfId="17776"/>
    <cellStyle name="Обычный 3 14 4 3 4" xfId="25248"/>
    <cellStyle name="Обычный 3 14 4 3 5" xfId="32717"/>
    <cellStyle name="Обычный 3 14 4 3 6" xfId="40178"/>
    <cellStyle name="Обычный 3 14 4 3 7" xfId="48066"/>
    <cellStyle name="Обычный 3 14 4 3 8" xfId="55533"/>
    <cellStyle name="Обычный 3 14 4 4" xfId="5854"/>
    <cellStyle name="Обычный 3 14 4 4 2" xfId="5855"/>
    <cellStyle name="Обычный 3 14 4 4 3" xfId="18709"/>
    <cellStyle name="Обычный 3 14 4 4 4" xfId="26181"/>
    <cellStyle name="Обычный 3 14 4 4 5" xfId="33650"/>
    <cellStyle name="Обычный 3 14 4 4 6" xfId="41111"/>
    <cellStyle name="Обычный 3 14 4 4 7" xfId="48999"/>
    <cellStyle name="Обычный 3 14 4 4 8" xfId="56466"/>
    <cellStyle name="Обычный 3 14 4 5" xfId="5856"/>
    <cellStyle name="Обычный 3 14 4 5 2" xfId="5857"/>
    <cellStyle name="Обычный 3 14 4 5 3" xfId="19641"/>
    <cellStyle name="Обычный 3 14 4 5 4" xfId="27113"/>
    <cellStyle name="Обычный 3 14 4 5 5" xfId="34582"/>
    <cellStyle name="Обычный 3 14 4 5 6" xfId="42043"/>
    <cellStyle name="Обычный 3 14 4 5 7" xfId="49931"/>
    <cellStyle name="Обычный 3 14 4 5 8" xfId="57398"/>
    <cellStyle name="Обычный 3 14 4 6" xfId="5858"/>
    <cellStyle name="Обычный 3 14 4 6 2" xfId="5859"/>
    <cellStyle name="Обычный 3 14 4 6 3" xfId="20574"/>
    <cellStyle name="Обычный 3 14 4 6 4" xfId="28046"/>
    <cellStyle name="Обычный 3 14 4 6 5" xfId="35515"/>
    <cellStyle name="Обычный 3 14 4 6 6" xfId="42976"/>
    <cellStyle name="Обычный 3 14 4 6 7" xfId="50864"/>
    <cellStyle name="Обычный 3 14 4 6 8" xfId="58331"/>
    <cellStyle name="Обычный 3 14 4 7" xfId="5860"/>
    <cellStyle name="Обычный 3 14 4 7 2" xfId="5861"/>
    <cellStyle name="Обычный 3 14 4 7 3" xfId="21508"/>
    <cellStyle name="Обычный 3 14 4 7 4" xfId="28980"/>
    <cellStyle name="Обычный 3 14 4 7 5" xfId="36449"/>
    <cellStyle name="Обычный 3 14 4 7 6" xfId="43910"/>
    <cellStyle name="Обычный 3 14 4 7 7" xfId="51798"/>
    <cellStyle name="Обычный 3 14 4 7 8" xfId="59265"/>
    <cellStyle name="Обычный 3 14 4 8" xfId="5862"/>
    <cellStyle name="Обычный 3 14 4 8 2" xfId="5863"/>
    <cellStyle name="Обычный 3 14 4 8 3" xfId="22441"/>
    <cellStyle name="Обычный 3 14 4 8 4" xfId="29913"/>
    <cellStyle name="Обычный 3 14 4 8 5" xfId="37382"/>
    <cellStyle name="Обычный 3 14 4 8 6" xfId="44843"/>
    <cellStyle name="Обычный 3 14 4 8 7" xfId="52731"/>
    <cellStyle name="Обычный 3 14 4 8 8" xfId="60198"/>
    <cellStyle name="Обычный 3 14 4 9" xfId="5864"/>
    <cellStyle name="Обычный 3 14 5" xfId="5865"/>
    <cellStyle name="Обычный 3 14 5 10" xfId="15888"/>
    <cellStyle name="Обычный 3 14 5 11" xfId="23378"/>
    <cellStyle name="Обычный 3 14 5 12" xfId="30849"/>
    <cellStyle name="Обычный 3 14 5 13" xfId="38315"/>
    <cellStyle name="Обычный 3 14 5 14" xfId="46196"/>
    <cellStyle name="Обычный 3 14 5 15" xfId="53663"/>
    <cellStyle name="Обычный 3 14 5 2" xfId="5866"/>
    <cellStyle name="Обычный 3 14 5 2 2" xfId="5867"/>
    <cellStyle name="Обычный 3 14 5 2 3" xfId="16843"/>
    <cellStyle name="Обычный 3 14 5 2 4" xfId="24315"/>
    <cellStyle name="Обычный 3 14 5 2 5" xfId="31785"/>
    <cellStyle name="Обычный 3 14 5 2 6" xfId="39247"/>
    <cellStyle name="Обычный 3 14 5 2 7" xfId="47133"/>
    <cellStyle name="Обычный 3 14 5 2 8" xfId="54600"/>
    <cellStyle name="Обычный 3 14 5 3" xfId="5868"/>
    <cellStyle name="Обычный 3 14 5 3 2" xfId="5869"/>
    <cellStyle name="Обычный 3 14 5 3 3" xfId="17777"/>
    <cellStyle name="Обычный 3 14 5 3 4" xfId="25249"/>
    <cellStyle name="Обычный 3 14 5 3 5" xfId="32718"/>
    <cellStyle name="Обычный 3 14 5 3 6" xfId="40179"/>
    <cellStyle name="Обычный 3 14 5 3 7" xfId="48067"/>
    <cellStyle name="Обычный 3 14 5 3 8" xfId="55534"/>
    <cellStyle name="Обычный 3 14 5 4" xfId="5870"/>
    <cellStyle name="Обычный 3 14 5 4 2" xfId="5871"/>
    <cellStyle name="Обычный 3 14 5 4 3" xfId="18710"/>
    <cellStyle name="Обычный 3 14 5 4 4" xfId="26182"/>
    <cellStyle name="Обычный 3 14 5 4 5" xfId="33651"/>
    <cellStyle name="Обычный 3 14 5 4 6" xfId="41112"/>
    <cellStyle name="Обычный 3 14 5 4 7" xfId="49000"/>
    <cellStyle name="Обычный 3 14 5 4 8" xfId="56467"/>
    <cellStyle name="Обычный 3 14 5 5" xfId="5872"/>
    <cellStyle name="Обычный 3 14 5 5 2" xfId="5873"/>
    <cellStyle name="Обычный 3 14 5 5 3" xfId="19642"/>
    <cellStyle name="Обычный 3 14 5 5 4" xfId="27114"/>
    <cellStyle name="Обычный 3 14 5 5 5" xfId="34583"/>
    <cellStyle name="Обычный 3 14 5 5 6" xfId="42044"/>
    <cellStyle name="Обычный 3 14 5 5 7" xfId="49932"/>
    <cellStyle name="Обычный 3 14 5 5 8" xfId="57399"/>
    <cellStyle name="Обычный 3 14 5 6" xfId="5874"/>
    <cellStyle name="Обычный 3 14 5 6 2" xfId="5875"/>
    <cellStyle name="Обычный 3 14 5 6 3" xfId="20575"/>
    <cellStyle name="Обычный 3 14 5 6 4" xfId="28047"/>
    <cellStyle name="Обычный 3 14 5 6 5" xfId="35516"/>
    <cellStyle name="Обычный 3 14 5 6 6" xfId="42977"/>
    <cellStyle name="Обычный 3 14 5 6 7" xfId="50865"/>
    <cellStyle name="Обычный 3 14 5 6 8" xfId="58332"/>
    <cellStyle name="Обычный 3 14 5 7" xfId="5876"/>
    <cellStyle name="Обычный 3 14 5 7 2" xfId="5877"/>
    <cellStyle name="Обычный 3 14 5 7 3" xfId="21509"/>
    <cellStyle name="Обычный 3 14 5 7 4" xfId="28981"/>
    <cellStyle name="Обычный 3 14 5 7 5" xfId="36450"/>
    <cellStyle name="Обычный 3 14 5 7 6" xfId="43911"/>
    <cellStyle name="Обычный 3 14 5 7 7" xfId="51799"/>
    <cellStyle name="Обычный 3 14 5 7 8" xfId="59266"/>
    <cellStyle name="Обычный 3 14 5 8" xfId="5878"/>
    <cellStyle name="Обычный 3 14 5 8 2" xfId="5879"/>
    <cellStyle name="Обычный 3 14 5 8 3" xfId="22442"/>
    <cellStyle name="Обычный 3 14 5 8 4" xfId="29914"/>
    <cellStyle name="Обычный 3 14 5 8 5" xfId="37383"/>
    <cellStyle name="Обычный 3 14 5 8 6" xfId="44844"/>
    <cellStyle name="Обычный 3 14 5 8 7" xfId="52732"/>
    <cellStyle name="Обычный 3 14 5 8 8" xfId="60199"/>
    <cellStyle name="Обычный 3 14 5 9" xfId="5880"/>
    <cellStyle name="Обычный 3 14 6" xfId="5881"/>
    <cellStyle name="Обычный 3 14 6 2" xfId="5882"/>
    <cellStyle name="Обычный 3 14 6 3" xfId="16835"/>
    <cellStyle name="Обычный 3 14 6 4" xfId="24307"/>
    <cellStyle name="Обычный 3 14 6 5" xfId="31777"/>
    <cellStyle name="Обычный 3 14 6 6" xfId="39239"/>
    <cellStyle name="Обычный 3 14 6 7" xfId="47125"/>
    <cellStyle name="Обычный 3 14 6 8" xfId="54592"/>
    <cellStyle name="Обычный 3 14 7" xfId="5883"/>
    <cellStyle name="Обычный 3 14 7 2" xfId="5884"/>
    <cellStyle name="Обычный 3 14 7 3" xfId="17769"/>
    <cellStyle name="Обычный 3 14 7 4" xfId="25241"/>
    <cellStyle name="Обычный 3 14 7 5" xfId="32710"/>
    <cellStyle name="Обычный 3 14 7 6" xfId="40171"/>
    <cellStyle name="Обычный 3 14 7 7" xfId="48059"/>
    <cellStyle name="Обычный 3 14 7 8" xfId="55526"/>
    <cellStyle name="Обычный 3 14 8" xfId="5885"/>
    <cellStyle name="Обычный 3 14 8 2" xfId="5886"/>
    <cellStyle name="Обычный 3 14 8 3" xfId="18702"/>
    <cellStyle name="Обычный 3 14 8 4" xfId="26174"/>
    <cellStyle name="Обычный 3 14 8 5" xfId="33643"/>
    <cellStyle name="Обычный 3 14 8 6" xfId="41104"/>
    <cellStyle name="Обычный 3 14 8 7" xfId="48992"/>
    <cellStyle name="Обычный 3 14 8 8" xfId="56459"/>
    <cellStyle name="Обычный 3 14 9" xfId="5887"/>
    <cellStyle name="Обычный 3 14 9 2" xfId="5888"/>
    <cellStyle name="Обычный 3 14 9 3" xfId="19634"/>
    <cellStyle name="Обычный 3 14 9 4" xfId="27106"/>
    <cellStyle name="Обычный 3 14 9 5" xfId="34575"/>
    <cellStyle name="Обычный 3 14 9 6" xfId="42036"/>
    <cellStyle name="Обычный 3 14 9 7" xfId="49924"/>
    <cellStyle name="Обычный 3 14 9 8" xfId="57391"/>
    <cellStyle name="Обычный 3 15" xfId="5889"/>
    <cellStyle name="Обычный 3 15 10" xfId="5890"/>
    <cellStyle name="Обычный 3 15 10 2" xfId="5891"/>
    <cellStyle name="Обычный 3 15 10 3" xfId="21510"/>
    <cellStyle name="Обычный 3 15 10 4" xfId="28982"/>
    <cellStyle name="Обычный 3 15 10 5" xfId="36451"/>
    <cellStyle name="Обычный 3 15 10 6" xfId="43912"/>
    <cellStyle name="Обычный 3 15 10 7" xfId="51800"/>
    <cellStyle name="Обычный 3 15 10 8" xfId="59267"/>
    <cellStyle name="Обычный 3 15 11" xfId="5892"/>
    <cellStyle name="Обычный 3 15 11 2" xfId="5893"/>
    <cellStyle name="Обычный 3 15 11 3" xfId="22443"/>
    <cellStyle name="Обычный 3 15 11 4" xfId="29915"/>
    <cellStyle name="Обычный 3 15 11 5" xfId="37384"/>
    <cellStyle name="Обычный 3 15 11 6" xfId="44845"/>
    <cellStyle name="Обычный 3 15 11 7" xfId="52733"/>
    <cellStyle name="Обычный 3 15 11 8" xfId="60200"/>
    <cellStyle name="Обычный 3 15 12" xfId="5894"/>
    <cellStyle name="Обычный 3 15 13" xfId="15889"/>
    <cellStyle name="Обычный 3 15 14" xfId="23379"/>
    <cellStyle name="Обычный 3 15 15" xfId="30850"/>
    <cellStyle name="Обычный 3 15 16" xfId="38316"/>
    <cellStyle name="Обычный 3 15 17" xfId="45525"/>
    <cellStyle name="Обычный 3 15 18" xfId="46197"/>
    <cellStyle name="Обычный 3 15 19" xfId="53664"/>
    <cellStyle name="Обычный 3 15 2" xfId="5895"/>
    <cellStyle name="Обычный 3 15 2 10" xfId="5896"/>
    <cellStyle name="Обычный 3 15 2 10 2" xfId="5897"/>
    <cellStyle name="Обычный 3 15 2 10 3" xfId="22444"/>
    <cellStyle name="Обычный 3 15 2 10 4" xfId="29916"/>
    <cellStyle name="Обычный 3 15 2 10 5" xfId="37385"/>
    <cellStyle name="Обычный 3 15 2 10 6" xfId="44846"/>
    <cellStyle name="Обычный 3 15 2 10 7" xfId="52734"/>
    <cellStyle name="Обычный 3 15 2 10 8" xfId="60201"/>
    <cellStyle name="Обычный 3 15 2 11" xfId="5898"/>
    <cellStyle name="Обычный 3 15 2 12" xfId="15890"/>
    <cellStyle name="Обычный 3 15 2 13" xfId="23380"/>
    <cellStyle name="Обычный 3 15 2 14" xfId="30851"/>
    <cellStyle name="Обычный 3 15 2 15" xfId="38317"/>
    <cellStyle name="Обычный 3 15 2 16" xfId="45526"/>
    <cellStyle name="Обычный 3 15 2 17" xfId="46198"/>
    <cellStyle name="Обычный 3 15 2 18" xfId="53665"/>
    <cellStyle name="Обычный 3 15 2 2" xfId="5899"/>
    <cellStyle name="Обычный 3 15 2 2 10" xfId="15891"/>
    <cellStyle name="Обычный 3 15 2 2 11" xfId="23381"/>
    <cellStyle name="Обычный 3 15 2 2 12" xfId="30852"/>
    <cellStyle name="Обычный 3 15 2 2 13" xfId="38318"/>
    <cellStyle name="Обычный 3 15 2 2 14" xfId="46199"/>
    <cellStyle name="Обычный 3 15 2 2 15" xfId="53666"/>
    <cellStyle name="Обычный 3 15 2 2 2" xfId="5900"/>
    <cellStyle name="Обычный 3 15 2 2 2 2" xfId="5901"/>
    <cellStyle name="Обычный 3 15 2 2 2 3" xfId="16846"/>
    <cellStyle name="Обычный 3 15 2 2 2 4" xfId="24318"/>
    <cellStyle name="Обычный 3 15 2 2 2 5" xfId="31788"/>
    <cellStyle name="Обычный 3 15 2 2 2 6" xfId="39250"/>
    <cellStyle name="Обычный 3 15 2 2 2 7" xfId="47136"/>
    <cellStyle name="Обычный 3 15 2 2 2 8" xfId="54603"/>
    <cellStyle name="Обычный 3 15 2 2 3" xfId="5902"/>
    <cellStyle name="Обычный 3 15 2 2 3 2" xfId="5903"/>
    <cellStyle name="Обычный 3 15 2 2 3 3" xfId="17780"/>
    <cellStyle name="Обычный 3 15 2 2 3 4" xfId="25252"/>
    <cellStyle name="Обычный 3 15 2 2 3 5" xfId="32721"/>
    <cellStyle name="Обычный 3 15 2 2 3 6" xfId="40182"/>
    <cellStyle name="Обычный 3 15 2 2 3 7" xfId="48070"/>
    <cellStyle name="Обычный 3 15 2 2 3 8" xfId="55537"/>
    <cellStyle name="Обычный 3 15 2 2 4" xfId="5904"/>
    <cellStyle name="Обычный 3 15 2 2 4 2" xfId="5905"/>
    <cellStyle name="Обычный 3 15 2 2 4 3" xfId="18713"/>
    <cellStyle name="Обычный 3 15 2 2 4 4" xfId="26185"/>
    <cellStyle name="Обычный 3 15 2 2 4 5" xfId="33654"/>
    <cellStyle name="Обычный 3 15 2 2 4 6" xfId="41115"/>
    <cellStyle name="Обычный 3 15 2 2 4 7" xfId="49003"/>
    <cellStyle name="Обычный 3 15 2 2 4 8" xfId="56470"/>
    <cellStyle name="Обычный 3 15 2 2 5" xfId="5906"/>
    <cellStyle name="Обычный 3 15 2 2 5 2" xfId="5907"/>
    <cellStyle name="Обычный 3 15 2 2 5 3" xfId="19645"/>
    <cellStyle name="Обычный 3 15 2 2 5 4" xfId="27117"/>
    <cellStyle name="Обычный 3 15 2 2 5 5" xfId="34586"/>
    <cellStyle name="Обычный 3 15 2 2 5 6" xfId="42047"/>
    <cellStyle name="Обычный 3 15 2 2 5 7" xfId="49935"/>
    <cellStyle name="Обычный 3 15 2 2 5 8" xfId="57402"/>
    <cellStyle name="Обычный 3 15 2 2 6" xfId="5908"/>
    <cellStyle name="Обычный 3 15 2 2 6 2" xfId="5909"/>
    <cellStyle name="Обычный 3 15 2 2 6 3" xfId="20578"/>
    <cellStyle name="Обычный 3 15 2 2 6 4" xfId="28050"/>
    <cellStyle name="Обычный 3 15 2 2 6 5" xfId="35519"/>
    <cellStyle name="Обычный 3 15 2 2 6 6" xfId="42980"/>
    <cellStyle name="Обычный 3 15 2 2 6 7" xfId="50868"/>
    <cellStyle name="Обычный 3 15 2 2 6 8" xfId="58335"/>
    <cellStyle name="Обычный 3 15 2 2 7" xfId="5910"/>
    <cellStyle name="Обычный 3 15 2 2 7 2" xfId="5911"/>
    <cellStyle name="Обычный 3 15 2 2 7 3" xfId="21512"/>
    <cellStyle name="Обычный 3 15 2 2 7 4" xfId="28984"/>
    <cellStyle name="Обычный 3 15 2 2 7 5" xfId="36453"/>
    <cellStyle name="Обычный 3 15 2 2 7 6" xfId="43914"/>
    <cellStyle name="Обычный 3 15 2 2 7 7" xfId="51802"/>
    <cellStyle name="Обычный 3 15 2 2 7 8" xfId="59269"/>
    <cellStyle name="Обычный 3 15 2 2 8" xfId="5912"/>
    <cellStyle name="Обычный 3 15 2 2 8 2" xfId="5913"/>
    <cellStyle name="Обычный 3 15 2 2 8 3" xfId="22445"/>
    <cellStyle name="Обычный 3 15 2 2 8 4" xfId="29917"/>
    <cellStyle name="Обычный 3 15 2 2 8 5" xfId="37386"/>
    <cellStyle name="Обычный 3 15 2 2 8 6" xfId="44847"/>
    <cellStyle name="Обычный 3 15 2 2 8 7" xfId="52735"/>
    <cellStyle name="Обычный 3 15 2 2 8 8" xfId="60202"/>
    <cellStyle name="Обычный 3 15 2 2 9" xfId="5914"/>
    <cellStyle name="Обычный 3 15 2 3" xfId="5915"/>
    <cellStyle name="Обычный 3 15 2 3 10" xfId="15892"/>
    <cellStyle name="Обычный 3 15 2 3 11" xfId="23382"/>
    <cellStyle name="Обычный 3 15 2 3 12" xfId="30853"/>
    <cellStyle name="Обычный 3 15 2 3 13" xfId="38319"/>
    <cellStyle name="Обычный 3 15 2 3 14" xfId="46200"/>
    <cellStyle name="Обычный 3 15 2 3 15" xfId="53667"/>
    <cellStyle name="Обычный 3 15 2 3 2" xfId="5916"/>
    <cellStyle name="Обычный 3 15 2 3 2 2" xfId="5917"/>
    <cellStyle name="Обычный 3 15 2 3 2 3" xfId="16847"/>
    <cellStyle name="Обычный 3 15 2 3 2 4" xfId="24319"/>
    <cellStyle name="Обычный 3 15 2 3 2 5" xfId="31789"/>
    <cellStyle name="Обычный 3 15 2 3 2 6" xfId="39251"/>
    <cellStyle name="Обычный 3 15 2 3 2 7" xfId="47137"/>
    <cellStyle name="Обычный 3 15 2 3 2 8" xfId="54604"/>
    <cellStyle name="Обычный 3 15 2 3 3" xfId="5918"/>
    <cellStyle name="Обычный 3 15 2 3 3 2" xfId="5919"/>
    <cellStyle name="Обычный 3 15 2 3 3 3" xfId="17781"/>
    <cellStyle name="Обычный 3 15 2 3 3 4" xfId="25253"/>
    <cellStyle name="Обычный 3 15 2 3 3 5" xfId="32722"/>
    <cellStyle name="Обычный 3 15 2 3 3 6" xfId="40183"/>
    <cellStyle name="Обычный 3 15 2 3 3 7" xfId="48071"/>
    <cellStyle name="Обычный 3 15 2 3 3 8" xfId="55538"/>
    <cellStyle name="Обычный 3 15 2 3 4" xfId="5920"/>
    <cellStyle name="Обычный 3 15 2 3 4 2" xfId="5921"/>
    <cellStyle name="Обычный 3 15 2 3 4 3" xfId="18714"/>
    <cellStyle name="Обычный 3 15 2 3 4 4" xfId="26186"/>
    <cellStyle name="Обычный 3 15 2 3 4 5" xfId="33655"/>
    <cellStyle name="Обычный 3 15 2 3 4 6" xfId="41116"/>
    <cellStyle name="Обычный 3 15 2 3 4 7" xfId="49004"/>
    <cellStyle name="Обычный 3 15 2 3 4 8" xfId="56471"/>
    <cellStyle name="Обычный 3 15 2 3 5" xfId="5922"/>
    <cellStyle name="Обычный 3 15 2 3 5 2" xfId="5923"/>
    <cellStyle name="Обычный 3 15 2 3 5 3" xfId="19646"/>
    <cellStyle name="Обычный 3 15 2 3 5 4" xfId="27118"/>
    <cellStyle name="Обычный 3 15 2 3 5 5" xfId="34587"/>
    <cellStyle name="Обычный 3 15 2 3 5 6" xfId="42048"/>
    <cellStyle name="Обычный 3 15 2 3 5 7" xfId="49936"/>
    <cellStyle name="Обычный 3 15 2 3 5 8" xfId="57403"/>
    <cellStyle name="Обычный 3 15 2 3 6" xfId="5924"/>
    <cellStyle name="Обычный 3 15 2 3 6 2" xfId="5925"/>
    <cellStyle name="Обычный 3 15 2 3 6 3" xfId="20579"/>
    <cellStyle name="Обычный 3 15 2 3 6 4" xfId="28051"/>
    <cellStyle name="Обычный 3 15 2 3 6 5" xfId="35520"/>
    <cellStyle name="Обычный 3 15 2 3 6 6" xfId="42981"/>
    <cellStyle name="Обычный 3 15 2 3 6 7" xfId="50869"/>
    <cellStyle name="Обычный 3 15 2 3 6 8" xfId="58336"/>
    <cellStyle name="Обычный 3 15 2 3 7" xfId="5926"/>
    <cellStyle name="Обычный 3 15 2 3 7 2" xfId="5927"/>
    <cellStyle name="Обычный 3 15 2 3 7 3" xfId="21513"/>
    <cellStyle name="Обычный 3 15 2 3 7 4" xfId="28985"/>
    <cellStyle name="Обычный 3 15 2 3 7 5" xfId="36454"/>
    <cellStyle name="Обычный 3 15 2 3 7 6" xfId="43915"/>
    <cellStyle name="Обычный 3 15 2 3 7 7" xfId="51803"/>
    <cellStyle name="Обычный 3 15 2 3 7 8" xfId="59270"/>
    <cellStyle name="Обычный 3 15 2 3 8" xfId="5928"/>
    <cellStyle name="Обычный 3 15 2 3 8 2" xfId="5929"/>
    <cellStyle name="Обычный 3 15 2 3 8 3" xfId="22446"/>
    <cellStyle name="Обычный 3 15 2 3 8 4" xfId="29918"/>
    <cellStyle name="Обычный 3 15 2 3 8 5" xfId="37387"/>
    <cellStyle name="Обычный 3 15 2 3 8 6" xfId="44848"/>
    <cellStyle name="Обычный 3 15 2 3 8 7" xfId="52736"/>
    <cellStyle name="Обычный 3 15 2 3 8 8" xfId="60203"/>
    <cellStyle name="Обычный 3 15 2 3 9" xfId="5930"/>
    <cellStyle name="Обычный 3 15 2 4" xfId="5931"/>
    <cellStyle name="Обычный 3 15 2 4 2" xfId="5932"/>
    <cellStyle name="Обычный 3 15 2 4 3" xfId="16845"/>
    <cellStyle name="Обычный 3 15 2 4 4" xfId="24317"/>
    <cellStyle name="Обычный 3 15 2 4 5" xfId="31787"/>
    <cellStyle name="Обычный 3 15 2 4 6" xfId="39249"/>
    <cellStyle name="Обычный 3 15 2 4 7" xfId="47135"/>
    <cellStyle name="Обычный 3 15 2 4 8" xfId="54602"/>
    <cellStyle name="Обычный 3 15 2 5" xfId="5933"/>
    <cellStyle name="Обычный 3 15 2 5 2" xfId="5934"/>
    <cellStyle name="Обычный 3 15 2 5 3" xfId="17779"/>
    <cellStyle name="Обычный 3 15 2 5 4" xfId="25251"/>
    <cellStyle name="Обычный 3 15 2 5 5" xfId="32720"/>
    <cellStyle name="Обычный 3 15 2 5 6" xfId="40181"/>
    <cellStyle name="Обычный 3 15 2 5 7" xfId="48069"/>
    <cellStyle name="Обычный 3 15 2 5 8" xfId="55536"/>
    <cellStyle name="Обычный 3 15 2 6" xfId="5935"/>
    <cellStyle name="Обычный 3 15 2 6 2" xfId="5936"/>
    <cellStyle name="Обычный 3 15 2 6 3" xfId="18712"/>
    <cellStyle name="Обычный 3 15 2 6 4" xfId="26184"/>
    <cellStyle name="Обычный 3 15 2 6 5" xfId="33653"/>
    <cellStyle name="Обычный 3 15 2 6 6" xfId="41114"/>
    <cellStyle name="Обычный 3 15 2 6 7" xfId="49002"/>
    <cellStyle name="Обычный 3 15 2 6 8" xfId="56469"/>
    <cellStyle name="Обычный 3 15 2 7" xfId="5937"/>
    <cellStyle name="Обычный 3 15 2 7 2" xfId="5938"/>
    <cellStyle name="Обычный 3 15 2 7 3" xfId="19644"/>
    <cellStyle name="Обычный 3 15 2 7 4" xfId="27116"/>
    <cellStyle name="Обычный 3 15 2 7 5" xfId="34585"/>
    <cellStyle name="Обычный 3 15 2 7 6" xfId="42046"/>
    <cellStyle name="Обычный 3 15 2 7 7" xfId="49934"/>
    <cellStyle name="Обычный 3 15 2 7 8" xfId="57401"/>
    <cellStyle name="Обычный 3 15 2 8" xfId="5939"/>
    <cellStyle name="Обычный 3 15 2 8 2" xfId="5940"/>
    <cellStyle name="Обычный 3 15 2 8 3" xfId="20577"/>
    <cellStyle name="Обычный 3 15 2 8 4" xfId="28049"/>
    <cellStyle name="Обычный 3 15 2 8 5" xfId="35518"/>
    <cellStyle name="Обычный 3 15 2 8 6" xfId="42979"/>
    <cellStyle name="Обычный 3 15 2 8 7" xfId="50867"/>
    <cellStyle name="Обычный 3 15 2 8 8" xfId="58334"/>
    <cellStyle name="Обычный 3 15 2 9" xfId="5941"/>
    <cellStyle name="Обычный 3 15 2 9 2" xfId="5942"/>
    <cellStyle name="Обычный 3 15 2 9 3" xfId="21511"/>
    <cellStyle name="Обычный 3 15 2 9 4" xfId="28983"/>
    <cellStyle name="Обычный 3 15 2 9 5" xfId="36452"/>
    <cellStyle name="Обычный 3 15 2 9 6" xfId="43913"/>
    <cellStyle name="Обычный 3 15 2 9 7" xfId="51801"/>
    <cellStyle name="Обычный 3 15 2 9 8" xfId="59268"/>
    <cellStyle name="Обычный 3 15 3" xfId="5943"/>
    <cellStyle name="Обычный 3 15 3 10" xfId="15893"/>
    <cellStyle name="Обычный 3 15 3 11" xfId="23383"/>
    <cellStyle name="Обычный 3 15 3 12" xfId="30854"/>
    <cellStyle name="Обычный 3 15 3 13" xfId="38320"/>
    <cellStyle name="Обычный 3 15 3 14" xfId="46201"/>
    <cellStyle name="Обычный 3 15 3 15" xfId="53668"/>
    <cellStyle name="Обычный 3 15 3 2" xfId="5944"/>
    <cellStyle name="Обычный 3 15 3 2 2" xfId="5945"/>
    <cellStyle name="Обычный 3 15 3 2 3" xfId="16848"/>
    <cellStyle name="Обычный 3 15 3 2 4" xfId="24320"/>
    <cellStyle name="Обычный 3 15 3 2 5" xfId="31790"/>
    <cellStyle name="Обычный 3 15 3 2 6" xfId="39252"/>
    <cellStyle name="Обычный 3 15 3 2 7" xfId="47138"/>
    <cellStyle name="Обычный 3 15 3 2 8" xfId="54605"/>
    <cellStyle name="Обычный 3 15 3 3" xfId="5946"/>
    <cellStyle name="Обычный 3 15 3 3 2" xfId="5947"/>
    <cellStyle name="Обычный 3 15 3 3 3" xfId="17782"/>
    <cellStyle name="Обычный 3 15 3 3 4" xfId="25254"/>
    <cellStyle name="Обычный 3 15 3 3 5" xfId="32723"/>
    <cellStyle name="Обычный 3 15 3 3 6" xfId="40184"/>
    <cellStyle name="Обычный 3 15 3 3 7" xfId="48072"/>
    <cellStyle name="Обычный 3 15 3 3 8" xfId="55539"/>
    <cellStyle name="Обычный 3 15 3 4" xfId="5948"/>
    <cellStyle name="Обычный 3 15 3 4 2" xfId="5949"/>
    <cellStyle name="Обычный 3 15 3 4 3" xfId="18715"/>
    <cellStyle name="Обычный 3 15 3 4 4" xfId="26187"/>
    <cellStyle name="Обычный 3 15 3 4 5" xfId="33656"/>
    <cellStyle name="Обычный 3 15 3 4 6" xfId="41117"/>
    <cellStyle name="Обычный 3 15 3 4 7" xfId="49005"/>
    <cellStyle name="Обычный 3 15 3 4 8" xfId="56472"/>
    <cellStyle name="Обычный 3 15 3 5" xfId="5950"/>
    <cellStyle name="Обычный 3 15 3 5 2" xfId="5951"/>
    <cellStyle name="Обычный 3 15 3 5 3" xfId="19647"/>
    <cellStyle name="Обычный 3 15 3 5 4" xfId="27119"/>
    <cellStyle name="Обычный 3 15 3 5 5" xfId="34588"/>
    <cellStyle name="Обычный 3 15 3 5 6" xfId="42049"/>
    <cellStyle name="Обычный 3 15 3 5 7" xfId="49937"/>
    <cellStyle name="Обычный 3 15 3 5 8" xfId="57404"/>
    <cellStyle name="Обычный 3 15 3 6" xfId="5952"/>
    <cellStyle name="Обычный 3 15 3 6 2" xfId="5953"/>
    <cellStyle name="Обычный 3 15 3 6 3" xfId="20580"/>
    <cellStyle name="Обычный 3 15 3 6 4" xfId="28052"/>
    <cellStyle name="Обычный 3 15 3 6 5" xfId="35521"/>
    <cellStyle name="Обычный 3 15 3 6 6" xfId="42982"/>
    <cellStyle name="Обычный 3 15 3 6 7" xfId="50870"/>
    <cellStyle name="Обычный 3 15 3 6 8" xfId="58337"/>
    <cellStyle name="Обычный 3 15 3 7" xfId="5954"/>
    <cellStyle name="Обычный 3 15 3 7 2" xfId="5955"/>
    <cellStyle name="Обычный 3 15 3 7 3" xfId="21514"/>
    <cellStyle name="Обычный 3 15 3 7 4" xfId="28986"/>
    <cellStyle name="Обычный 3 15 3 7 5" xfId="36455"/>
    <cellStyle name="Обычный 3 15 3 7 6" xfId="43916"/>
    <cellStyle name="Обычный 3 15 3 7 7" xfId="51804"/>
    <cellStyle name="Обычный 3 15 3 7 8" xfId="59271"/>
    <cellStyle name="Обычный 3 15 3 8" xfId="5956"/>
    <cellStyle name="Обычный 3 15 3 8 2" xfId="5957"/>
    <cellStyle name="Обычный 3 15 3 8 3" xfId="22447"/>
    <cellStyle name="Обычный 3 15 3 8 4" xfId="29919"/>
    <cellStyle name="Обычный 3 15 3 8 5" xfId="37388"/>
    <cellStyle name="Обычный 3 15 3 8 6" xfId="44849"/>
    <cellStyle name="Обычный 3 15 3 8 7" xfId="52737"/>
    <cellStyle name="Обычный 3 15 3 8 8" xfId="60204"/>
    <cellStyle name="Обычный 3 15 3 9" xfId="5958"/>
    <cellStyle name="Обычный 3 15 4" xfId="5959"/>
    <cellStyle name="Обычный 3 15 4 10" xfId="15894"/>
    <cellStyle name="Обычный 3 15 4 11" xfId="23384"/>
    <cellStyle name="Обычный 3 15 4 12" xfId="30855"/>
    <cellStyle name="Обычный 3 15 4 13" xfId="38321"/>
    <cellStyle name="Обычный 3 15 4 14" xfId="46202"/>
    <cellStyle name="Обычный 3 15 4 15" xfId="53669"/>
    <cellStyle name="Обычный 3 15 4 2" xfId="5960"/>
    <cellStyle name="Обычный 3 15 4 2 2" xfId="5961"/>
    <cellStyle name="Обычный 3 15 4 2 3" xfId="16849"/>
    <cellStyle name="Обычный 3 15 4 2 4" xfId="24321"/>
    <cellStyle name="Обычный 3 15 4 2 5" xfId="31791"/>
    <cellStyle name="Обычный 3 15 4 2 6" xfId="39253"/>
    <cellStyle name="Обычный 3 15 4 2 7" xfId="47139"/>
    <cellStyle name="Обычный 3 15 4 2 8" xfId="54606"/>
    <cellStyle name="Обычный 3 15 4 3" xfId="5962"/>
    <cellStyle name="Обычный 3 15 4 3 2" xfId="5963"/>
    <cellStyle name="Обычный 3 15 4 3 3" xfId="17783"/>
    <cellStyle name="Обычный 3 15 4 3 4" xfId="25255"/>
    <cellStyle name="Обычный 3 15 4 3 5" xfId="32724"/>
    <cellStyle name="Обычный 3 15 4 3 6" xfId="40185"/>
    <cellStyle name="Обычный 3 15 4 3 7" xfId="48073"/>
    <cellStyle name="Обычный 3 15 4 3 8" xfId="55540"/>
    <cellStyle name="Обычный 3 15 4 4" xfId="5964"/>
    <cellStyle name="Обычный 3 15 4 4 2" xfId="5965"/>
    <cellStyle name="Обычный 3 15 4 4 3" xfId="18716"/>
    <cellStyle name="Обычный 3 15 4 4 4" xfId="26188"/>
    <cellStyle name="Обычный 3 15 4 4 5" xfId="33657"/>
    <cellStyle name="Обычный 3 15 4 4 6" xfId="41118"/>
    <cellStyle name="Обычный 3 15 4 4 7" xfId="49006"/>
    <cellStyle name="Обычный 3 15 4 4 8" xfId="56473"/>
    <cellStyle name="Обычный 3 15 4 5" xfId="5966"/>
    <cellStyle name="Обычный 3 15 4 5 2" xfId="5967"/>
    <cellStyle name="Обычный 3 15 4 5 3" xfId="19648"/>
    <cellStyle name="Обычный 3 15 4 5 4" xfId="27120"/>
    <cellStyle name="Обычный 3 15 4 5 5" xfId="34589"/>
    <cellStyle name="Обычный 3 15 4 5 6" xfId="42050"/>
    <cellStyle name="Обычный 3 15 4 5 7" xfId="49938"/>
    <cellStyle name="Обычный 3 15 4 5 8" xfId="57405"/>
    <cellStyle name="Обычный 3 15 4 6" xfId="5968"/>
    <cellStyle name="Обычный 3 15 4 6 2" xfId="5969"/>
    <cellStyle name="Обычный 3 15 4 6 3" xfId="20581"/>
    <cellStyle name="Обычный 3 15 4 6 4" xfId="28053"/>
    <cellStyle name="Обычный 3 15 4 6 5" xfId="35522"/>
    <cellStyle name="Обычный 3 15 4 6 6" xfId="42983"/>
    <cellStyle name="Обычный 3 15 4 6 7" xfId="50871"/>
    <cellStyle name="Обычный 3 15 4 6 8" xfId="58338"/>
    <cellStyle name="Обычный 3 15 4 7" xfId="5970"/>
    <cellStyle name="Обычный 3 15 4 7 2" xfId="5971"/>
    <cellStyle name="Обычный 3 15 4 7 3" xfId="21515"/>
    <cellStyle name="Обычный 3 15 4 7 4" xfId="28987"/>
    <cellStyle name="Обычный 3 15 4 7 5" xfId="36456"/>
    <cellStyle name="Обычный 3 15 4 7 6" xfId="43917"/>
    <cellStyle name="Обычный 3 15 4 7 7" xfId="51805"/>
    <cellStyle name="Обычный 3 15 4 7 8" xfId="59272"/>
    <cellStyle name="Обычный 3 15 4 8" xfId="5972"/>
    <cellStyle name="Обычный 3 15 4 8 2" xfId="5973"/>
    <cellStyle name="Обычный 3 15 4 8 3" xfId="22448"/>
    <cellStyle name="Обычный 3 15 4 8 4" xfId="29920"/>
    <cellStyle name="Обычный 3 15 4 8 5" xfId="37389"/>
    <cellStyle name="Обычный 3 15 4 8 6" xfId="44850"/>
    <cellStyle name="Обычный 3 15 4 8 7" xfId="52738"/>
    <cellStyle name="Обычный 3 15 4 8 8" xfId="60205"/>
    <cellStyle name="Обычный 3 15 4 9" xfId="5974"/>
    <cellStyle name="Обычный 3 15 5" xfId="5975"/>
    <cellStyle name="Обычный 3 15 5 2" xfId="5976"/>
    <cellStyle name="Обычный 3 15 5 3" xfId="16844"/>
    <cellStyle name="Обычный 3 15 5 4" xfId="24316"/>
    <cellStyle name="Обычный 3 15 5 5" xfId="31786"/>
    <cellStyle name="Обычный 3 15 5 6" xfId="39248"/>
    <cellStyle name="Обычный 3 15 5 7" xfId="47134"/>
    <cellStyle name="Обычный 3 15 5 8" xfId="54601"/>
    <cellStyle name="Обычный 3 15 6" xfId="5977"/>
    <cellStyle name="Обычный 3 15 6 2" xfId="5978"/>
    <cellStyle name="Обычный 3 15 6 3" xfId="17778"/>
    <cellStyle name="Обычный 3 15 6 4" xfId="25250"/>
    <cellStyle name="Обычный 3 15 6 5" xfId="32719"/>
    <cellStyle name="Обычный 3 15 6 6" xfId="40180"/>
    <cellStyle name="Обычный 3 15 6 7" xfId="48068"/>
    <cellStyle name="Обычный 3 15 6 8" xfId="55535"/>
    <cellStyle name="Обычный 3 15 7" xfId="5979"/>
    <cellStyle name="Обычный 3 15 7 2" xfId="5980"/>
    <cellStyle name="Обычный 3 15 7 3" xfId="18711"/>
    <cellStyle name="Обычный 3 15 7 4" xfId="26183"/>
    <cellStyle name="Обычный 3 15 7 5" xfId="33652"/>
    <cellStyle name="Обычный 3 15 7 6" xfId="41113"/>
    <cellStyle name="Обычный 3 15 7 7" xfId="49001"/>
    <cellStyle name="Обычный 3 15 7 8" xfId="56468"/>
    <cellStyle name="Обычный 3 15 8" xfId="5981"/>
    <cellStyle name="Обычный 3 15 8 2" xfId="5982"/>
    <cellStyle name="Обычный 3 15 8 3" xfId="19643"/>
    <cellStyle name="Обычный 3 15 8 4" xfId="27115"/>
    <cellStyle name="Обычный 3 15 8 5" xfId="34584"/>
    <cellStyle name="Обычный 3 15 8 6" xfId="42045"/>
    <cellStyle name="Обычный 3 15 8 7" xfId="49933"/>
    <cellStyle name="Обычный 3 15 8 8" xfId="57400"/>
    <cellStyle name="Обычный 3 15 9" xfId="5983"/>
    <cellStyle name="Обычный 3 15 9 2" xfId="5984"/>
    <cellStyle name="Обычный 3 15 9 3" xfId="20576"/>
    <cellStyle name="Обычный 3 15 9 4" xfId="28048"/>
    <cellStyle name="Обычный 3 15 9 5" xfId="35517"/>
    <cellStyle name="Обычный 3 15 9 6" xfId="42978"/>
    <cellStyle name="Обычный 3 15 9 7" xfId="50866"/>
    <cellStyle name="Обычный 3 15 9 8" xfId="58333"/>
    <cellStyle name="Обычный 3 16" xfId="5985"/>
    <cellStyle name="Обычный 3 16 10" xfId="5986"/>
    <cellStyle name="Обычный 3 16 10 2" xfId="5987"/>
    <cellStyle name="Обычный 3 16 10 3" xfId="20582"/>
    <cellStyle name="Обычный 3 16 10 4" xfId="28054"/>
    <cellStyle name="Обычный 3 16 10 5" xfId="35523"/>
    <cellStyle name="Обычный 3 16 10 6" xfId="42984"/>
    <cellStyle name="Обычный 3 16 10 7" xfId="50872"/>
    <cellStyle name="Обычный 3 16 10 8" xfId="58339"/>
    <cellStyle name="Обычный 3 16 11" xfId="5988"/>
    <cellStyle name="Обычный 3 16 11 2" xfId="5989"/>
    <cellStyle name="Обычный 3 16 11 3" xfId="21516"/>
    <cellStyle name="Обычный 3 16 11 4" xfId="28988"/>
    <cellStyle name="Обычный 3 16 11 5" xfId="36457"/>
    <cellStyle name="Обычный 3 16 11 6" xfId="43918"/>
    <cellStyle name="Обычный 3 16 11 7" xfId="51806"/>
    <cellStyle name="Обычный 3 16 11 8" xfId="59273"/>
    <cellStyle name="Обычный 3 16 12" xfId="5990"/>
    <cellStyle name="Обычный 3 16 12 2" xfId="5991"/>
    <cellStyle name="Обычный 3 16 12 3" xfId="22449"/>
    <cellStyle name="Обычный 3 16 12 4" xfId="29921"/>
    <cellStyle name="Обычный 3 16 12 5" xfId="37390"/>
    <cellStyle name="Обычный 3 16 12 6" xfId="44851"/>
    <cellStyle name="Обычный 3 16 12 7" xfId="52739"/>
    <cellStyle name="Обычный 3 16 12 8" xfId="60206"/>
    <cellStyle name="Обычный 3 16 13" xfId="5992"/>
    <cellStyle name="Обычный 3 16 14" xfId="15895"/>
    <cellStyle name="Обычный 3 16 15" xfId="23385"/>
    <cellStyle name="Обычный 3 16 16" xfId="30856"/>
    <cellStyle name="Обычный 3 16 17" xfId="38322"/>
    <cellStyle name="Обычный 3 16 18" xfId="45527"/>
    <cellStyle name="Обычный 3 16 19" xfId="46203"/>
    <cellStyle name="Обычный 3 16 2" xfId="5993"/>
    <cellStyle name="Обычный 3 16 2 10" xfId="5994"/>
    <cellStyle name="Обычный 3 16 2 10 2" xfId="5995"/>
    <cellStyle name="Обычный 3 16 2 10 3" xfId="22450"/>
    <cellStyle name="Обычный 3 16 2 10 4" xfId="29922"/>
    <cellStyle name="Обычный 3 16 2 10 5" xfId="37391"/>
    <cellStyle name="Обычный 3 16 2 10 6" xfId="44852"/>
    <cellStyle name="Обычный 3 16 2 10 7" xfId="52740"/>
    <cellStyle name="Обычный 3 16 2 10 8" xfId="60207"/>
    <cellStyle name="Обычный 3 16 2 11" xfId="5996"/>
    <cellStyle name="Обычный 3 16 2 12" xfId="15896"/>
    <cellStyle name="Обычный 3 16 2 13" xfId="23386"/>
    <cellStyle name="Обычный 3 16 2 14" xfId="30857"/>
    <cellStyle name="Обычный 3 16 2 15" xfId="38323"/>
    <cellStyle name="Обычный 3 16 2 16" xfId="45528"/>
    <cellStyle name="Обычный 3 16 2 17" xfId="46204"/>
    <cellStyle name="Обычный 3 16 2 18" xfId="53671"/>
    <cellStyle name="Обычный 3 16 2 2" xfId="5997"/>
    <cellStyle name="Обычный 3 16 2 2 10" xfId="15897"/>
    <cellStyle name="Обычный 3 16 2 2 11" xfId="23387"/>
    <cellStyle name="Обычный 3 16 2 2 12" xfId="30858"/>
    <cellStyle name="Обычный 3 16 2 2 13" xfId="38324"/>
    <cellStyle name="Обычный 3 16 2 2 14" xfId="46205"/>
    <cellStyle name="Обычный 3 16 2 2 15" xfId="53672"/>
    <cellStyle name="Обычный 3 16 2 2 2" xfId="5998"/>
    <cellStyle name="Обычный 3 16 2 2 2 2" xfId="5999"/>
    <cellStyle name="Обычный 3 16 2 2 2 3" xfId="16852"/>
    <cellStyle name="Обычный 3 16 2 2 2 4" xfId="24324"/>
    <cellStyle name="Обычный 3 16 2 2 2 5" xfId="31794"/>
    <cellStyle name="Обычный 3 16 2 2 2 6" xfId="39256"/>
    <cellStyle name="Обычный 3 16 2 2 2 7" xfId="47142"/>
    <cellStyle name="Обычный 3 16 2 2 2 8" xfId="54609"/>
    <cellStyle name="Обычный 3 16 2 2 3" xfId="6000"/>
    <cellStyle name="Обычный 3 16 2 2 3 2" xfId="6001"/>
    <cellStyle name="Обычный 3 16 2 2 3 3" xfId="17786"/>
    <cellStyle name="Обычный 3 16 2 2 3 4" xfId="25258"/>
    <cellStyle name="Обычный 3 16 2 2 3 5" xfId="32727"/>
    <cellStyle name="Обычный 3 16 2 2 3 6" xfId="40188"/>
    <cellStyle name="Обычный 3 16 2 2 3 7" xfId="48076"/>
    <cellStyle name="Обычный 3 16 2 2 3 8" xfId="55543"/>
    <cellStyle name="Обычный 3 16 2 2 4" xfId="6002"/>
    <cellStyle name="Обычный 3 16 2 2 4 2" xfId="6003"/>
    <cellStyle name="Обычный 3 16 2 2 4 3" xfId="18719"/>
    <cellStyle name="Обычный 3 16 2 2 4 4" xfId="26191"/>
    <cellStyle name="Обычный 3 16 2 2 4 5" xfId="33660"/>
    <cellStyle name="Обычный 3 16 2 2 4 6" xfId="41121"/>
    <cellStyle name="Обычный 3 16 2 2 4 7" xfId="49009"/>
    <cellStyle name="Обычный 3 16 2 2 4 8" xfId="56476"/>
    <cellStyle name="Обычный 3 16 2 2 5" xfId="6004"/>
    <cellStyle name="Обычный 3 16 2 2 5 2" xfId="6005"/>
    <cellStyle name="Обычный 3 16 2 2 5 3" xfId="19651"/>
    <cellStyle name="Обычный 3 16 2 2 5 4" xfId="27123"/>
    <cellStyle name="Обычный 3 16 2 2 5 5" xfId="34592"/>
    <cellStyle name="Обычный 3 16 2 2 5 6" xfId="42053"/>
    <cellStyle name="Обычный 3 16 2 2 5 7" xfId="49941"/>
    <cellStyle name="Обычный 3 16 2 2 5 8" xfId="57408"/>
    <cellStyle name="Обычный 3 16 2 2 6" xfId="6006"/>
    <cellStyle name="Обычный 3 16 2 2 6 2" xfId="6007"/>
    <cellStyle name="Обычный 3 16 2 2 6 3" xfId="20584"/>
    <cellStyle name="Обычный 3 16 2 2 6 4" xfId="28056"/>
    <cellStyle name="Обычный 3 16 2 2 6 5" xfId="35525"/>
    <cellStyle name="Обычный 3 16 2 2 6 6" xfId="42986"/>
    <cellStyle name="Обычный 3 16 2 2 6 7" xfId="50874"/>
    <cellStyle name="Обычный 3 16 2 2 6 8" xfId="58341"/>
    <cellStyle name="Обычный 3 16 2 2 7" xfId="6008"/>
    <cellStyle name="Обычный 3 16 2 2 7 2" xfId="6009"/>
    <cellStyle name="Обычный 3 16 2 2 7 3" xfId="21518"/>
    <cellStyle name="Обычный 3 16 2 2 7 4" xfId="28990"/>
    <cellStyle name="Обычный 3 16 2 2 7 5" xfId="36459"/>
    <cellStyle name="Обычный 3 16 2 2 7 6" xfId="43920"/>
    <cellStyle name="Обычный 3 16 2 2 7 7" xfId="51808"/>
    <cellStyle name="Обычный 3 16 2 2 7 8" xfId="59275"/>
    <cellStyle name="Обычный 3 16 2 2 8" xfId="6010"/>
    <cellStyle name="Обычный 3 16 2 2 8 2" xfId="6011"/>
    <cellStyle name="Обычный 3 16 2 2 8 3" xfId="22451"/>
    <cellStyle name="Обычный 3 16 2 2 8 4" xfId="29923"/>
    <cellStyle name="Обычный 3 16 2 2 8 5" xfId="37392"/>
    <cellStyle name="Обычный 3 16 2 2 8 6" xfId="44853"/>
    <cellStyle name="Обычный 3 16 2 2 8 7" xfId="52741"/>
    <cellStyle name="Обычный 3 16 2 2 8 8" xfId="60208"/>
    <cellStyle name="Обычный 3 16 2 2 9" xfId="6012"/>
    <cellStyle name="Обычный 3 16 2 3" xfId="6013"/>
    <cellStyle name="Обычный 3 16 2 3 10" xfId="15898"/>
    <cellStyle name="Обычный 3 16 2 3 11" xfId="23388"/>
    <cellStyle name="Обычный 3 16 2 3 12" xfId="30859"/>
    <cellStyle name="Обычный 3 16 2 3 13" xfId="38325"/>
    <cellStyle name="Обычный 3 16 2 3 14" xfId="46206"/>
    <cellStyle name="Обычный 3 16 2 3 15" xfId="53673"/>
    <cellStyle name="Обычный 3 16 2 3 2" xfId="6014"/>
    <cellStyle name="Обычный 3 16 2 3 2 2" xfId="6015"/>
    <cellStyle name="Обычный 3 16 2 3 2 3" xfId="16853"/>
    <cellStyle name="Обычный 3 16 2 3 2 4" xfId="24325"/>
    <cellStyle name="Обычный 3 16 2 3 2 5" xfId="31795"/>
    <cellStyle name="Обычный 3 16 2 3 2 6" xfId="39257"/>
    <cellStyle name="Обычный 3 16 2 3 2 7" xfId="47143"/>
    <cellStyle name="Обычный 3 16 2 3 2 8" xfId="54610"/>
    <cellStyle name="Обычный 3 16 2 3 3" xfId="6016"/>
    <cellStyle name="Обычный 3 16 2 3 3 2" xfId="6017"/>
    <cellStyle name="Обычный 3 16 2 3 3 3" xfId="17787"/>
    <cellStyle name="Обычный 3 16 2 3 3 4" xfId="25259"/>
    <cellStyle name="Обычный 3 16 2 3 3 5" xfId="32728"/>
    <cellStyle name="Обычный 3 16 2 3 3 6" xfId="40189"/>
    <cellStyle name="Обычный 3 16 2 3 3 7" xfId="48077"/>
    <cellStyle name="Обычный 3 16 2 3 3 8" xfId="55544"/>
    <cellStyle name="Обычный 3 16 2 3 4" xfId="6018"/>
    <cellStyle name="Обычный 3 16 2 3 4 2" xfId="6019"/>
    <cellStyle name="Обычный 3 16 2 3 4 3" xfId="18720"/>
    <cellStyle name="Обычный 3 16 2 3 4 4" xfId="26192"/>
    <cellStyle name="Обычный 3 16 2 3 4 5" xfId="33661"/>
    <cellStyle name="Обычный 3 16 2 3 4 6" xfId="41122"/>
    <cellStyle name="Обычный 3 16 2 3 4 7" xfId="49010"/>
    <cellStyle name="Обычный 3 16 2 3 4 8" xfId="56477"/>
    <cellStyle name="Обычный 3 16 2 3 5" xfId="6020"/>
    <cellStyle name="Обычный 3 16 2 3 5 2" xfId="6021"/>
    <cellStyle name="Обычный 3 16 2 3 5 3" xfId="19652"/>
    <cellStyle name="Обычный 3 16 2 3 5 4" xfId="27124"/>
    <cellStyle name="Обычный 3 16 2 3 5 5" xfId="34593"/>
    <cellStyle name="Обычный 3 16 2 3 5 6" xfId="42054"/>
    <cellStyle name="Обычный 3 16 2 3 5 7" xfId="49942"/>
    <cellStyle name="Обычный 3 16 2 3 5 8" xfId="57409"/>
    <cellStyle name="Обычный 3 16 2 3 6" xfId="6022"/>
    <cellStyle name="Обычный 3 16 2 3 6 2" xfId="6023"/>
    <cellStyle name="Обычный 3 16 2 3 6 3" xfId="20585"/>
    <cellStyle name="Обычный 3 16 2 3 6 4" xfId="28057"/>
    <cellStyle name="Обычный 3 16 2 3 6 5" xfId="35526"/>
    <cellStyle name="Обычный 3 16 2 3 6 6" xfId="42987"/>
    <cellStyle name="Обычный 3 16 2 3 6 7" xfId="50875"/>
    <cellStyle name="Обычный 3 16 2 3 6 8" xfId="58342"/>
    <cellStyle name="Обычный 3 16 2 3 7" xfId="6024"/>
    <cellStyle name="Обычный 3 16 2 3 7 2" xfId="6025"/>
    <cellStyle name="Обычный 3 16 2 3 7 3" xfId="21519"/>
    <cellStyle name="Обычный 3 16 2 3 7 4" xfId="28991"/>
    <cellStyle name="Обычный 3 16 2 3 7 5" xfId="36460"/>
    <cellStyle name="Обычный 3 16 2 3 7 6" xfId="43921"/>
    <cellStyle name="Обычный 3 16 2 3 7 7" xfId="51809"/>
    <cellStyle name="Обычный 3 16 2 3 7 8" xfId="59276"/>
    <cellStyle name="Обычный 3 16 2 3 8" xfId="6026"/>
    <cellStyle name="Обычный 3 16 2 3 8 2" xfId="6027"/>
    <cellStyle name="Обычный 3 16 2 3 8 3" xfId="22452"/>
    <cellStyle name="Обычный 3 16 2 3 8 4" xfId="29924"/>
    <cellStyle name="Обычный 3 16 2 3 8 5" xfId="37393"/>
    <cellStyle name="Обычный 3 16 2 3 8 6" xfId="44854"/>
    <cellStyle name="Обычный 3 16 2 3 8 7" xfId="52742"/>
    <cellStyle name="Обычный 3 16 2 3 8 8" xfId="60209"/>
    <cellStyle name="Обычный 3 16 2 3 9" xfId="6028"/>
    <cellStyle name="Обычный 3 16 2 4" xfId="6029"/>
    <cellStyle name="Обычный 3 16 2 4 2" xfId="6030"/>
    <cellStyle name="Обычный 3 16 2 4 3" xfId="16851"/>
    <cellStyle name="Обычный 3 16 2 4 4" xfId="24323"/>
    <cellStyle name="Обычный 3 16 2 4 5" xfId="31793"/>
    <cellStyle name="Обычный 3 16 2 4 6" xfId="39255"/>
    <cellStyle name="Обычный 3 16 2 4 7" xfId="47141"/>
    <cellStyle name="Обычный 3 16 2 4 8" xfId="54608"/>
    <cellStyle name="Обычный 3 16 2 5" xfId="6031"/>
    <cellStyle name="Обычный 3 16 2 5 2" xfId="6032"/>
    <cellStyle name="Обычный 3 16 2 5 3" xfId="17785"/>
    <cellStyle name="Обычный 3 16 2 5 4" xfId="25257"/>
    <cellStyle name="Обычный 3 16 2 5 5" xfId="32726"/>
    <cellStyle name="Обычный 3 16 2 5 6" xfId="40187"/>
    <cellStyle name="Обычный 3 16 2 5 7" xfId="48075"/>
    <cellStyle name="Обычный 3 16 2 5 8" xfId="55542"/>
    <cellStyle name="Обычный 3 16 2 6" xfId="6033"/>
    <cellStyle name="Обычный 3 16 2 6 2" xfId="6034"/>
    <cellStyle name="Обычный 3 16 2 6 3" xfId="18718"/>
    <cellStyle name="Обычный 3 16 2 6 4" xfId="26190"/>
    <cellStyle name="Обычный 3 16 2 6 5" xfId="33659"/>
    <cellStyle name="Обычный 3 16 2 6 6" xfId="41120"/>
    <cellStyle name="Обычный 3 16 2 6 7" xfId="49008"/>
    <cellStyle name="Обычный 3 16 2 6 8" xfId="56475"/>
    <cellStyle name="Обычный 3 16 2 7" xfId="6035"/>
    <cellStyle name="Обычный 3 16 2 7 2" xfId="6036"/>
    <cellStyle name="Обычный 3 16 2 7 3" xfId="19650"/>
    <cellStyle name="Обычный 3 16 2 7 4" xfId="27122"/>
    <cellStyle name="Обычный 3 16 2 7 5" xfId="34591"/>
    <cellStyle name="Обычный 3 16 2 7 6" xfId="42052"/>
    <cellStyle name="Обычный 3 16 2 7 7" xfId="49940"/>
    <cellStyle name="Обычный 3 16 2 7 8" xfId="57407"/>
    <cellStyle name="Обычный 3 16 2 8" xfId="6037"/>
    <cellStyle name="Обычный 3 16 2 8 2" xfId="6038"/>
    <cellStyle name="Обычный 3 16 2 8 3" xfId="20583"/>
    <cellStyle name="Обычный 3 16 2 8 4" xfId="28055"/>
    <cellStyle name="Обычный 3 16 2 8 5" xfId="35524"/>
    <cellStyle name="Обычный 3 16 2 8 6" xfId="42985"/>
    <cellStyle name="Обычный 3 16 2 8 7" xfId="50873"/>
    <cellStyle name="Обычный 3 16 2 8 8" xfId="58340"/>
    <cellStyle name="Обычный 3 16 2 9" xfId="6039"/>
    <cellStyle name="Обычный 3 16 2 9 2" xfId="6040"/>
    <cellStyle name="Обычный 3 16 2 9 3" xfId="21517"/>
    <cellStyle name="Обычный 3 16 2 9 4" xfId="28989"/>
    <cellStyle name="Обычный 3 16 2 9 5" xfId="36458"/>
    <cellStyle name="Обычный 3 16 2 9 6" xfId="43919"/>
    <cellStyle name="Обычный 3 16 2 9 7" xfId="51807"/>
    <cellStyle name="Обычный 3 16 2 9 8" xfId="59274"/>
    <cellStyle name="Обычный 3 16 20" xfId="53670"/>
    <cellStyle name="Обычный 3 16 3" xfId="6041"/>
    <cellStyle name="Обычный 3 16 3 10" xfId="6042"/>
    <cellStyle name="Обычный 3 16 3 10 2" xfId="6043"/>
    <cellStyle name="Обычный 3 16 3 10 3" xfId="22453"/>
    <cellStyle name="Обычный 3 16 3 10 4" xfId="29925"/>
    <cellStyle name="Обычный 3 16 3 10 5" xfId="37394"/>
    <cellStyle name="Обычный 3 16 3 10 6" xfId="44855"/>
    <cellStyle name="Обычный 3 16 3 10 7" xfId="52743"/>
    <cellStyle name="Обычный 3 16 3 10 8" xfId="60210"/>
    <cellStyle name="Обычный 3 16 3 11" xfId="6044"/>
    <cellStyle name="Обычный 3 16 3 12" xfId="15899"/>
    <cellStyle name="Обычный 3 16 3 13" xfId="23389"/>
    <cellStyle name="Обычный 3 16 3 14" xfId="30860"/>
    <cellStyle name="Обычный 3 16 3 15" xfId="38326"/>
    <cellStyle name="Обычный 3 16 3 16" xfId="45529"/>
    <cellStyle name="Обычный 3 16 3 17" xfId="46207"/>
    <cellStyle name="Обычный 3 16 3 18" xfId="53674"/>
    <cellStyle name="Обычный 3 16 3 2" xfId="6045"/>
    <cellStyle name="Обычный 3 16 3 2 10" xfId="15900"/>
    <cellStyle name="Обычный 3 16 3 2 11" xfId="23390"/>
    <cellStyle name="Обычный 3 16 3 2 12" xfId="30861"/>
    <cellStyle name="Обычный 3 16 3 2 13" xfId="38327"/>
    <cellStyle name="Обычный 3 16 3 2 14" xfId="46208"/>
    <cellStyle name="Обычный 3 16 3 2 15" xfId="53675"/>
    <cellStyle name="Обычный 3 16 3 2 2" xfId="6046"/>
    <cellStyle name="Обычный 3 16 3 2 2 2" xfId="6047"/>
    <cellStyle name="Обычный 3 16 3 2 2 3" xfId="16855"/>
    <cellStyle name="Обычный 3 16 3 2 2 4" xfId="24327"/>
    <cellStyle name="Обычный 3 16 3 2 2 5" xfId="31797"/>
    <cellStyle name="Обычный 3 16 3 2 2 6" xfId="39259"/>
    <cellStyle name="Обычный 3 16 3 2 2 7" xfId="47145"/>
    <cellStyle name="Обычный 3 16 3 2 2 8" xfId="54612"/>
    <cellStyle name="Обычный 3 16 3 2 3" xfId="6048"/>
    <cellStyle name="Обычный 3 16 3 2 3 2" xfId="6049"/>
    <cellStyle name="Обычный 3 16 3 2 3 3" xfId="17789"/>
    <cellStyle name="Обычный 3 16 3 2 3 4" xfId="25261"/>
    <cellStyle name="Обычный 3 16 3 2 3 5" xfId="32730"/>
    <cellStyle name="Обычный 3 16 3 2 3 6" xfId="40191"/>
    <cellStyle name="Обычный 3 16 3 2 3 7" xfId="48079"/>
    <cellStyle name="Обычный 3 16 3 2 3 8" xfId="55546"/>
    <cellStyle name="Обычный 3 16 3 2 4" xfId="6050"/>
    <cellStyle name="Обычный 3 16 3 2 4 2" xfId="6051"/>
    <cellStyle name="Обычный 3 16 3 2 4 3" xfId="18722"/>
    <cellStyle name="Обычный 3 16 3 2 4 4" xfId="26194"/>
    <cellStyle name="Обычный 3 16 3 2 4 5" xfId="33663"/>
    <cellStyle name="Обычный 3 16 3 2 4 6" xfId="41124"/>
    <cellStyle name="Обычный 3 16 3 2 4 7" xfId="49012"/>
    <cellStyle name="Обычный 3 16 3 2 4 8" xfId="56479"/>
    <cellStyle name="Обычный 3 16 3 2 5" xfId="6052"/>
    <cellStyle name="Обычный 3 16 3 2 5 2" xfId="6053"/>
    <cellStyle name="Обычный 3 16 3 2 5 3" xfId="19654"/>
    <cellStyle name="Обычный 3 16 3 2 5 4" xfId="27126"/>
    <cellStyle name="Обычный 3 16 3 2 5 5" xfId="34595"/>
    <cellStyle name="Обычный 3 16 3 2 5 6" xfId="42056"/>
    <cellStyle name="Обычный 3 16 3 2 5 7" xfId="49944"/>
    <cellStyle name="Обычный 3 16 3 2 5 8" xfId="57411"/>
    <cellStyle name="Обычный 3 16 3 2 6" xfId="6054"/>
    <cellStyle name="Обычный 3 16 3 2 6 2" xfId="6055"/>
    <cellStyle name="Обычный 3 16 3 2 6 3" xfId="20587"/>
    <cellStyle name="Обычный 3 16 3 2 6 4" xfId="28059"/>
    <cellStyle name="Обычный 3 16 3 2 6 5" xfId="35528"/>
    <cellStyle name="Обычный 3 16 3 2 6 6" xfId="42989"/>
    <cellStyle name="Обычный 3 16 3 2 6 7" xfId="50877"/>
    <cellStyle name="Обычный 3 16 3 2 6 8" xfId="58344"/>
    <cellStyle name="Обычный 3 16 3 2 7" xfId="6056"/>
    <cellStyle name="Обычный 3 16 3 2 7 2" xfId="6057"/>
    <cellStyle name="Обычный 3 16 3 2 7 3" xfId="21521"/>
    <cellStyle name="Обычный 3 16 3 2 7 4" xfId="28993"/>
    <cellStyle name="Обычный 3 16 3 2 7 5" xfId="36462"/>
    <cellStyle name="Обычный 3 16 3 2 7 6" xfId="43923"/>
    <cellStyle name="Обычный 3 16 3 2 7 7" xfId="51811"/>
    <cellStyle name="Обычный 3 16 3 2 7 8" xfId="59278"/>
    <cellStyle name="Обычный 3 16 3 2 8" xfId="6058"/>
    <cellStyle name="Обычный 3 16 3 2 8 2" xfId="6059"/>
    <cellStyle name="Обычный 3 16 3 2 8 3" xfId="22454"/>
    <cellStyle name="Обычный 3 16 3 2 8 4" xfId="29926"/>
    <cellStyle name="Обычный 3 16 3 2 8 5" xfId="37395"/>
    <cellStyle name="Обычный 3 16 3 2 8 6" xfId="44856"/>
    <cellStyle name="Обычный 3 16 3 2 8 7" xfId="52744"/>
    <cellStyle name="Обычный 3 16 3 2 8 8" xfId="60211"/>
    <cellStyle name="Обычный 3 16 3 2 9" xfId="6060"/>
    <cellStyle name="Обычный 3 16 3 3" xfId="6061"/>
    <cellStyle name="Обычный 3 16 3 3 10" xfId="15901"/>
    <cellStyle name="Обычный 3 16 3 3 11" xfId="23391"/>
    <cellStyle name="Обычный 3 16 3 3 12" xfId="30862"/>
    <cellStyle name="Обычный 3 16 3 3 13" xfId="38328"/>
    <cellStyle name="Обычный 3 16 3 3 14" xfId="46209"/>
    <cellStyle name="Обычный 3 16 3 3 15" xfId="53676"/>
    <cellStyle name="Обычный 3 16 3 3 2" xfId="6062"/>
    <cellStyle name="Обычный 3 16 3 3 2 2" xfId="6063"/>
    <cellStyle name="Обычный 3 16 3 3 2 3" xfId="16856"/>
    <cellStyle name="Обычный 3 16 3 3 2 4" xfId="24328"/>
    <cellStyle name="Обычный 3 16 3 3 2 5" xfId="31798"/>
    <cellStyle name="Обычный 3 16 3 3 2 6" xfId="39260"/>
    <cellStyle name="Обычный 3 16 3 3 2 7" xfId="47146"/>
    <cellStyle name="Обычный 3 16 3 3 2 8" xfId="54613"/>
    <cellStyle name="Обычный 3 16 3 3 3" xfId="6064"/>
    <cellStyle name="Обычный 3 16 3 3 3 2" xfId="6065"/>
    <cellStyle name="Обычный 3 16 3 3 3 3" xfId="17790"/>
    <cellStyle name="Обычный 3 16 3 3 3 4" xfId="25262"/>
    <cellStyle name="Обычный 3 16 3 3 3 5" xfId="32731"/>
    <cellStyle name="Обычный 3 16 3 3 3 6" xfId="40192"/>
    <cellStyle name="Обычный 3 16 3 3 3 7" xfId="48080"/>
    <cellStyle name="Обычный 3 16 3 3 3 8" xfId="55547"/>
    <cellStyle name="Обычный 3 16 3 3 4" xfId="6066"/>
    <cellStyle name="Обычный 3 16 3 3 4 2" xfId="6067"/>
    <cellStyle name="Обычный 3 16 3 3 4 3" xfId="18723"/>
    <cellStyle name="Обычный 3 16 3 3 4 4" xfId="26195"/>
    <cellStyle name="Обычный 3 16 3 3 4 5" xfId="33664"/>
    <cellStyle name="Обычный 3 16 3 3 4 6" xfId="41125"/>
    <cellStyle name="Обычный 3 16 3 3 4 7" xfId="49013"/>
    <cellStyle name="Обычный 3 16 3 3 4 8" xfId="56480"/>
    <cellStyle name="Обычный 3 16 3 3 5" xfId="6068"/>
    <cellStyle name="Обычный 3 16 3 3 5 2" xfId="6069"/>
    <cellStyle name="Обычный 3 16 3 3 5 3" xfId="19655"/>
    <cellStyle name="Обычный 3 16 3 3 5 4" xfId="27127"/>
    <cellStyle name="Обычный 3 16 3 3 5 5" xfId="34596"/>
    <cellStyle name="Обычный 3 16 3 3 5 6" xfId="42057"/>
    <cellStyle name="Обычный 3 16 3 3 5 7" xfId="49945"/>
    <cellStyle name="Обычный 3 16 3 3 5 8" xfId="57412"/>
    <cellStyle name="Обычный 3 16 3 3 6" xfId="6070"/>
    <cellStyle name="Обычный 3 16 3 3 6 2" xfId="6071"/>
    <cellStyle name="Обычный 3 16 3 3 6 3" xfId="20588"/>
    <cellStyle name="Обычный 3 16 3 3 6 4" xfId="28060"/>
    <cellStyle name="Обычный 3 16 3 3 6 5" xfId="35529"/>
    <cellStyle name="Обычный 3 16 3 3 6 6" xfId="42990"/>
    <cellStyle name="Обычный 3 16 3 3 6 7" xfId="50878"/>
    <cellStyle name="Обычный 3 16 3 3 6 8" xfId="58345"/>
    <cellStyle name="Обычный 3 16 3 3 7" xfId="6072"/>
    <cellStyle name="Обычный 3 16 3 3 7 2" xfId="6073"/>
    <cellStyle name="Обычный 3 16 3 3 7 3" xfId="21522"/>
    <cellStyle name="Обычный 3 16 3 3 7 4" xfId="28994"/>
    <cellStyle name="Обычный 3 16 3 3 7 5" xfId="36463"/>
    <cellStyle name="Обычный 3 16 3 3 7 6" xfId="43924"/>
    <cellStyle name="Обычный 3 16 3 3 7 7" xfId="51812"/>
    <cellStyle name="Обычный 3 16 3 3 7 8" xfId="59279"/>
    <cellStyle name="Обычный 3 16 3 3 8" xfId="6074"/>
    <cellStyle name="Обычный 3 16 3 3 8 2" xfId="6075"/>
    <cellStyle name="Обычный 3 16 3 3 8 3" xfId="22455"/>
    <cellStyle name="Обычный 3 16 3 3 8 4" xfId="29927"/>
    <cellStyle name="Обычный 3 16 3 3 8 5" xfId="37396"/>
    <cellStyle name="Обычный 3 16 3 3 8 6" xfId="44857"/>
    <cellStyle name="Обычный 3 16 3 3 8 7" xfId="52745"/>
    <cellStyle name="Обычный 3 16 3 3 8 8" xfId="60212"/>
    <cellStyle name="Обычный 3 16 3 3 9" xfId="6076"/>
    <cellStyle name="Обычный 3 16 3 4" xfId="6077"/>
    <cellStyle name="Обычный 3 16 3 4 2" xfId="6078"/>
    <cellStyle name="Обычный 3 16 3 4 3" xfId="16854"/>
    <cellStyle name="Обычный 3 16 3 4 4" xfId="24326"/>
    <cellStyle name="Обычный 3 16 3 4 5" xfId="31796"/>
    <cellStyle name="Обычный 3 16 3 4 6" xfId="39258"/>
    <cellStyle name="Обычный 3 16 3 4 7" xfId="47144"/>
    <cellStyle name="Обычный 3 16 3 4 8" xfId="54611"/>
    <cellStyle name="Обычный 3 16 3 5" xfId="6079"/>
    <cellStyle name="Обычный 3 16 3 5 2" xfId="6080"/>
    <cellStyle name="Обычный 3 16 3 5 3" xfId="17788"/>
    <cellStyle name="Обычный 3 16 3 5 4" xfId="25260"/>
    <cellStyle name="Обычный 3 16 3 5 5" xfId="32729"/>
    <cellStyle name="Обычный 3 16 3 5 6" xfId="40190"/>
    <cellStyle name="Обычный 3 16 3 5 7" xfId="48078"/>
    <cellStyle name="Обычный 3 16 3 5 8" xfId="55545"/>
    <cellStyle name="Обычный 3 16 3 6" xfId="6081"/>
    <cellStyle name="Обычный 3 16 3 6 2" xfId="6082"/>
    <cellStyle name="Обычный 3 16 3 6 3" xfId="18721"/>
    <cellStyle name="Обычный 3 16 3 6 4" xfId="26193"/>
    <cellStyle name="Обычный 3 16 3 6 5" xfId="33662"/>
    <cellStyle name="Обычный 3 16 3 6 6" xfId="41123"/>
    <cellStyle name="Обычный 3 16 3 6 7" xfId="49011"/>
    <cellStyle name="Обычный 3 16 3 6 8" xfId="56478"/>
    <cellStyle name="Обычный 3 16 3 7" xfId="6083"/>
    <cellStyle name="Обычный 3 16 3 7 2" xfId="6084"/>
    <cellStyle name="Обычный 3 16 3 7 3" xfId="19653"/>
    <cellStyle name="Обычный 3 16 3 7 4" xfId="27125"/>
    <cellStyle name="Обычный 3 16 3 7 5" xfId="34594"/>
    <cellStyle name="Обычный 3 16 3 7 6" xfId="42055"/>
    <cellStyle name="Обычный 3 16 3 7 7" xfId="49943"/>
    <cellStyle name="Обычный 3 16 3 7 8" xfId="57410"/>
    <cellStyle name="Обычный 3 16 3 8" xfId="6085"/>
    <cellStyle name="Обычный 3 16 3 8 2" xfId="6086"/>
    <cellStyle name="Обычный 3 16 3 8 3" xfId="20586"/>
    <cellStyle name="Обычный 3 16 3 8 4" xfId="28058"/>
    <cellStyle name="Обычный 3 16 3 8 5" xfId="35527"/>
    <cellStyle name="Обычный 3 16 3 8 6" xfId="42988"/>
    <cellStyle name="Обычный 3 16 3 8 7" xfId="50876"/>
    <cellStyle name="Обычный 3 16 3 8 8" xfId="58343"/>
    <cellStyle name="Обычный 3 16 3 9" xfId="6087"/>
    <cellStyle name="Обычный 3 16 3 9 2" xfId="6088"/>
    <cellStyle name="Обычный 3 16 3 9 3" xfId="21520"/>
    <cellStyle name="Обычный 3 16 3 9 4" xfId="28992"/>
    <cellStyle name="Обычный 3 16 3 9 5" xfId="36461"/>
    <cellStyle name="Обычный 3 16 3 9 6" xfId="43922"/>
    <cellStyle name="Обычный 3 16 3 9 7" xfId="51810"/>
    <cellStyle name="Обычный 3 16 3 9 8" xfId="59277"/>
    <cellStyle name="Обычный 3 16 4" xfId="6089"/>
    <cellStyle name="Обычный 3 16 4 10" xfId="15902"/>
    <cellStyle name="Обычный 3 16 4 11" xfId="23392"/>
    <cellStyle name="Обычный 3 16 4 12" xfId="30863"/>
    <cellStyle name="Обычный 3 16 4 13" xfId="38329"/>
    <cellStyle name="Обычный 3 16 4 14" xfId="46210"/>
    <cellStyle name="Обычный 3 16 4 15" xfId="53677"/>
    <cellStyle name="Обычный 3 16 4 2" xfId="6090"/>
    <cellStyle name="Обычный 3 16 4 2 2" xfId="6091"/>
    <cellStyle name="Обычный 3 16 4 2 3" xfId="16857"/>
    <cellStyle name="Обычный 3 16 4 2 4" xfId="24329"/>
    <cellStyle name="Обычный 3 16 4 2 5" xfId="31799"/>
    <cellStyle name="Обычный 3 16 4 2 6" xfId="39261"/>
    <cellStyle name="Обычный 3 16 4 2 7" xfId="47147"/>
    <cellStyle name="Обычный 3 16 4 2 8" xfId="54614"/>
    <cellStyle name="Обычный 3 16 4 3" xfId="6092"/>
    <cellStyle name="Обычный 3 16 4 3 2" xfId="6093"/>
    <cellStyle name="Обычный 3 16 4 3 3" xfId="17791"/>
    <cellStyle name="Обычный 3 16 4 3 4" xfId="25263"/>
    <cellStyle name="Обычный 3 16 4 3 5" xfId="32732"/>
    <cellStyle name="Обычный 3 16 4 3 6" xfId="40193"/>
    <cellStyle name="Обычный 3 16 4 3 7" xfId="48081"/>
    <cellStyle name="Обычный 3 16 4 3 8" xfId="55548"/>
    <cellStyle name="Обычный 3 16 4 4" xfId="6094"/>
    <cellStyle name="Обычный 3 16 4 4 2" xfId="6095"/>
    <cellStyle name="Обычный 3 16 4 4 3" xfId="18724"/>
    <cellStyle name="Обычный 3 16 4 4 4" xfId="26196"/>
    <cellStyle name="Обычный 3 16 4 4 5" xfId="33665"/>
    <cellStyle name="Обычный 3 16 4 4 6" xfId="41126"/>
    <cellStyle name="Обычный 3 16 4 4 7" xfId="49014"/>
    <cellStyle name="Обычный 3 16 4 4 8" xfId="56481"/>
    <cellStyle name="Обычный 3 16 4 5" xfId="6096"/>
    <cellStyle name="Обычный 3 16 4 5 2" xfId="6097"/>
    <cellStyle name="Обычный 3 16 4 5 3" xfId="19656"/>
    <cellStyle name="Обычный 3 16 4 5 4" xfId="27128"/>
    <cellStyle name="Обычный 3 16 4 5 5" xfId="34597"/>
    <cellStyle name="Обычный 3 16 4 5 6" xfId="42058"/>
    <cellStyle name="Обычный 3 16 4 5 7" xfId="49946"/>
    <cellStyle name="Обычный 3 16 4 5 8" xfId="57413"/>
    <cellStyle name="Обычный 3 16 4 6" xfId="6098"/>
    <cellStyle name="Обычный 3 16 4 6 2" xfId="6099"/>
    <cellStyle name="Обычный 3 16 4 6 3" xfId="20589"/>
    <cellStyle name="Обычный 3 16 4 6 4" xfId="28061"/>
    <cellStyle name="Обычный 3 16 4 6 5" xfId="35530"/>
    <cellStyle name="Обычный 3 16 4 6 6" xfId="42991"/>
    <cellStyle name="Обычный 3 16 4 6 7" xfId="50879"/>
    <cellStyle name="Обычный 3 16 4 6 8" xfId="58346"/>
    <cellStyle name="Обычный 3 16 4 7" xfId="6100"/>
    <cellStyle name="Обычный 3 16 4 7 2" xfId="6101"/>
    <cellStyle name="Обычный 3 16 4 7 3" xfId="21523"/>
    <cellStyle name="Обычный 3 16 4 7 4" xfId="28995"/>
    <cellStyle name="Обычный 3 16 4 7 5" xfId="36464"/>
    <cellStyle name="Обычный 3 16 4 7 6" xfId="43925"/>
    <cellStyle name="Обычный 3 16 4 7 7" xfId="51813"/>
    <cellStyle name="Обычный 3 16 4 7 8" xfId="59280"/>
    <cellStyle name="Обычный 3 16 4 8" xfId="6102"/>
    <cellStyle name="Обычный 3 16 4 8 2" xfId="6103"/>
    <cellStyle name="Обычный 3 16 4 8 3" xfId="22456"/>
    <cellStyle name="Обычный 3 16 4 8 4" xfId="29928"/>
    <cellStyle name="Обычный 3 16 4 8 5" xfId="37397"/>
    <cellStyle name="Обычный 3 16 4 8 6" xfId="44858"/>
    <cellStyle name="Обычный 3 16 4 8 7" xfId="52746"/>
    <cellStyle name="Обычный 3 16 4 8 8" xfId="60213"/>
    <cellStyle name="Обычный 3 16 4 9" xfId="6104"/>
    <cellStyle name="Обычный 3 16 5" xfId="6105"/>
    <cellStyle name="Обычный 3 16 5 10" xfId="15903"/>
    <cellStyle name="Обычный 3 16 5 11" xfId="23393"/>
    <cellStyle name="Обычный 3 16 5 12" xfId="30864"/>
    <cellStyle name="Обычный 3 16 5 13" xfId="38330"/>
    <cellStyle name="Обычный 3 16 5 14" xfId="46211"/>
    <cellStyle name="Обычный 3 16 5 15" xfId="53678"/>
    <cellStyle name="Обычный 3 16 5 2" xfId="6106"/>
    <cellStyle name="Обычный 3 16 5 2 2" xfId="6107"/>
    <cellStyle name="Обычный 3 16 5 2 3" xfId="16858"/>
    <cellStyle name="Обычный 3 16 5 2 4" xfId="24330"/>
    <cellStyle name="Обычный 3 16 5 2 5" xfId="31800"/>
    <cellStyle name="Обычный 3 16 5 2 6" xfId="39262"/>
    <cellStyle name="Обычный 3 16 5 2 7" xfId="47148"/>
    <cellStyle name="Обычный 3 16 5 2 8" xfId="54615"/>
    <cellStyle name="Обычный 3 16 5 3" xfId="6108"/>
    <cellStyle name="Обычный 3 16 5 3 2" xfId="6109"/>
    <cellStyle name="Обычный 3 16 5 3 3" xfId="17792"/>
    <cellStyle name="Обычный 3 16 5 3 4" xfId="25264"/>
    <cellStyle name="Обычный 3 16 5 3 5" xfId="32733"/>
    <cellStyle name="Обычный 3 16 5 3 6" xfId="40194"/>
    <cellStyle name="Обычный 3 16 5 3 7" xfId="48082"/>
    <cellStyle name="Обычный 3 16 5 3 8" xfId="55549"/>
    <cellStyle name="Обычный 3 16 5 4" xfId="6110"/>
    <cellStyle name="Обычный 3 16 5 4 2" xfId="6111"/>
    <cellStyle name="Обычный 3 16 5 4 3" xfId="18725"/>
    <cellStyle name="Обычный 3 16 5 4 4" xfId="26197"/>
    <cellStyle name="Обычный 3 16 5 4 5" xfId="33666"/>
    <cellStyle name="Обычный 3 16 5 4 6" xfId="41127"/>
    <cellStyle name="Обычный 3 16 5 4 7" xfId="49015"/>
    <cellStyle name="Обычный 3 16 5 4 8" xfId="56482"/>
    <cellStyle name="Обычный 3 16 5 5" xfId="6112"/>
    <cellStyle name="Обычный 3 16 5 5 2" xfId="6113"/>
    <cellStyle name="Обычный 3 16 5 5 3" xfId="19657"/>
    <cellStyle name="Обычный 3 16 5 5 4" xfId="27129"/>
    <cellStyle name="Обычный 3 16 5 5 5" xfId="34598"/>
    <cellStyle name="Обычный 3 16 5 5 6" xfId="42059"/>
    <cellStyle name="Обычный 3 16 5 5 7" xfId="49947"/>
    <cellStyle name="Обычный 3 16 5 5 8" xfId="57414"/>
    <cellStyle name="Обычный 3 16 5 6" xfId="6114"/>
    <cellStyle name="Обычный 3 16 5 6 2" xfId="6115"/>
    <cellStyle name="Обычный 3 16 5 6 3" xfId="20590"/>
    <cellStyle name="Обычный 3 16 5 6 4" xfId="28062"/>
    <cellStyle name="Обычный 3 16 5 6 5" xfId="35531"/>
    <cellStyle name="Обычный 3 16 5 6 6" xfId="42992"/>
    <cellStyle name="Обычный 3 16 5 6 7" xfId="50880"/>
    <cellStyle name="Обычный 3 16 5 6 8" xfId="58347"/>
    <cellStyle name="Обычный 3 16 5 7" xfId="6116"/>
    <cellStyle name="Обычный 3 16 5 7 2" xfId="6117"/>
    <cellStyle name="Обычный 3 16 5 7 3" xfId="21524"/>
    <cellStyle name="Обычный 3 16 5 7 4" xfId="28996"/>
    <cellStyle name="Обычный 3 16 5 7 5" xfId="36465"/>
    <cellStyle name="Обычный 3 16 5 7 6" xfId="43926"/>
    <cellStyle name="Обычный 3 16 5 7 7" xfId="51814"/>
    <cellStyle name="Обычный 3 16 5 7 8" xfId="59281"/>
    <cellStyle name="Обычный 3 16 5 8" xfId="6118"/>
    <cellStyle name="Обычный 3 16 5 8 2" xfId="6119"/>
    <cellStyle name="Обычный 3 16 5 8 3" xfId="22457"/>
    <cellStyle name="Обычный 3 16 5 8 4" xfId="29929"/>
    <cellStyle name="Обычный 3 16 5 8 5" xfId="37398"/>
    <cellStyle name="Обычный 3 16 5 8 6" xfId="44859"/>
    <cellStyle name="Обычный 3 16 5 8 7" xfId="52747"/>
    <cellStyle name="Обычный 3 16 5 8 8" xfId="60214"/>
    <cellStyle name="Обычный 3 16 5 9" xfId="6120"/>
    <cellStyle name="Обычный 3 16 6" xfId="6121"/>
    <cellStyle name="Обычный 3 16 6 2" xfId="6122"/>
    <cellStyle name="Обычный 3 16 6 3" xfId="16850"/>
    <cellStyle name="Обычный 3 16 6 4" xfId="24322"/>
    <cellStyle name="Обычный 3 16 6 5" xfId="31792"/>
    <cellStyle name="Обычный 3 16 6 6" xfId="39254"/>
    <cellStyle name="Обычный 3 16 6 7" xfId="47140"/>
    <cellStyle name="Обычный 3 16 6 8" xfId="54607"/>
    <cellStyle name="Обычный 3 16 7" xfId="6123"/>
    <cellStyle name="Обычный 3 16 7 2" xfId="6124"/>
    <cellStyle name="Обычный 3 16 7 3" xfId="17784"/>
    <cellStyle name="Обычный 3 16 7 4" xfId="25256"/>
    <cellStyle name="Обычный 3 16 7 5" xfId="32725"/>
    <cellStyle name="Обычный 3 16 7 6" xfId="40186"/>
    <cellStyle name="Обычный 3 16 7 7" xfId="48074"/>
    <cellStyle name="Обычный 3 16 7 8" xfId="55541"/>
    <cellStyle name="Обычный 3 16 8" xfId="6125"/>
    <cellStyle name="Обычный 3 16 8 2" xfId="6126"/>
    <cellStyle name="Обычный 3 16 8 3" xfId="18717"/>
    <cellStyle name="Обычный 3 16 8 4" xfId="26189"/>
    <cellStyle name="Обычный 3 16 8 5" xfId="33658"/>
    <cellStyle name="Обычный 3 16 8 6" xfId="41119"/>
    <cellStyle name="Обычный 3 16 8 7" xfId="49007"/>
    <cellStyle name="Обычный 3 16 8 8" xfId="56474"/>
    <cellStyle name="Обычный 3 16 9" xfId="6127"/>
    <cellStyle name="Обычный 3 16 9 2" xfId="6128"/>
    <cellStyle name="Обычный 3 16 9 3" xfId="19649"/>
    <cellStyle name="Обычный 3 16 9 4" xfId="27121"/>
    <cellStyle name="Обычный 3 16 9 5" xfId="34590"/>
    <cellStyle name="Обычный 3 16 9 6" xfId="42051"/>
    <cellStyle name="Обычный 3 16 9 7" xfId="49939"/>
    <cellStyle name="Обычный 3 16 9 8" xfId="57406"/>
    <cellStyle name="Обычный 3 17" xfId="6129"/>
    <cellStyle name="Обычный 3 17 10" xfId="6130"/>
    <cellStyle name="Обычный 3 17 10 2" xfId="6131"/>
    <cellStyle name="Обычный 3 17 10 3" xfId="22458"/>
    <cellStyle name="Обычный 3 17 10 4" xfId="29930"/>
    <cellStyle name="Обычный 3 17 10 5" xfId="37399"/>
    <cellStyle name="Обычный 3 17 10 6" xfId="44860"/>
    <cellStyle name="Обычный 3 17 10 7" xfId="52748"/>
    <cellStyle name="Обычный 3 17 10 8" xfId="60215"/>
    <cellStyle name="Обычный 3 17 11" xfId="6132"/>
    <cellStyle name="Обычный 3 17 12" xfId="15904"/>
    <cellStyle name="Обычный 3 17 13" xfId="23394"/>
    <cellStyle name="Обычный 3 17 14" xfId="30865"/>
    <cellStyle name="Обычный 3 17 15" xfId="38331"/>
    <cellStyle name="Обычный 3 17 16" xfId="45530"/>
    <cellStyle name="Обычный 3 17 17" xfId="46212"/>
    <cellStyle name="Обычный 3 17 18" xfId="53679"/>
    <cellStyle name="Обычный 3 17 2" xfId="6133"/>
    <cellStyle name="Обычный 3 17 2 10" xfId="15905"/>
    <cellStyle name="Обычный 3 17 2 11" xfId="23395"/>
    <cellStyle name="Обычный 3 17 2 12" xfId="30866"/>
    <cellStyle name="Обычный 3 17 2 13" xfId="38332"/>
    <cellStyle name="Обычный 3 17 2 14" xfId="46213"/>
    <cellStyle name="Обычный 3 17 2 15" xfId="53680"/>
    <cellStyle name="Обычный 3 17 2 2" xfId="6134"/>
    <cellStyle name="Обычный 3 17 2 2 2" xfId="6135"/>
    <cellStyle name="Обычный 3 17 2 2 3" xfId="16860"/>
    <cellStyle name="Обычный 3 17 2 2 4" xfId="24332"/>
    <cellStyle name="Обычный 3 17 2 2 5" xfId="31802"/>
    <cellStyle name="Обычный 3 17 2 2 6" xfId="39264"/>
    <cellStyle name="Обычный 3 17 2 2 7" xfId="47150"/>
    <cellStyle name="Обычный 3 17 2 2 8" xfId="54617"/>
    <cellStyle name="Обычный 3 17 2 3" xfId="6136"/>
    <cellStyle name="Обычный 3 17 2 3 2" xfId="6137"/>
    <cellStyle name="Обычный 3 17 2 3 3" xfId="17794"/>
    <cellStyle name="Обычный 3 17 2 3 4" xfId="25266"/>
    <cellStyle name="Обычный 3 17 2 3 5" xfId="32735"/>
    <cellStyle name="Обычный 3 17 2 3 6" xfId="40196"/>
    <cellStyle name="Обычный 3 17 2 3 7" xfId="48084"/>
    <cellStyle name="Обычный 3 17 2 3 8" xfId="55551"/>
    <cellStyle name="Обычный 3 17 2 4" xfId="6138"/>
    <cellStyle name="Обычный 3 17 2 4 2" xfId="6139"/>
    <cellStyle name="Обычный 3 17 2 4 3" xfId="18727"/>
    <cellStyle name="Обычный 3 17 2 4 4" xfId="26199"/>
    <cellStyle name="Обычный 3 17 2 4 5" xfId="33668"/>
    <cellStyle name="Обычный 3 17 2 4 6" xfId="41129"/>
    <cellStyle name="Обычный 3 17 2 4 7" xfId="49017"/>
    <cellStyle name="Обычный 3 17 2 4 8" xfId="56484"/>
    <cellStyle name="Обычный 3 17 2 5" xfId="6140"/>
    <cellStyle name="Обычный 3 17 2 5 2" xfId="6141"/>
    <cellStyle name="Обычный 3 17 2 5 3" xfId="19659"/>
    <cellStyle name="Обычный 3 17 2 5 4" xfId="27131"/>
    <cellStyle name="Обычный 3 17 2 5 5" xfId="34600"/>
    <cellStyle name="Обычный 3 17 2 5 6" xfId="42061"/>
    <cellStyle name="Обычный 3 17 2 5 7" xfId="49949"/>
    <cellStyle name="Обычный 3 17 2 5 8" xfId="57416"/>
    <cellStyle name="Обычный 3 17 2 6" xfId="6142"/>
    <cellStyle name="Обычный 3 17 2 6 2" xfId="6143"/>
    <cellStyle name="Обычный 3 17 2 6 3" xfId="20592"/>
    <cellStyle name="Обычный 3 17 2 6 4" xfId="28064"/>
    <cellStyle name="Обычный 3 17 2 6 5" xfId="35533"/>
    <cellStyle name="Обычный 3 17 2 6 6" xfId="42994"/>
    <cellStyle name="Обычный 3 17 2 6 7" xfId="50882"/>
    <cellStyle name="Обычный 3 17 2 6 8" xfId="58349"/>
    <cellStyle name="Обычный 3 17 2 7" xfId="6144"/>
    <cellStyle name="Обычный 3 17 2 7 2" xfId="6145"/>
    <cellStyle name="Обычный 3 17 2 7 3" xfId="21526"/>
    <cellStyle name="Обычный 3 17 2 7 4" xfId="28998"/>
    <cellStyle name="Обычный 3 17 2 7 5" xfId="36467"/>
    <cellStyle name="Обычный 3 17 2 7 6" xfId="43928"/>
    <cellStyle name="Обычный 3 17 2 7 7" xfId="51816"/>
    <cellStyle name="Обычный 3 17 2 7 8" xfId="59283"/>
    <cellStyle name="Обычный 3 17 2 8" xfId="6146"/>
    <cellStyle name="Обычный 3 17 2 8 2" xfId="6147"/>
    <cellStyle name="Обычный 3 17 2 8 3" xfId="22459"/>
    <cellStyle name="Обычный 3 17 2 8 4" xfId="29931"/>
    <cellStyle name="Обычный 3 17 2 8 5" xfId="37400"/>
    <cellStyle name="Обычный 3 17 2 8 6" xfId="44861"/>
    <cellStyle name="Обычный 3 17 2 8 7" xfId="52749"/>
    <cellStyle name="Обычный 3 17 2 8 8" xfId="60216"/>
    <cellStyle name="Обычный 3 17 2 9" xfId="6148"/>
    <cellStyle name="Обычный 3 17 3" xfId="6149"/>
    <cellStyle name="Обычный 3 17 3 10" xfId="15906"/>
    <cellStyle name="Обычный 3 17 3 11" xfId="23396"/>
    <cellStyle name="Обычный 3 17 3 12" xfId="30867"/>
    <cellStyle name="Обычный 3 17 3 13" xfId="38333"/>
    <cellStyle name="Обычный 3 17 3 14" xfId="46214"/>
    <cellStyle name="Обычный 3 17 3 15" xfId="53681"/>
    <cellStyle name="Обычный 3 17 3 2" xfId="6150"/>
    <cellStyle name="Обычный 3 17 3 2 2" xfId="6151"/>
    <cellStyle name="Обычный 3 17 3 2 3" xfId="16861"/>
    <cellStyle name="Обычный 3 17 3 2 4" xfId="24333"/>
    <cellStyle name="Обычный 3 17 3 2 5" xfId="31803"/>
    <cellStyle name="Обычный 3 17 3 2 6" xfId="39265"/>
    <cellStyle name="Обычный 3 17 3 2 7" xfId="47151"/>
    <cellStyle name="Обычный 3 17 3 2 8" xfId="54618"/>
    <cellStyle name="Обычный 3 17 3 3" xfId="6152"/>
    <cellStyle name="Обычный 3 17 3 3 2" xfId="6153"/>
    <cellStyle name="Обычный 3 17 3 3 3" xfId="17795"/>
    <cellStyle name="Обычный 3 17 3 3 4" xfId="25267"/>
    <cellStyle name="Обычный 3 17 3 3 5" xfId="32736"/>
    <cellStyle name="Обычный 3 17 3 3 6" xfId="40197"/>
    <cellStyle name="Обычный 3 17 3 3 7" xfId="48085"/>
    <cellStyle name="Обычный 3 17 3 3 8" xfId="55552"/>
    <cellStyle name="Обычный 3 17 3 4" xfId="6154"/>
    <cellStyle name="Обычный 3 17 3 4 2" xfId="6155"/>
    <cellStyle name="Обычный 3 17 3 4 3" xfId="18728"/>
    <cellStyle name="Обычный 3 17 3 4 4" xfId="26200"/>
    <cellStyle name="Обычный 3 17 3 4 5" xfId="33669"/>
    <cellStyle name="Обычный 3 17 3 4 6" xfId="41130"/>
    <cellStyle name="Обычный 3 17 3 4 7" xfId="49018"/>
    <cellStyle name="Обычный 3 17 3 4 8" xfId="56485"/>
    <cellStyle name="Обычный 3 17 3 5" xfId="6156"/>
    <cellStyle name="Обычный 3 17 3 5 2" xfId="6157"/>
    <cellStyle name="Обычный 3 17 3 5 3" xfId="19660"/>
    <cellStyle name="Обычный 3 17 3 5 4" xfId="27132"/>
    <cellStyle name="Обычный 3 17 3 5 5" xfId="34601"/>
    <cellStyle name="Обычный 3 17 3 5 6" xfId="42062"/>
    <cellStyle name="Обычный 3 17 3 5 7" xfId="49950"/>
    <cellStyle name="Обычный 3 17 3 5 8" xfId="57417"/>
    <cellStyle name="Обычный 3 17 3 6" xfId="6158"/>
    <cellStyle name="Обычный 3 17 3 6 2" xfId="6159"/>
    <cellStyle name="Обычный 3 17 3 6 3" xfId="20593"/>
    <cellStyle name="Обычный 3 17 3 6 4" xfId="28065"/>
    <cellStyle name="Обычный 3 17 3 6 5" xfId="35534"/>
    <cellStyle name="Обычный 3 17 3 6 6" xfId="42995"/>
    <cellStyle name="Обычный 3 17 3 6 7" xfId="50883"/>
    <cellStyle name="Обычный 3 17 3 6 8" xfId="58350"/>
    <cellStyle name="Обычный 3 17 3 7" xfId="6160"/>
    <cellStyle name="Обычный 3 17 3 7 2" xfId="6161"/>
    <cellStyle name="Обычный 3 17 3 7 3" xfId="21527"/>
    <cellStyle name="Обычный 3 17 3 7 4" xfId="28999"/>
    <cellStyle name="Обычный 3 17 3 7 5" xfId="36468"/>
    <cellStyle name="Обычный 3 17 3 7 6" xfId="43929"/>
    <cellStyle name="Обычный 3 17 3 7 7" xfId="51817"/>
    <cellStyle name="Обычный 3 17 3 7 8" xfId="59284"/>
    <cellStyle name="Обычный 3 17 3 8" xfId="6162"/>
    <cellStyle name="Обычный 3 17 3 8 2" xfId="6163"/>
    <cellStyle name="Обычный 3 17 3 8 3" xfId="22460"/>
    <cellStyle name="Обычный 3 17 3 8 4" xfId="29932"/>
    <cellStyle name="Обычный 3 17 3 8 5" xfId="37401"/>
    <cellStyle name="Обычный 3 17 3 8 6" xfId="44862"/>
    <cellStyle name="Обычный 3 17 3 8 7" xfId="52750"/>
    <cellStyle name="Обычный 3 17 3 8 8" xfId="60217"/>
    <cellStyle name="Обычный 3 17 3 9" xfId="6164"/>
    <cellStyle name="Обычный 3 17 4" xfId="6165"/>
    <cellStyle name="Обычный 3 17 4 2" xfId="6166"/>
    <cellStyle name="Обычный 3 17 4 3" xfId="16859"/>
    <cellStyle name="Обычный 3 17 4 4" xfId="24331"/>
    <cellStyle name="Обычный 3 17 4 5" xfId="31801"/>
    <cellStyle name="Обычный 3 17 4 6" xfId="39263"/>
    <cellStyle name="Обычный 3 17 4 7" xfId="47149"/>
    <cellStyle name="Обычный 3 17 4 8" xfId="54616"/>
    <cellStyle name="Обычный 3 17 5" xfId="6167"/>
    <cellStyle name="Обычный 3 17 5 2" xfId="6168"/>
    <cellStyle name="Обычный 3 17 5 3" xfId="17793"/>
    <cellStyle name="Обычный 3 17 5 4" xfId="25265"/>
    <cellStyle name="Обычный 3 17 5 5" xfId="32734"/>
    <cellStyle name="Обычный 3 17 5 6" xfId="40195"/>
    <cellStyle name="Обычный 3 17 5 7" xfId="48083"/>
    <cellStyle name="Обычный 3 17 5 8" xfId="55550"/>
    <cellStyle name="Обычный 3 17 6" xfId="6169"/>
    <cellStyle name="Обычный 3 17 6 2" xfId="6170"/>
    <cellStyle name="Обычный 3 17 6 3" xfId="18726"/>
    <cellStyle name="Обычный 3 17 6 4" xfId="26198"/>
    <cellStyle name="Обычный 3 17 6 5" xfId="33667"/>
    <cellStyle name="Обычный 3 17 6 6" xfId="41128"/>
    <cellStyle name="Обычный 3 17 6 7" xfId="49016"/>
    <cellStyle name="Обычный 3 17 6 8" xfId="56483"/>
    <cellStyle name="Обычный 3 17 7" xfId="6171"/>
    <cellStyle name="Обычный 3 17 7 2" xfId="6172"/>
    <cellStyle name="Обычный 3 17 7 3" xfId="19658"/>
    <cellStyle name="Обычный 3 17 7 4" xfId="27130"/>
    <cellStyle name="Обычный 3 17 7 5" xfId="34599"/>
    <cellStyle name="Обычный 3 17 7 6" xfId="42060"/>
    <cellStyle name="Обычный 3 17 7 7" xfId="49948"/>
    <cellStyle name="Обычный 3 17 7 8" xfId="57415"/>
    <cellStyle name="Обычный 3 17 8" xfId="6173"/>
    <cellStyle name="Обычный 3 17 8 2" xfId="6174"/>
    <cellStyle name="Обычный 3 17 8 3" xfId="20591"/>
    <cellStyle name="Обычный 3 17 8 4" xfId="28063"/>
    <cellStyle name="Обычный 3 17 8 5" xfId="35532"/>
    <cellStyle name="Обычный 3 17 8 6" xfId="42993"/>
    <cellStyle name="Обычный 3 17 8 7" xfId="50881"/>
    <cellStyle name="Обычный 3 17 8 8" xfId="58348"/>
    <cellStyle name="Обычный 3 17 9" xfId="6175"/>
    <cellStyle name="Обычный 3 17 9 2" xfId="6176"/>
    <cellStyle name="Обычный 3 17 9 3" xfId="21525"/>
    <cellStyle name="Обычный 3 17 9 4" xfId="28997"/>
    <cellStyle name="Обычный 3 17 9 5" xfId="36466"/>
    <cellStyle name="Обычный 3 17 9 6" xfId="43927"/>
    <cellStyle name="Обычный 3 17 9 7" xfId="51815"/>
    <cellStyle name="Обычный 3 17 9 8" xfId="59282"/>
    <cellStyle name="Обычный 3 18" xfId="6177"/>
    <cellStyle name="Обычный 3 18 10" xfId="6178"/>
    <cellStyle name="Обычный 3 18 10 2" xfId="6179"/>
    <cellStyle name="Обычный 3 18 10 3" xfId="22461"/>
    <cellStyle name="Обычный 3 18 10 4" xfId="29933"/>
    <cellStyle name="Обычный 3 18 10 5" xfId="37402"/>
    <cellStyle name="Обычный 3 18 10 6" xfId="44863"/>
    <cellStyle name="Обычный 3 18 10 7" xfId="52751"/>
    <cellStyle name="Обычный 3 18 10 8" xfId="60218"/>
    <cellStyle name="Обычный 3 18 11" xfId="6180"/>
    <cellStyle name="Обычный 3 18 12" xfId="15907"/>
    <cellStyle name="Обычный 3 18 13" xfId="23397"/>
    <cellStyle name="Обычный 3 18 14" xfId="30868"/>
    <cellStyle name="Обычный 3 18 15" xfId="38334"/>
    <cellStyle name="Обычный 3 18 16" xfId="45531"/>
    <cellStyle name="Обычный 3 18 17" xfId="46215"/>
    <cellStyle name="Обычный 3 18 18" xfId="53682"/>
    <cellStyle name="Обычный 3 18 2" xfId="6181"/>
    <cellStyle name="Обычный 3 18 2 10" xfId="15908"/>
    <cellStyle name="Обычный 3 18 2 11" xfId="23398"/>
    <cellStyle name="Обычный 3 18 2 12" xfId="30869"/>
    <cellStyle name="Обычный 3 18 2 13" xfId="38335"/>
    <cellStyle name="Обычный 3 18 2 14" xfId="46216"/>
    <cellStyle name="Обычный 3 18 2 15" xfId="53683"/>
    <cellStyle name="Обычный 3 18 2 2" xfId="6182"/>
    <cellStyle name="Обычный 3 18 2 2 2" xfId="6183"/>
    <cellStyle name="Обычный 3 18 2 2 3" xfId="16863"/>
    <cellStyle name="Обычный 3 18 2 2 4" xfId="24335"/>
    <cellStyle name="Обычный 3 18 2 2 5" xfId="31805"/>
    <cellStyle name="Обычный 3 18 2 2 6" xfId="39267"/>
    <cellStyle name="Обычный 3 18 2 2 7" xfId="47153"/>
    <cellStyle name="Обычный 3 18 2 2 8" xfId="54620"/>
    <cellStyle name="Обычный 3 18 2 3" xfId="6184"/>
    <cellStyle name="Обычный 3 18 2 3 2" xfId="6185"/>
    <cellStyle name="Обычный 3 18 2 3 3" xfId="17797"/>
    <cellStyle name="Обычный 3 18 2 3 4" xfId="25269"/>
    <cellStyle name="Обычный 3 18 2 3 5" xfId="32738"/>
    <cellStyle name="Обычный 3 18 2 3 6" xfId="40199"/>
    <cellStyle name="Обычный 3 18 2 3 7" xfId="48087"/>
    <cellStyle name="Обычный 3 18 2 3 8" xfId="55554"/>
    <cellStyle name="Обычный 3 18 2 4" xfId="6186"/>
    <cellStyle name="Обычный 3 18 2 4 2" xfId="6187"/>
    <cellStyle name="Обычный 3 18 2 4 3" xfId="18730"/>
    <cellStyle name="Обычный 3 18 2 4 4" xfId="26202"/>
    <cellStyle name="Обычный 3 18 2 4 5" xfId="33671"/>
    <cellStyle name="Обычный 3 18 2 4 6" xfId="41132"/>
    <cellStyle name="Обычный 3 18 2 4 7" xfId="49020"/>
    <cellStyle name="Обычный 3 18 2 4 8" xfId="56487"/>
    <cellStyle name="Обычный 3 18 2 5" xfId="6188"/>
    <cellStyle name="Обычный 3 18 2 5 2" xfId="6189"/>
    <cellStyle name="Обычный 3 18 2 5 3" xfId="19662"/>
    <cellStyle name="Обычный 3 18 2 5 4" xfId="27134"/>
    <cellStyle name="Обычный 3 18 2 5 5" xfId="34603"/>
    <cellStyle name="Обычный 3 18 2 5 6" xfId="42064"/>
    <cellStyle name="Обычный 3 18 2 5 7" xfId="49952"/>
    <cellStyle name="Обычный 3 18 2 5 8" xfId="57419"/>
    <cellStyle name="Обычный 3 18 2 6" xfId="6190"/>
    <cellStyle name="Обычный 3 18 2 6 2" xfId="6191"/>
    <cellStyle name="Обычный 3 18 2 6 3" xfId="20595"/>
    <cellStyle name="Обычный 3 18 2 6 4" xfId="28067"/>
    <cellStyle name="Обычный 3 18 2 6 5" xfId="35536"/>
    <cellStyle name="Обычный 3 18 2 6 6" xfId="42997"/>
    <cellStyle name="Обычный 3 18 2 6 7" xfId="50885"/>
    <cellStyle name="Обычный 3 18 2 6 8" xfId="58352"/>
    <cellStyle name="Обычный 3 18 2 7" xfId="6192"/>
    <cellStyle name="Обычный 3 18 2 7 2" xfId="6193"/>
    <cellStyle name="Обычный 3 18 2 7 3" xfId="21529"/>
    <cellStyle name="Обычный 3 18 2 7 4" xfId="29001"/>
    <cellStyle name="Обычный 3 18 2 7 5" xfId="36470"/>
    <cellStyle name="Обычный 3 18 2 7 6" xfId="43931"/>
    <cellStyle name="Обычный 3 18 2 7 7" xfId="51819"/>
    <cellStyle name="Обычный 3 18 2 7 8" xfId="59286"/>
    <cellStyle name="Обычный 3 18 2 8" xfId="6194"/>
    <cellStyle name="Обычный 3 18 2 8 2" xfId="6195"/>
    <cellStyle name="Обычный 3 18 2 8 3" xfId="22462"/>
    <cellStyle name="Обычный 3 18 2 8 4" xfId="29934"/>
    <cellStyle name="Обычный 3 18 2 8 5" xfId="37403"/>
    <cellStyle name="Обычный 3 18 2 8 6" xfId="44864"/>
    <cellStyle name="Обычный 3 18 2 8 7" xfId="52752"/>
    <cellStyle name="Обычный 3 18 2 8 8" xfId="60219"/>
    <cellStyle name="Обычный 3 18 2 9" xfId="6196"/>
    <cellStyle name="Обычный 3 18 3" xfId="6197"/>
    <cellStyle name="Обычный 3 18 3 10" xfId="15909"/>
    <cellStyle name="Обычный 3 18 3 11" xfId="23399"/>
    <cellStyle name="Обычный 3 18 3 12" xfId="30870"/>
    <cellStyle name="Обычный 3 18 3 13" xfId="38336"/>
    <cellStyle name="Обычный 3 18 3 14" xfId="46217"/>
    <cellStyle name="Обычный 3 18 3 15" xfId="53684"/>
    <cellStyle name="Обычный 3 18 3 2" xfId="6198"/>
    <cellStyle name="Обычный 3 18 3 2 2" xfId="6199"/>
    <cellStyle name="Обычный 3 18 3 2 3" xfId="16864"/>
    <cellStyle name="Обычный 3 18 3 2 4" xfId="24336"/>
    <cellStyle name="Обычный 3 18 3 2 5" xfId="31806"/>
    <cellStyle name="Обычный 3 18 3 2 6" xfId="39268"/>
    <cellStyle name="Обычный 3 18 3 2 7" xfId="47154"/>
    <cellStyle name="Обычный 3 18 3 2 8" xfId="54621"/>
    <cellStyle name="Обычный 3 18 3 3" xfId="6200"/>
    <cellStyle name="Обычный 3 18 3 3 2" xfId="6201"/>
    <cellStyle name="Обычный 3 18 3 3 3" xfId="17798"/>
    <cellStyle name="Обычный 3 18 3 3 4" xfId="25270"/>
    <cellStyle name="Обычный 3 18 3 3 5" xfId="32739"/>
    <cellStyle name="Обычный 3 18 3 3 6" xfId="40200"/>
    <cellStyle name="Обычный 3 18 3 3 7" xfId="48088"/>
    <cellStyle name="Обычный 3 18 3 3 8" xfId="55555"/>
    <cellStyle name="Обычный 3 18 3 4" xfId="6202"/>
    <cellStyle name="Обычный 3 18 3 4 2" xfId="6203"/>
    <cellStyle name="Обычный 3 18 3 4 3" xfId="18731"/>
    <cellStyle name="Обычный 3 18 3 4 4" xfId="26203"/>
    <cellStyle name="Обычный 3 18 3 4 5" xfId="33672"/>
    <cellStyle name="Обычный 3 18 3 4 6" xfId="41133"/>
    <cellStyle name="Обычный 3 18 3 4 7" xfId="49021"/>
    <cellStyle name="Обычный 3 18 3 4 8" xfId="56488"/>
    <cellStyle name="Обычный 3 18 3 5" xfId="6204"/>
    <cellStyle name="Обычный 3 18 3 5 2" xfId="6205"/>
    <cellStyle name="Обычный 3 18 3 5 3" xfId="19663"/>
    <cellStyle name="Обычный 3 18 3 5 4" xfId="27135"/>
    <cellStyle name="Обычный 3 18 3 5 5" xfId="34604"/>
    <cellStyle name="Обычный 3 18 3 5 6" xfId="42065"/>
    <cellStyle name="Обычный 3 18 3 5 7" xfId="49953"/>
    <cellStyle name="Обычный 3 18 3 5 8" xfId="57420"/>
    <cellStyle name="Обычный 3 18 3 6" xfId="6206"/>
    <cellStyle name="Обычный 3 18 3 6 2" xfId="6207"/>
    <cellStyle name="Обычный 3 18 3 6 3" xfId="20596"/>
    <cellStyle name="Обычный 3 18 3 6 4" xfId="28068"/>
    <cellStyle name="Обычный 3 18 3 6 5" xfId="35537"/>
    <cellStyle name="Обычный 3 18 3 6 6" xfId="42998"/>
    <cellStyle name="Обычный 3 18 3 6 7" xfId="50886"/>
    <cellStyle name="Обычный 3 18 3 6 8" xfId="58353"/>
    <cellStyle name="Обычный 3 18 3 7" xfId="6208"/>
    <cellStyle name="Обычный 3 18 3 7 2" xfId="6209"/>
    <cellStyle name="Обычный 3 18 3 7 3" xfId="21530"/>
    <cellStyle name="Обычный 3 18 3 7 4" xfId="29002"/>
    <cellStyle name="Обычный 3 18 3 7 5" xfId="36471"/>
    <cellStyle name="Обычный 3 18 3 7 6" xfId="43932"/>
    <cellStyle name="Обычный 3 18 3 7 7" xfId="51820"/>
    <cellStyle name="Обычный 3 18 3 7 8" xfId="59287"/>
    <cellStyle name="Обычный 3 18 3 8" xfId="6210"/>
    <cellStyle name="Обычный 3 18 3 8 2" xfId="6211"/>
    <cellStyle name="Обычный 3 18 3 8 3" xfId="22463"/>
    <cellStyle name="Обычный 3 18 3 8 4" xfId="29935"/>
    <cellStyle name="Обычный 3 18 3 8 5" xfId="37404"/>
    <cellStyle name="Обычный 3 18 3 8 6" xfId="44865"/>
    <cellStyle name="Обычный 3 18 3 8 7" xfId="52753"/>
    <cellStyle name="Обычный 3 18 3 8 8" xfId="60220"/>
    <cellStyle name="Обычный 3 18 3 9" xfId="6212"/>
    <cellStyle name="Обычный 3 18 4" xfId="6213"/>
    <cellStyle name="Обычный 3 18 4 2" xfId="6214"/>
    <cellStyle name="Обычный 3 18 4 3" xfId="16862"/>
    <cellStyle name="Обычный 3 18 4 4" xfId="24334"/>
    <cellStyle name="Обычный 3 18 4 5" xfId="31804"/>
    <cellStyle name="Обычный 3 18 4 6" xfId="39266"/>
    <cellStyle name="Обычный 3 18 4 7" xfId="47152"/>
    <cellStyle name="Обычный 3 18 4 8" xfId="54619"/>
    <cellStyle name="Обычный 3 18 5" xfId="6215"/>
    <cellStyle name="Обычный 3 18 5 2" xfId="6216"/>
    <cellStyle name="Обычный 3 18 5 3" xfId="17796"/>
    <cellStyle name="Обычный 3 18 5 4" xfId="25268"/>
    <cellStyle name="Обычный 3 18 5 5" xfId="32737"/>
    <cellStyle name="Обычный 3 18 5 6" xfId="40198"/>
    <cellStyle name="Обычный 3 18 5 7" xfId="48086"/>
    <cellStyle name="Обычный 3 18 5 8" xfId="55553"/>
    <cellStyle name="Обычный 3 18 6" xfId="6217"/>
    <cellStyle name="Обычный 3 18 6 2" xfId="6218"/>
    <cellStyle name="Обычный 3 18 6 3" xfId="18729"/>
    <cellStyle name="Обычный 3 18 6 4" xfId="26201"/>
    <cellStyle name="Обычный 3 18 6 5" xfId="33670"/>
    <cellStyle name="Обычный 3 18 6 6" xfId="41131"/>
    <cellStyle name="Обычный 3 18 6 7" xfId="49019"/>
    <cellStyle name="Обычный 3 18 6 8" xfId="56486"/>
    <cellStyle name="Обычный 3 18 7" xfId="6219"/>
    <cellStyle name="Обычный 3 18 7 2" xfId="6220"/>
    <cellStyle name="Обычный 3 18 7 3" xfId="19661"/>
    <cellStyle name="Обычный 3 18 7 4" xfId="27133"/>
    <cellStyle name="Обычный 3 18 7 5" xfId="34602"/>
    <cellStyle name="Обычный 3 18 7 6" xfId="42063"/>
    <cellStyle name="Обычный 3 18 7 7" xfId="49951"/>
    <cellStyle name="Обычный 3 18 7 8" xfId="57418"/>
    <cellStyle name="Обычный 3 18 8" xfId="6221"/>
    <cellStyle name="Обычный 3 18 8 2" xfId="6222"/>
    <cellStyle name="Обычный 3 18 8 3" xfId="20594"/>
    <cellStyle name="Обычный 3 18 8 4" xfId="28066"/>
    <cellStyle name="Обычный 3 18 8 5" xfId="35535"/>
    <cellStyle name="Обычный 3 18 8 6" xfId="42996"/>
    <cellStyle name="Обычный 3 18 8 7" xfId="50884"/>
    <cellStyle name="Обычный 3 18 8 8" xfId="58351"/>
    <cellStyle name="Обычный 3 18 9" xfId="6223"/>
    <cellStyle name="Обычный 3 18 9 2" xfId="6224"/>
    <cellStyle name="Обычный 3 18 9 3" xfId="21528"/>
    <cellStyle name="Обычный 3 18 9 4" xfId="29000"/>
    <cellStyle name="Обычный 3 18 9 5" xfId="36469"/>
    <cellStyle name="Обычный 3 18 9 6" xfId="43930"/>
    <cellStyle name="Обычный 3 18 9 7" xfId="51818"/>
    <cellStyle name="Обычный 3 18 9 8" xfId="59285"/>
    <cellStyle name="Обычный 3 19" xfId="6225"/>
    <cellStyle name="Обычный 3 19 10" xfId="6226"/>
    <cellStyle name="Обычный 3 19 10 2" xfId="6227"/>
    <cellStyle name="Обычный 3 19 10 3" xfId="22464"/>
    <cellStyle name="Обычный 3 19 10 4" xfId="29936"/>
    <cellStyle name="Обычный 3 19 10 5" xfId="37405"/>
    <cellStyle name="Обычный 3 19 10 6" xfId="44866"/>
    <cellStyle name="Обычный 3 19 10 7" xfId="52754"/>
    <cellStyle name="Обычный 3 19 10 8" xfId="60221"/>
    <cellStyle name="Обычный 3 19 11" xfId="6228"/>
    <cellStyle name="Обычный 3 19 12" xfId="15910"/>
    <cellStyle name="Обычный 3 19 13" xfId="23400"/>
    <cellStyle name="Обычный 3 19 14" xfId="30871"/>
    <cellStyle name="Обычный 3 19 15" xfId="38337"/>
    <cellStyle name="Обычный 3 19 16" xfId="45532"/>
    <cellStyle name="Обычный 3 19 17" xfId="46218"/>
    <cellStyle name="Обычный 3 19 18" xfId="53685"/>
    <cellStyle name="Обычный 3 19 2" xfId="6229"/>
    <cellStyle name="Обычный 3 19 2 10" xfId="15911"/>
    <cellStyle name="Обычный 3 19 2 11" xfId="23401"/>
    <cellStyle name="Обычный 3 19 2 12" xfId="30872"/>
    <cellStyle name="Обычный 3 19 2 13" xfId="38338"/>
    <cellStyle name="Обычный 3 19 2 14" xfId="46219"/>
    <cellStyle name="Обычный 3 19 2 15" xfId="53686"/>
    <cellStyle name="Обычный 3 19 2 2" xfId="6230"/>
    <cellStyle name="Обычный 3 19 2 2 2" xfId="6231"/>
    <cellStyle name="Обычный 3 19 2 2 3" xfId="16866"/>
    <cellStyle name="Обычный 3 19 2 2 4" xfId="24338"/>
    <cellStyle name="Обычный 3 19 2 2 5" xfId="31808"/>
    <cellStyle name="Обычный 3 19 2 2 6" xfId="39270"/>
    <cellStyle name="Обычный 3 19 2 2 7" xfId="47156"/>
    <cellStyle name="Обычный 3 19 2 2 8" xfId="54623"/>
    <cellStyle name="Обычный 3 19 2 3" xfId="6232"/>
    <cellStyle name="Обычный 3 19 2 3 2" xfId="6233"/>
    <cellStyle name="Обычный 3 19 2 3 3" xfId="17800"/>
    <cellStyle name="Обычный 3 19 2 3 4" xfId="25272"/>
    <cellStyle name="Обычный 3 19 2 3 5" xfId="32741"/>
    <cellStyle name="Обычный 3 19 2 3 6" xfId="40202"/>
    <cellStyle name="Обычный 3 19 2 3 7" xfId="48090"/>
    <cellStyle name="Обычный 3 19 2 3 8" xfId="55557"/>
    <cellStyle name="Обычный 3 19 2 4" xfId="6234"/>
    <cellStyle name="Обычный 3 19 2 4 2" xfId="6235"/>
    <cellStyle name="Обычный 3 19 2 4 3" xfId="18733"/>
    <cellStyle name="Обычный 3 19 2 4 4" xfId="26205"/>
    <cellStyle name="Обычный 3 19 2 4 5" xfId="33674"/>
    <cellStyle name="Обычный 3 19 2 4 6" xfId="41135"/>
    <cellStyle name="Обычный 3 19 2 4 7" xfId="49023"/>
    <cellStyle name="Обычный 3 19 2 4 8" xfId="56490"/>
    <cellStyle name="Обычный 3 19 2 5" xfId="6236"/>
    <cellStyle name="Обычный 3 19 2 5 2" xfId="6237"/>
    <cellStyle name="Обычный 3 19 2 5 3" xfId="19665"/>
    <cellStyle name="Обычный 3 19 2 5 4" xfId="27137"/>
    <cellStyle name="Обычный 3 19 2 5 5" xfId="34606"/>
    <cellStyle name="Обычный 3 19 2 5 6" xfId="42067"/>
    <cellStyle name="Обычный 3 19 2 5 7" xfId="49955"/>
    <cellStyle name="Обычный 3 19 2 5 8" xfId="57422"/>
    <cellStyle name="Обычный 3 19 2 6" xfId="6238"/>
    <cellStyle name="Обычный 3 19 2 6 2" xfId="6239"/>
    <cellStyle name="Обычный 3 19 2 6 3" xfId="20598"/>
    <cellStyle name="Обычный 3 19 2 6 4" xfId="28070"/>
    <cellStyle name="Обычный 3 19 2 6 5" xfId="35539"/>
    <cellStyle name="Обычный 3 19 2 6 6" xfId="43000"/>
    <cellStyle name="Обычный 3 19 2 6 7" xfId="50888"/>
    <cellStyle name="Обычный 3 19 2 6 8" xfId="58355"/>
    <cellStyle name="Обычный 3 19 2 7" xfId="6240"/>
    <cellStyle name="Обычный 3 19 2 7 2" xfId="6241"/>
    <cellStyle name="Обычный 3 19 2 7 3" xfId="21532"/>
    <cellStyle name="Обычный 3 19 2 7 4" xfId="29004"/>
    <cellStyle name="Обычный 3 19 2 7 5" xfId="36473"/>
    <cellStyle name="Обычный 3 19 2 7 6" xfId="43934"/>
    <cellStyle name="Обычный 3 19 2 7 7" xfId="51822"/>
    <cellStyle name="Обычный 3 19 2 7 8" xfId="59289"/>
    <cellStyle name="Обычный 3 19 2 8" xfId="6242"/>
    <cellStyle name="Обычный 3 19 2 8 2" xfId="6243"/>
    <cellStyle name="Обычный 3 19 2 8 3" xfId="22465"/>
    <cellStyle name="Обычный 3 19 2 8 4" xfId="29937"/>
    <cellStyle name="Обычный 3 19 2 8 5" xfId="37406"/>
    <cellStyle name="Обычный 3 19 2 8 6" xfId="44867"/>
    <cellStyle name="Обычный 3 19 2 8 7" xfId="52755"/>
    <cellStyle name="Обычный 3 19 2 8 8" xfId="60222"/>
    <cellStyle name="Обычный 3 19 2 9" xfId="6244"/>
    <cellStyle name="Обычный 3 19 3" xfId="6245"/>
    <cellStyle name="Обычный 3 19 3 10" xfId="15912"/>
    <cellStyle name="Обычный 3 19 3 11" xfId="23402"/>
    <cellStyle name="Обычный 3 19 3 12" xfId="30873"/>
    <cellStyle name="Обычный 3 19 3 13" xfId="38339"/>
    <cellStyle name="Обычный 3 19 3 14" xfId="46220"/>
    <cellStyle name="Обычный 3 19 3 15" xfId="53687"/>
    <cellStyle name="Обычный 3 19 3 2" xfId="6246"/>
    <cellStyle name="Обычный 3 19 3 2 2" xfId="6247"/>
    <cellStyle name="Обычный 3 19 3 2 3" xfId="16867"/>
    <cellStyle name="Обычный 3 19 3 2 4" xfId="24339"/>
    <cellStyle name="Обычный 3 19 3 2 5" xfId="31809"/>
    <cellStyle name="Обычный 3 19 3 2 6" xfId="39271"/>
    <cellStyle name="Обычный 3 19 3 2 7" xfId="47157"/>
    <cellStyle name="Обычный 3 19 3 2 8" xfId="54624"/>
    <cellStyle name="Обычный 3 19 3 3" xfId="6248"/>
    <cellStyle name="Обычный 3 19 3 3 2" xfId="6249"/>
    <cellStyle name="Обычный 3 19 3 3 3" xfId="17801"/>
    <cellStyle name="Обычный 3 19 3 3 4" xfId="25273"/>
    <cellStyle name="Обычный 3 19 3 3 5" xfId="32742"/>
    <cellStyle name="Обычный 3 19 3 3 6" xfId="40203"/>
    <cellStyle name="Обычный 3 19 3 3 7" xfId="48091"/>
    <cellStyle name="Обычный 3 19 3 3 8" xfId="55558"/>
    <cellStyle name="Обычный 3 19 3 4" xfId="6250"/>
    <cellStyle name="Обычный 3 19 3 4 2" xfId="6251"/>
    <cellStyle name="Обычный 3 19 3 4 3" xfId="18734"/>
    <cellStyle name="Обычный 3 19 3 4 4" xfId="26206"/>
    <cellStyle name="Обычный 3 19 3 4 5" xfId="33675"/>
    <cellStyle name="Обычный 3 19 3 4 6" xfId="41136"/>
    <cellStyle name="Обычный 3 19 3 4 7" xfId="49024"/>
    <cellStyle name="Обычный 3 19 3 4 8" xfId="56491"/>
    <cellStyle name="Обычный 3 19 3 5" xfId="6252"/>
    <cellStyle name="Обычный 3 19 3 5 2" xfId="6253"/>
    <cellStyle name="Обычный 3 19 3 5 3" xfId="19666"/>
    <cellStyle name="Обычный 3 19 3 5 4" xfId="27138"/>
    <cellStyle name="Обычный 3 19 3 5 5" xfId="34607"/>
    <cellStyle name="Обычный 3 19 3 5 6" xfId="42068"/>
    <cellStyle name="Обычный 3 19 3 5 7" xfId="49956"/>
    <cellStyle name="Обычный 3 19 3 5 8" xfId="57423"/>
    <cellStyle name="Обычный 3 19 3 6" xfId="6254"/>
    <cellStyle name="Обычный 3 19 3 6 2" xfId="6255"/>
    <cellStyle name="Обычный 3 19 3 6 3" xfId="20599"/>
    <cellStyle name="Обычный 3 19 3 6 4" xfId="28071"/>
    <cellStyle name="Обычный 3 19 3 6 5" xfId="35540"/>
    <cellStyle name="Обычный 3 19 3 6 6" xfId="43001"/>
    <cellStyle name="Обычный 3 19 3 6 7" xfId="50889"/>
    <cellStyle name="Обычный 3 19 3 6 8" xfId="58356"/>
    <cellStyle name="Обычный 3 19 3 7" xfId="6256"/>
    <cellStyle name="Обычный 3 19 3 7 2" xfId="6257"/>
    <cellStyle name="Обычный 3 19 3 7 3" xfId="21533"/>
    <cellStyle name="Обычный 3 19 3 7 4" xfId="29005"/>
    <cellStyle name="Обычный 3 19 3 7 5" xfId="36474"/>
    <cellStyle name="Обычный 3 19 3 7 6" xfId="43935"/>
    <cellStyle name="Обычный 3 19 3 7 7" xfId="51823"/>
    <cellStyle name="Обычный 3 19 3 7 8" xfId="59290"/>
    <cellStyle name="Обычный 3 19 3 8" xfId="6258"/>
    <cellStyle name="Обычный 3 19 3 8 2" xfId="6259"/>
    <cellStyle name="Обычный 3 19 3 8 3" xfId="22466"/>
    <cellStyle name="Обычный 3 19 3 8 4" xfId="29938"/>
    <cellStyle name="Обычный 3 19 3 8 5" xfId="37407"/>
    <cellStyle name="Обычный 3 19 3 8 6" xfId="44868"/>
    <cellStyle name="Обычный 3 19 3 8 7" xfId="52756"/>
    <cellStyle name="Обычный 3 19 3 8 8" xfId="60223"/>
    <cellStyle name="Обычный 3 19 3 9" xfId="6260"/>
    <cellStyle name="Обычный 3 19 4" xfId="6261"/>
    <cellStyle name="Обычный 3 19 4 2" xfId="6262"/>
    <cellStyle name="Обычный 3 19 4 3" xfId="16865"/>
    <cellStyle name="Обычный 3 19 4 4" xfId="24337"/>
    <cellStyle name="Обычный 3 19 4 5" xfId="31807"/>
    <cellStyle name="Обычный 3 19 4 6" xfId="39269"/>
    <cellStyle name="Обычный 3 19 4 7" xfId="47155"/>
    <cellStyle name="Обычный 3 19 4 8" xfId="54622"/>
    <cellStyle name="Обычный 3 19 5" xfId="6263"/>
    <cellStyle name="Обычный 3 19 5 2" xfId="6264"/>
    <cellStyle name="Обычный 3 19 5 3" xfId="17799"/>
    <cellStyle name="Обычный 3 19 5 4" xfId="25271"/>
    <cellStyle name="Обычный 3 19 5 5" xfId="32740"/>
    <cellStyle name="Обычный 3 19 5 6" xfId="40201"/>
    <cellStyle name="Обычный 3 19 5 7" xfId="48089"/>
    <cellStyle name="Обычный 3 19 5 8" xfId="55556"/>
    <cellStyle name="Обычный 3 19 6" xfId="6265"/>
    <cellStyle name="Обычный 3 19 6 2" xfId="6266"/>
    <cellStyle name="Обычный 3 19 6 3" xfId="18732"/>
    <cellStyle name="Обычный 3 19 6 4" xfId="26204"/>
    <cellStyle name="Обычный 3 19 6 5" xfId="33673"/>
    <cellStyle name="Обычный 3 19 6 6" xfId="41134"/>
    <cellStyle name="Обычный 3 19 6 7" xfId="49022"/>
    <cellStyle name="Обычный 3 19 6 8" xfId="56489"/>
    <cellStyle name="Обычный 3 19 7" xfId="6267"/>
    <cellStyle name="Обычный 3 19 7 2" xfId="6268"/>
    <cellStyle name="Обычный 3 19 7 3" xfId="19664"/>
    <cellStyle name="Обычный 3 19 7 4" xfId="27136"/>
    <cellStyle name="Обычный 3 19 7 5" xfId="34605"/>
    <cellStyle name="Обычный 3 19 7 6" xfId="42066"/>
    <cellStyle name="Обычный 3 19 7 7" xfId="49954"/>
    <cellStyle name="Обычный 3 19 7 8" xfId="57421"/>
    <cellStyle name="Обычный 3 19 8" xfId="6269"/>
    <cellStyle name="Обычный 3 19 8 2" xfId="6270"/>
    <cellStyle name="Обычный 3 19 8 3" xfId="20597"/>
    <cellStyle name="Обычный 3 19 8 4" xfId="28069"/>
    <cellStyle name="Обычный 3 19 8 5" xfId="35538"/>
    <cellStyle name="Обычный 3 19 8 6" xfId="42999"/>
    <cellStyle name="Обычный 3 19 8 7" xfId="50887"/>
    <cellStyle name="Обычный 3 19 8 8" xfId="58354"/>
    <cellStyle name="Обычный 3 19 9" xfId="6271"/>
    <cellStyle name="Обычный 3 19 9 2" xfId="6272"/>
    <cellStyle name="Обычный 3 19 9 3" xfId="21531"/>
    <cellStyle name="Обычный 3 19 9 4" xfId="29003"/>
    <cellStyle name="Обычный 3 19 9 5" xfId="36472"/>
    <cellStyle name="Обычный 3 19 9 6" xfId="43933"/>
    <cellStyle name="Обычный 3 19 9 7" xfId="51821"/>
    <cellStyle name="Обычный 3 19 9 8" xfId="59288"/>
    <cellStyle name="Обычный 3 2" xfId="6273"/>
    <cellStyle name="Обычный 3 2 10" xfId="6274"/>
    <cellStyle name="Обычный 3 2 10 2" xfId="6275"/>
    <cellStyle name="Обычный 3 2 10 3" xfId="18735"/>
    <cellStyle name="Обычный 3 2 10 4" xfId="26207"/>
    <cellStyle name="Обычный 3 2 10 5" xfId="33676"/>
    <cellStyle name="Обычный 3 2 10 6" xfId="41137"/>
    <cellStyle name="Обычный 3 2 10 7" xfId="49025"/>
    <cellStyle name="Обычный 3 2 10 8" xfId="56492"/>
    <cellStyle name="Обычный 3 2 11" xfId="6276"/>
    <cellStyle name="Обычный 3 2 11 2" xfId="6277"/>
    <cellStyle name="Обычный 3 2 11 3" xfId="19667"/>
    <cellStyle name="Обычный 3 2 11 4" xfId="27139"/>
    <cellStyle name="Обычный 3 2 11 5" xfId="34608"/>
    <cellStyle name="Обычный 3 2 11 6" xfId="42069"/>
    <cellStyle name="Обычный 3 2 11 7" xfId="49957"/>
    <cellStyle name="Обычный 3 2 11 8" xfId="57424"/>
    <cellStyle name="Обычный 3 2 12" xfId="6278"/>
    <cellStyle name="Обычный 3 2 12 2" xfId="6279"/>
    <cellStyle name="Обычный 3 2 12 3" xfId="20600"/>
    <cellStyle name="Обычный 3 2 12 4" xfId="28072"/>
    <cellStyle name="Обычный 3 2 12 5" xfId="35541"/>
    <cellStyle name="Обычный 3 2 12 6" xfId="43002"/>
    <cellStyle name="Обычный 3 2 12 7" xfId="50890"/>
    <cellStyle name="Обычный 3 2 12 8" xfId="58357"/>
    <cellStyle name="Обычный 3 2 13" xfId="6280"/>
    <cellStyle name="Обычный 3 2 13 2" xfId="6281"/>
    <cellStyle name="Обычный 3 2 13 3" xfId="21534"/>
    <cellStyle name="Обычный 3 2 13 4" xfId="29006"/>
    <cellStyle name="Обычный 3 2 13 5" xfId="36475"/>
    <cellStyle name="Обычный 3 2 13 6" xfId="43936"/>
    <cellStyle name="Обычный 3 2 13 7" xfId="51824"/>
    <cellStyle name="Обычный 3 2 13 8" xfId="59291"/>
    <cellStyle name="Обычный 3 2 14" xfId="6282"/>
    <cellStyle name="Обычный 3 2 14 2" xfId="6283"/>
    <cellStyle name="Обычный 3 2 14 3" xfId="22467"/>
    <cellStyle name="Обычный 3 2 14 4" xfId="29939"/>
    <cellStyle name="Обычный 3 2 14 5" xfId="37408"/>
    <cellStyle name="Обычный 3 2 14 6" xfId="44869"/>
    <cellStyle name="Обычный 3 2 14 7" xfId="52757"/>
    <cellStyle name="Обычный 3 2 14 8" xfId="60224"/>
    <cellStyle name="Обычный 3 2 15" xfId="6284"/>
    <cellStyle name="Обычный 3 2 16" xfId="6285"/>
    <cellStyle name="Обычный 3 2 17" xfId="15913"/>
    <cellStyle name="Обычный 3 2 18" xfId="23403"/>
    <cellStyle name="Обычный 3 2 19" xfId="30874"/>
    <cellStyle name="Обычный 3 2 2" xfId="6286"/>
    <cellStyle name="Обычный 3 2 2 10" xfId="6287"/>
    <cellStyle name="Обычный 3 2 2 10 10" xfId="6288"/>
    <cellStyle name="Обычный 3 2 2 10 10 2" xfId="6289"/>
    <cellStyle name="Обычный 3 2 2 10 10 3" xfId="21536"/>
    <cellStyle name="Обычный 3 2 2 10 10 4" xfId="29008"/>
    <cellStyle name="Обычный 3 2 2 10 10 5" xfId="36477"/>
    <cellStyle name="Обычный 3 2 2 10 10 6" xfId="43938"/>
    <cellStyle name="Обычный 3 2 2 10 10 7" xfId="51826"/>
    <cellStyle name="Обычный 3 2 2 10 10 8" xfId="59293"/>
    <cellStyle name="Обычный 3 2 2 10 11" xfId="6290"/>
    <cellStyle name="Обычный 3 2 2 10 11 2" xfId="6291"/>
    <cellStyle name="Обычный 3 2 2 10 11 3" xfId="22469"/>
    <cellStyle name="Обычный 3 2 2 10 11 4" xfId="29941"/>
    <cellStyle name="Обычный 3 2 2 10 11 5" xfId="37410"/>
    <cellStyle name="Обычный 3 2 2 10 11 6" xfId="44871"/>
    <cellStyle name="Обычный 3 2 2 10 11 7" xfId="52759"/>
    <cellStyle name="Обычный 3 2 2 10 11 8" xfId="60226"/>
    <cellStyle name="Обычный 3 2 2 10 12" xfId="6292"/>
    <cellStyle name="Обычный 3 2 2 10 13" xfId="15915"/>
    <cellStyle name="Обычный 3 2 2 10 14" xfId="23405"/>
    <cellStyle name="Обычный 3 2 2 10 15" xfId="30876"/>
    <cellStyle name="Обычный 3 2 2 10 16" xfId="38342"/>
    <cellStyle name="Обычный 3 2 2 10 17" xfId="45533"/>
    <cellStyle name="Обычный 3 2 2 10 18" xfId="46223"/>
    <cellStyle name="Обычный 3 2 2 10 19" xfId="53690"/>
    <cellStyle name="Обычный 3 2 2 10 2" xfId="6293"/>
    <cellStyle name="Обычный 3 2 2 10 2 10" xfId="6294"/>
    <cellStyle name="Обычный 3 2 2 10 2 10 2" xfId="6295"/>
    <cellStyle name="Обычный 3 2 2 10 2 10 3" xfId="22470"/>
    <cellStyle name="Обычный 3 2 2 10 2 10 4" xfId="29942"/>
    <cellStyle name="Обычный 3 2 2 10 2 10 5" xfId="37411"/>
    <cellStyle name="Обычный 3 2 2 10 2 10 6" xfId="44872"/>
    <cellStyle name="Обычный 3 2 2 10 2 10 7" xfId="52760"/>
    <cellStyle name="Обычный 3 2 2 10 2 10 8" xfId="60227"/>
    <cellStyle name="Обычный 3 2 2 10 2 11" xfId="6296"/>
    <cellStyle name="Обычный 3 2 2 10 2 12" xfId="15916"/>
    <cellStyle name="Обычный 3 2 2 10 2 13" xfId="23406"/>
    <cellStyle name="Обычный 3 2 2 10 2 14" xfId="30877"/>
    <cellStyle name="Обычный 3 2 2 10 2 15" xfId="38343"/>
    <cellStyle name="Обычный 3 2 2 10 2 16" xfId="45534"/>
    <cellStyle name="Обычный 3 2 2 10 2 17" xfId="46224"/>
    <cellStyle name="Обычный 3 2 2 10 2 18" xfId="53691"/>
    <cellStyle name="Обычный 3 2 2 10 2 2" xfId="6297"/>
    <cellStyle name="Обычный 3 2 2 10 2 2 10" xfId="15917"/>
    <cellStyle name="Обычный 3 2 2 10 2 2 11" xfId="23407"/>
    <cellStyle name="Обычный 3 2 2 10 2 2 12" xfId="30878"/>
    <cellStyle name="Обычный 3 2 2 10 2 2 13" xfId="38344"/>
    <cellStyle name="Обычный 3 2 2 10 2 2 14" xfId="46225"/>
    <cellStyle name="Обычный 3 2 2 10 2 2 15" xfId="53692"/>
    <cellStyle name="Обычный 3 2 2 10 2 2 2" xfId="6298"/>
    <cellStyle name="Обычный 3 2 2 10 2 2 2 2" xfId="6299"/>
    <cellStyle name="Обычный 3 2 2 10 2 2 2 3" xfId="16872"/>
    <cellStyle name="Обычный 3 2 2 10 2 2 2 4" xfId="24344"/>
    <cellStyle name="Обычный 3 2 2 10 2 2 2 5" xfId="31814"/>
    <cellStyle name="Обычный 3 2 2 10 2 2 2 6" xfId="39276"/>
    <cellStyle name="Обычный 3 2 2 10 2 2 2 7" xfId="47162"/>
    <cellStyle name="Обычный 3 2 2 10 2 2 2 8" xfId="54629"/>
    <cellStyle name="Обычный 3 2 2 10 2 2 3" xfId="6300"/>
    <cellStyle name="Обычный 3 2 2 10 2 2 3 2" xfId="6301"/>
    <cellStyle name="Обычный 3 2 2 10 2 2 3 3" xfId="17806"/>
    <cellStyle name="Обычный 3 2 2 10 2 2 3 4" xfId="25278"/>
    <cellStyle name="Обычный 3 2 2 10 2 2 3 5" xfId="32747"/>
    <cellStyle name="Обычный 3 2 2 10 2 2 3 6" xfId="40208"/>
    <cellStyle name="Обычный 3 2 2 10 2 2 3 7" xfId="48096"/>
    <cellStyle name="Обычный 3 2 2 10 2 2 3 8" xfId="55563"/>
    <cellStyle name="Обычный 3 2 2 10 2 2 4" xfId="6302"/>
    <cellStyle name="Обычный 3 2 2 10 2 2 4 2" xfId="6303"/>
    <cellStyle name="Обычный 3 2 2 10 2 2 4 3" xfId="18739"/>
    <cellStyle name="Обычный 3 2 2 10 2 2 4 4" xfId="26211"/>
    <cellStyle name="Обычный 3 2 2 10 2 2 4 5" xfId="33680"/>
    <cellStyle name="Обычный 3 2 2 10 2 2 4 6" xfId="41141"/>
    <cellStyle name="Обычный 3 2 2 10 2 2 4 7" xfId="49029"/>
    <cellStyle name="Обычный 3 2 2 10 2 2 4 8" xfId="56496"/>
    <cellStyle name="Обычный 3 2 2 10 2 2 5" xfId="6304"/>
    <cellStyle name="Обычный 3 2 2 10 2 2 5 2" xfId="6305"/>
    <cellStyle name="Обычный 3 2 2 10 2 2 5 3" xfId="19671"/>
    <cellStyle name="Обычный 3 2 2 10 2 2 5 4" xfId="27143"/>
    <cellStyle name="Обычный 3 2 2 10 2 2 5 5" xfId="34612"/>
    <cellStyle name="Обычный 3 2 2 10 2 2 5 6" xfId="42073"/>
    <cellStyle name="Обычный 3 2 2 10 2 2 5 7" xfId="49961"/>
    <cellStyle name="Обычный 3 2 2 10 2 2 5 8" xfId="57428"/>
    <cellStyle name="Обычный 3 2 2 10 2 2 6" xfId="6306"/>
    <cellStyle name="Обычный 3 2 2 10 2 2 6 2" xfId="6307"/>
    <cellStyle name="Обычный 3 2 2 10 2 2 6 3" xfId="20604"/>
    <cellStyle name="Обычный 3 2 2 10 2 2 6 4" xfId="28076"/>
    <cellStyle name="Обычный 3 2 2 10 2 2 6 5" xfId="35545"/>
    <cellStyle name="Обычный 3 2 2 10 2 2 6 6" xfId="43006"/>
    <cellStyle name="Обычный 3 2 2 10 2 2 6 7" xfId="50894"/>
    <cellStyle name="Обычный 3 2 2 10 2 2 6 8" xfId="58361"/>
    <cellStyle name="Обычный 3 2 2 10 2 2 7" xfId="6308"/>
    <cellStyle name="Обычный 3 2 2 10 2 2 7 2" xfId="6309"/>
    <cellStyle name="Обычный 3 2 2 10 2 2 7 3" xfId="21538"/>
    <cellStyle name="Обычный 3 2 2 10 2 2 7 4" xfId="29010"/>
    <cellStyle name="Обычный 3 2 2 10 2 2 7 5" xfId="36479"/>
    <cellStyle name="Обычный 3 2 2 10 2 2 7 6" xfId="43940"/>
    <cellStyle name="Обычный 3 2 2 10 2 2 7 7" xfId="51828"/>
    <cellStyle name="Обычный 3 2 2 10 2 2 7 8" xfId="59295"/>
    <cellStyle name="Обычный 3 2 2 10 2 2 8" xfId="6310"/>
    <cellStyle name="Обычный 3 2 2 10 2 2 8 2" xfId="6311"/>
    <cellStyle name="Обычный 3 2 2 10 2 2 8 3" xfId="22471"/>
    <cellStyle name="Обычный 3 2 2 10 2 2 8 4" xfId="29943"/>
    <cellStyle name="Обычный 3 2 2 10 2 2 8 5" xfId="37412"/>
    <cellStyle name="Обычный 3 2 2 10 2 2 8 6" xfId="44873"/>
    <cellStyle name="Обычный 3 2 2 10 2 2 8 7" xfId="52761"/>
    <cellStyle name="Обычный 3 2 2 10 2 2 8 8" xfId="60228"/>
    <cellStyle name="Обычный 3 2 2 10 2 2 9" xfId="6312"/>
    <cellStyle name="Обычный 3 2 2 10 2 3" xfId="6313"/>
    <cellStyle name="Обычный 3 2 2 10 2 3 10" xfId="15918"/>
    <cellStyle name="Обычный 3 2 2 10 2 3 11" xfId="23408"/>
    <cellStyle name="Обычный 3 2 2 10 2 3 12" xfId="30879"/>
    <cellStyle name="Обычный 3 2 2 10 2 3 13" xfId="38345"/>
    <cellStyle name="Обычный 3 2 2 10 2 3 14" xfId="46226"/>
    <cellStyle name="Обычный 3 2 2 10 2 3 15" xfId="53693"/>
    <cellStyle name="Обычный 3 2 2 10 2 3 2" xfId="6314"/>
    <cellStyle name="Обычный 3 2 2 10 2 3 2 2" xfId="6315"/>
    <cellStyle name="Обычный 3 2 2 10 2 3 2 3" xfId="16873"/>
    <cellStyle name="Обычный 3 2 2 10 2 3 2 4" xfId="24345"/>
    <cellStyle name="Обычный 3 2 2 10 2 3 2 5" xfId="31815"/>
    <cellStyle name="Обычный 3 2 2 10 2 3 2 6" xfId="39277"/>
    <cellStyle name="Обычный 3 2 2 10 2 3 2 7" xfId="47163"/>
    <cellStyle name="Обычный 3 2 2 10 2 3 2 8" xfId="54630"/>
    <cellStyle name="Обычный 3 2 2 10 2 3 3" xfId="6316"/>
    <cellStyle name="Обычный 3 2 2 10 2 3 3 2" xfId="6317"/>
    <cellStyle name="Обычный 3 2 2 10 2 3 3 3" xfId="17807"/>
    <cellStyle name="Обычный 3 2 2 10 2 3 3 4" xfId="25279"/>
    <cellStyle name="Обычный 3 2 2 10 2 3 3 5" xfId="32748"/>
    <cellStyle name="Обычный 3 2 2 10 2 3 3 6" xfId="40209"/>
    <cellStyle name="Обычный 3 2 2 10 2 3 3 7" xfId="48097"/>
    <cellStyle name="Обычный 3 2 2 10 2 3 3 8" xfId="55564"/>
    <cellStyle name="Обычный 3 2 2 10 2 3 4" xfId="6318"/>
    <cellStyle name="Обычный 3 2 2 10 2 3 4 2" xfId="6319"/>
    <cellStyle name="Обычный 3 2 2 10 2 3 4 3" xfId="18740"/>
    <cellStyle name="Обычный 3 2 2 10 2 3 4 4" xfId="26212"/>
    <cellStyle name="Обычный 3 2 2 10 2 3 4 5" xfId="33681"/>
    <cellStyle name="Обычный 3 2 2 10 2 3 4 6" xfId="41142"/>
    <cellStyle name="Обычный 3 2 2 10 2 3 4 7" xfId="49030"/>
    <cellStyle name="Обычный 3 2 2 10 2 3 4 8" xfId="56497"/>
    <cellStyle name="Обычный 3 2 2 10 2 3 5" xfId="6320"/>
    <cellStyle name="Обычный 3 2 2 10 2 3 5 2" xfId="6321"/>
    <cellStyle name="Обычный 3 2 2 10 2 3 5 3" xfId="19672"/>
    <cellStyle name="Обычный 3 2 2 10 2 3 5 4" xfId="27144"/>
    <cellStyle name="Обычный 3 2 2 10 2 3 5 5" xfId="34613"/>
    <cellStyle name="Обычный 3 2 2 10 2 3 5 6" xfId="42074"/>
    <cellStyle name="Обычный 3 2 2 10 2 3 5 7" xfId="49962"/>
    <cellStyle name="Обычный 3 2 2 10 2 3 5 8" xfId="57429"/>
    <cellStyle name="Обычный 3 2 2 10 2 3 6" xfId="6322"/>
    <cellStyle name="Обычный 3 2 2 10 2 3 6 2" xfId="6323"/>
    <cellStyle name="Обычный 3 2 2 10 2 3 6 3" xfId="20605"/>
    <cellStyle name="Обычный 3 2 2 10 2 3 6 4" xfId="28077"/>
    <cellStyle name="Обычный 3 2 2 10 2 3 6 5" xfId="35546"/>
    <cellStyle name="Обычный 3 2 2 10 2 3 6 6" xfId="43007"/>
    <cellStyle name="Обычный 3 2 2 10 2 3 6 7" xfId="50895"/>
    <cellStyle name="Обычный 3 2 2 10 2 3 6 8" xfId="58362"/>
    <cellStyle name="Обычный 3 2 2 10 2 3 7" xfId="6324"/>
    <cellStyle name="Обычный 3 2 2 10 2 3 7 2" xfId="6325"/>
    <cellStyle name="Обычный 3 2 2 10 2 3 7 3" xfId="21539"/>
    <cellStyle name="Обычный 3 2 2 10 2 3 7 4" xfId="29011"/>
    <cellStyle name="Обычный 3 2 2 10 2 3 7 5" xfId="36480"/>
    <cellStyle name="Обычный 3 2 2 10 2 3 7 6" xfId="43941"/>
    <cellStyle name="Обычный 3 2 2 10 2 3 7 7" xfId="51829"/>
    <cellStyle name="Обычный 3 2 2 10 2 3 7 8" xfId="59296"/>
    <cellStyle name="Обычный 3 2 2 10 2 3 8" xfId="6326"/>
    <cellStyle name="Обычный 3 2 2 10 2 3 8 2" xfId="6327"/>
    <cellStyle name="Обычный 3 2 2 10 2 3 8 3" xfId="22472"/>
    <cellStyle name="Обычный 3 2 2 10 2 3 8 4" xfId="29944"/>
    <cellStyle name="Обычный 3 2 2 10 2 3 8 5" xfId="37413"/>
    <cellStyle name="Обычный 3 2 2 10 2 3 8 6" xfId="44874"/>
    <cellStyle name="Обычный 3 2 2 10 2 3 8 7" xfId="52762"/>
    <cellStyle name="Обычный 3 2 2 10 2 3 8 8" xfId="60229"/>
    <cellStyle name="Обычный 3 2 2 10 2 3 9" xfId="6328"/>
    <cellStyle name="Обычный 3 2 2 10 2 4" xfId="6329"/>
    <cellStyle name="Обычный 3 2 2 10 2 4 2" xfId="6330"/>
    <cellStyle name="Обычный 3 2 2 10 2 4 3" xfId="16871"/>
    <cellStyle name="Обычный 3 2 2 10 2 4 4" xfId="24343"/>
    <cellStyle name="Обычный 3 2 2 10 2 4 5" xfId="31813"/>
    <cellStyle name="Обычный 3 2 2 10 2 4 6" xfId="39275"/>
    <cellStyle name="Обычный 3 2 2 10 2 4 7" xfId="47161"/>
    <cellStyle name="Обычный 3 2 2 10 2 4 8" xfId="54628"/>
    <cellStyle name="Обычный 3 2 2 10 2 5" xfId="6331"/>
    <cellStyle name="Обычный 3 2 2 10 2 5 2" xfId="6332"/>
    <cellStyle name="Обычный 3 2 2 10 2 5 3" xfId="17805"/>
    <cellStyle name="Обычный 3 2 2 10 2 5 4" xfId="25277"/>
    <cellStyle name="Обычный 3 2 2 10 2 5 5" xfId="32746"/>
    <cellStyle name="Обычный 3 2 2 10 2 5 6" xfId="40207"/>
    <cellStyle name="Обычный 3 2 2 10 2 5 7" xfId="48095"/>
    <cellStyle name="Обычный 3 2 2 10 2 5 8" xfId="55562"/>
    <cellStyle name="Обычный 3 2 2 10 2 6" xfId="6333"/>
    <cellStyle name="Обычный 3 2 2 10 2 6 2" xfId="6334"/>
    <cellStyle name="Обычный 3 2 2 10 2 6 3" xfId="18738"/>
    <cellStyle name="Обычный 3 2 2 10 2 6 4" xfId="26210"/>
    <cellStyle name="Обычный 3 2 2 10 2 6 5" xfId="33679"/>
    <cellStyle name="Обычный 3 2 2 10 2 6 6" xfId="41140"/>
    <cellStyle name="Обычный 3 2 2 10 2 6 7" xfId="49028"/>
    <cellStyle name="Обычный 3 2 2 10 2 6 8" xfId="56495"/>
    <cellStyle name="Обычный 3 2 2 10 2 7" xfId="6335"/>
    <cellStyle name="Обычный 3 2 2 10 2 7 2" xfId="6336"/>
    <cellStyle name="Обычный 3 2 2 10 2 7 3" xfId="19670"/>
    <cellStyle name="Обычный 3 2 2 10 2 7 4" xfId="27142"/>
    <cellStyle name="Обычный 3 2 2 10 2 7 5" xfId="34611"/>
    <cellStyle name="Обычный 3 2 2 10 2 7 6" xfId="42072"/>
    <cellStyle name="Обычный 3 2 2 10 2 7 7" xfId="49960"/>
    <cellStyle name="Обычный 3 2 2 10 2 7 8" xfId="57427"/>
    <cellStyle name="Обычный 3 2 2 10 2 8" xfId="6337"/>
    <cellStyle name="Обычный 3 2 2 10 2 8 2" xfId="6338"/>
    <cellStyle name="Обычный 3 2 2 10 2 8 3" xfId="20603"/>
    <cellStyle name="Обычный 3 2 2 10 2 8 4" xfId="28075"/>
    <cellStyle name="Обычный 3 2 2 10 2 8 5" xfId="35544"/>
    <cellStyle name="Обычный 3 2 2 10 2 8 6" xfId="43005"/>
    <cellStyle name="Обычный 3 2 2 10 2 8 7" xfId="50893"/>
    <cellStyle name="Обычный 3 2 2 10 2 8 8" xfId="58360"/>
    <cellStyle name="Обычный 3 2 2 10 2 9" xfId="6339"/>
    <cellStyle name="Обычный 3 2 2 10 2 9 2" xfId="6340"/>
    <cellStyle name="Обычный 3 2 2 10 2 9 3" xfId="21537"/>
    <cellStyle name="Обычный 3 2 2 10 2 9 4" xfId="29009"/>
    <cellStyle name="Обычный 3 2 2 10 2 9 5" xfId="36478"/>
    <cellStyle name="Обычный 3 2 2 10 2 9 6" xfId="43939"/>
    <cellStyle name="Обычный 3 2 2 10 2 9 7" xfId="51827"/>
    <cellStyle name="Обычный 3 2 2 10 2 9 8" xfId="59294"/>
    <cellStyle name="Обычный 3 2 2 10 3" xfId="6341"/>
    <cellStyle name="Обычный 3 2 2 10 3 10" xfId="15919"/>
    <cellStyle name="Обычный 3 2 2 10 3 11" xfId="23409"/>
    <cellStyle name="Обычный 3 2 2 10 3 12" xfId="30880"/>
    <cellStyle name="Обычный 3 2 2 10 3 13" xfId="38346"/>
    <cellStyle name="Обычный 3 2 2 10 3 14" xfId="46227"/>
    <cellStyle name="Обычный 3 2 2 10 3 15" xfId="53694"/>
    <cellStyle name="Обычный 3 2 2 10 3 2" xfId="6342"/>
    <cellStyle name="Обычный 3 2 2 10 3 2 2" xfId="6343"/>
    <cellStyle name="Обычный 3 2 2 10 3 2 3" xfId="16874"/>
    <cellStyle name="Обычный 3 2 2 10 3 2 4" xfId="24346"/>
    <cellStyle name="Обычный 3 2 2 10 3 2 5" xfId="31816"/>
    <cellStyle name="Обычный 3 2 2 10 3 2 6" xfId="39278"/>
    <cellStyle name="Обычный 3 2 2 10 3 2 7" xfId="47164"/>
    <cellStyle name="Обычный 3 2 2 10 3 2 8" xfId="54631"/>
    <cellStyle name="Обычный 3 2 2 10 3 3" xfId="6344"/>
    <cellStyle name="Обычный 3 2 2 10 3 3 2" xfId="6345"/>
    <cellStyle name="Обычный 3 2 2 10 3 3 3" xfId="17808"/>
    <cellStyle name="Обычный 3 2 2 10 3 3 4" xfId="25280"/>
    <cellStyle name="Обычный 3 2 2 10 3 3 5" xfId="32749"/>
    <cellStyle name="Обычный 3 2 2 10 3 3 6" xfId="40210"/>
    <cellStyle name="Обычный 3 2 2 10 3 3 7" xfId="48098"/>
    <cellStyle name="Обычный 3 2 2 10 3 3 8" xfId="55565"/>
    <cellStyle name="Обычный 3 2 2 10 3 4" xfId="6346"/>
    <cellStyle name="Обычный 3 2 2 10 3 4 2" xfId="6347"/>
    <cellStyle name="Обычный 3 2 2 10 3 4 3" xfId="18741"/>
    <cellStyle name="Обычный 3 2 2 10 3 4 4" xfId="26213"/>
    <cellStyle name="Обычный 3 2 2 10 3 4 5" xfId="33682"/>
    <cellStyle name="Обычный 3 2 2 10 3 4 6" xfId="41143"/>
    <cellStyle name="Обычный 3 2 2 10 3 4 7" xfId="49031"/>
    <cellStyle name="Обычный 3 2 2 10 3 4 8" xfId="56498"/>
    <cellStyle name="Обычный 3 2 2 10 3 5" xfId="6348"/>
    <cellStyle name="Обычный 3 2 2 10 3 5 2" xfId="6349"/>
    <cellStyle name="Обычный 3 2 2 10 3 5 3" xfId="19673"/>
    <cellStyle name="Обычный 3 2 2 10 3 5 4" xfId="27145"/>
    <cellStyle name="Обычный 3 2 2 10 3 5 5" xfId="34614"/>
    <cellStyle name="Обычный 3 2 2 10 3 5 6" xfId="42075"/>
    <cellStyle name="Обычный 3 2 2 10 3 5 7" xfId="49963"/>
    <cellStyle name="Обычный 3 2 2 10 3 5 8" xfId="57430"/>
    <cellStyle name="Обычный 3 2 2 10 3 6" xfId="6350"/>
    <cellStyle name="Обычный 3 2 2 10 3 6 2" xfId="6351"/>
    <cellStyle name="Обычный 3 2 2 10 3 6 3" xfId="20606"/>
    <cellStyle name="Обычный 3 2 2 10 3 6 4" xfId="28078"/>
    <cellStyle name="Обычный 3 2 2 10 3 6 5" xfId="35547"/>
    <cellStyle name="Обычный 3 2 2 10 3 6 6" xfId="43008"/>
    <cellStyle name="Обычный 3 2 2 10 3 6 7" xfId="50896"/>
    <cellStyle name="Обычный 3 2 2 10 3 6 8" xfId="58363"/>
    <cellStyle name="Обычный 3 2 2 10 3 7" xfId="6352"/>
    <cellStyle name="Обычный 3 2 2 10 3 7 2" xfId="6353"/>
    <cellStyle name="Обычный 3 2 2 10 3 7 3" xfId="21540"/>
    <cellStyle name="Обычный 3 2 2 10 3 7 4" xfId="29012"/>
    <cellStyle name="Обычный 3 2 2 10 3 7 5" xfId="36481"/>
    <cellStyle name="Обычный 3 2 2 10 3 7 6" xfId="43942"/>
    <cellStyle name="Обычный 3 2 2 10 3 7 7" xfId="51830"/>
    <cellStyle name="Обычный 3 2 2 10 3 7 8" xfId="59297"/>
    <cellStyle name="Обычный 3 2 2 10 3 8" xfId="6354"/>
    <cellStyle name="Обычный 3 2 2 10 3 8 2" xfId="6355"/>
    <cellStyle name="Обычный 3 2 2 10 3 8 3" xfId="22473"/>
    <cellStyle name="Обычный 3 2 2 10 3 8 4" xfId="29945"/>
    <cellStyle name="Обычный 3 2 2 10 3 8 5" xfId="37414"/>
    <cellStyle name="Обычный 3 2 2 10 3 8 6" xfId="44875"/>
    <cellStyle name="Обычный 3 2 2 10 3 8 7" xfId="52763"/>
    <cellStyle name="Обычный 3 2 2 10 3 8 8" xfId="60230"/>
    <cellStyle name="Обычный 3 2 2 10 3 9" xfId="6356"/>
    <cellStyle name="Обычный 3 2 2 10 4" xfId="6357"/>
    <cellStyle name="Обычный 3 2 2 10 4 10" xfId="15920"/>
    <cellStyle name="Обычный 3 2 2 10 4 11" xfId="23410"/>
    <cellStyle name="Обычный 3 2 2 10 4 12" xfId="30881"/>
    <cellStyle name="Обычный 3 2 2 10 4 13" xfId="38347"/>
    <cellStyle name="Обычный 3 2 2 10 4 14" xfId="46228"/>
    <cellStyle name="Обычный 3 2 2 10 4 15" xfId="53695"/>
    <cellStyle name="Обычный 3 2 2 10 4 2" xfId="6358"/>
    <cellStyle name="Обычный 3 2 2 10 4 2 2" xfId="6359"/>
    <cellStyle name="Обычный 3 2 2 10 4 2 3" xfId="16875"/>
    <cellStyle name="Обычный 3 2 2 10 4 2 4" xfId="24347"/>
    <cellStyle name="Обычный 3 2 2 10 4 2 5" xfId="31817"/>
    <cellStyle name="Обычный 3 2 2 10 4 2 6" xfId="39279"/>
    <cellStyle name="Обычный 3 2 2 10 4 2 7" xfId="47165"/>
    <cellStyle name="Обычный 3 2 2 10 4 2 8" xfId="54632"/>
    <cellStyle name="Обычный 3 2 2 10 4 3" xfId="6360"/>
    <cellStyle name="Обычный 3 2 2 10 4 3 2" xfId="6361"/>
    <cellStyle name="Обычный 3 2 2 10 4 3 3" xfId="17809"/>
    <cellStyle name="Обычный 3 2 2 10 4 3 4" xfId="25281"/>
    <cellStyle name="Обычный 3 2 2 10 4 3 5" xfId="32750"/>
    <cellStyle name="Обычный 3 2 2 10 4 3 6" xfId="40211"/>
    <cellStyle name="Обычный 3 2 2 10 4 3 7" xfId="48099"/>
    <cellStyle name="Обычный 3 2 2 10 4 3 8" xfId="55566"/>
    <cellStyle name="Обычный 3 2 2 10 4 4" xfId="6362"/>
    <cellStyle name="Обычный 3 2 2 10 4 4 2" xfId="6363"/>
    <cellStyle name="Обычный 3 2 2 10 4 4 3" xfId="18742"/>
    <cellStyle name="Обычный 3 2 2 10 4 4 4" xfId="26214"/>
    <cellStyle name="Обычный 3 2 2 10 4 4 5" xfId="33683"/>
    <cellStyle name="Обычный 3 2 2 10 4 4 6" xfId="41144"/>
    <cellStyle name="Обычный 3 2 2 10 4 4 7" xfId="49032"/>
    <cellStyle name="Обычный 3 2 2 10 4 4 8" xfId="56499"/>
    <cellStyle name="Обычный 3 2 2 10 4 5" xfId="6364"/>
    <cellStyle name="Обычный 3 2 2 10 4 5 2" xfId="6365"/>
    <cellStyle name="Обычный 3 2 2 10 4 5 3" xfId="19674"/>
    <cellStyle name="Обычный 3 2 2 10 4 5 4" xfId="27146"/>
    <cellStyle name="Обычный 3 2 2 10 4 5 5" xfId="34615"/>
    <cellStyle name="Обычный 3 2 2 10 4 5 6" xfId="42076"/>
    <cellStyle name="Обычный 3 2 2 10 4 5 7" xfId="49964"/>
    <cellStyle name="Обычный 3 2 2 10 4 5 8" xfId="57431"/>
    <cellStyle name="Обычный 3 2 2 10 4 6" xfId="6366"/>
    <cellStyle name="Обычный 3 2 2 10 4 6 2" xfId="6367"/>
    <cellStyle name="Обычный 3 2 2 10 4 6 3" xfId="20607"/>
    <cellStyle name="Обычный 3 2 2 10 4 6 4" xfId="28079"/>
    <cellStyle name="Обычный 3 2 2 10 4 6 5" xfId="35548"/>
    <cellStyle name="Обычный 3 2 2 10 4 6 6" xfId="43009"/>
    <cellStyle name="Обычный 3 2 2 10 4 6 7" xfId="50897"/>
    <cellStyle name="Обычный 3 2 2 10 4 6 8" xfId="58364"/>
    <cellStyle name="Обычный 3 2 2 10 4 7" xfId="6368"/>
    <cellStyle name="Обычный 3 2 2 10 4 7 2" xfId="6369"/>
    <cellStyle name="Обычный 3 2 2 10 4 7 3" xfId="21541"/>
    <cellStyle name="Обычный 3 2 2 10 4 7 4" xfId="29013"/>
    <cellStyle name="Обычный 3 2 2 10 4 7 5" xfId="36482"/>
    <cellStyle name="Обычный 3 2 2 10 4 7 6" xfId="43943"/>
    <cellStyle name="Обычный 3 2 2 10 4 7 7" xfId="51831"/>
    <cellStyle name="Обычный 3 2 2 10 4 7 8" xfId="59298"/>
    <cellStyle name="Обычный 3 2 2 10 4 8" xfId="6370"/>
    <cellStyle name="Обычный 3 2 2 10 4 8 2" xfId="6371"/>
    <cellStyle name="Обычный 3 2 2 10 4 8 3" xfId="22474"/>
    <cellStyle name="Обычный 3 2 2 10 4 8 4" xfId="29946"/>
    <cellStyle name="Обычный 3 2 2 10 4 8 5" xfId="37415"/>
    <cellStyle name="Обычный 3 2 2 10 4 8 6" xfId="44876"/>
    <cellStyle name="Обычный 3 2 2 10 4 8 7" xfId="52764"/>
    <cellStyle name="Обычный 3 2 2 10 4 8 8" xfId="60231"/>
    <cellStyle name="Обычный 3 2 2 10 4 9" xfId="6372"/>
    <cellStyle name="Обычный 3 2 2 10 5" xfId="6373"/>
    <cellStyle name="Обычный 3 2 2 10 5 2" xfId="6374"/>
    <cellStyle name="Обычный 3 2 2 10 5 3" xfId="16870"/>
    <cellStyle name="Обычный 3 2 2 10 5 4" xfId="24342"/>
    <cellStyle name="Обычный 3 2 2 10 5 5" xfId="31812"/>
    <cellStyle name="Обычный 3 2 2 10 5 6" xfId="39274"/>
    <cellStyle name="Обычный 3 2 2 10 5 7" xfId="47160"/>
    <cellStyle name="Обычный 3 2 2 10 5 8" xfId="54627"/>
    <cellStyle name="Обычный 3 2 2 10 6" xfId="6375"/>
    <cellStyle name="Обычный 3 2 2 10 6 2" xfId="6376"/>
    <cellStyle name="Обычный 3 2 2 10 6 3" xfId="17804"/>
    <cellStyle name="Обычный 3 2 2 10 6 4" xfId="25276"/>
    <cellStyle name="Обычный 3 2 2 10 6 5" xfId="32745"/>
    <cellStyle name="Обычный 3 2 2 10 6 6" xfId="40206"/>
    <cellStyle name="Обычный 3 2 2 10 6 7" xfId="48094"/>
    <cellStyle name="Обычный 3 2 2 10 6 8" xfId="55561"/>
    <cellStyle name="Обычный 3 2 2 10 7" xfId="6377"/>
    <cellStyle name="Обычный 3 2 2 10 7 2" xfId="6378"/>
    <cellStyle name="Обычный 3 2 2 10 7 3" xfId="18737"/>
    <cellStyle name="Обычный 3 2 2 10 7 4" xfId="26209"/>
    <cellStyle name="Обычный 3 2 2 10 7 5" xfId="33678"/>
    <cellStyle name="Обычный 3 2 2 10 7 6" xfId="41139"/>
    <cellStyle name="Обычный 3 2 2 10 7 7" xfId="49027"/>
    <cellStyle name="Обычный 3 2 2 10 7 8" xfId="56494"/>
    <cellStyle name="Обычный 3 2 2 10 8" xfId="6379"/>
    <cellStyle name="Обычный 3 2 2 10 8 2" xfId="6380"/>
    <cellStyle name="Обычный 3 2 2 10 8 3" xfId="19669"/>
    <cellStyle name="Обычный 3 2 2 10 8 4" xfId="27141"/>
    <cellStyle name="Обычный 3 2 2 10 8 5" xfId="34610"/>
    <cellStyle name="Обычный 3 2 2 10 8 6" xfId="42071"/>
    <cellStyle name="Обычный 3 2 2 10 8 7" xfId="49959"/>
    <cellStyle name="Обычный 3 2 2 10 8 8" xfId="57426"/>
    <cellStyle name="Обычный 3 2 2 10 9" xfId="6381"/>
    <cellStyle name="Обычный 3 2 2 10 9 2" xfId="6382"/>
    <cellStyle name="Обычный 3 2 2 10 9 3" xfId="20602"/>
    <cellStyle name="Обычный 3 2 2 10 9 4" xfId="28074"/>
    <cellStyle name="Обычный 3 2 2 10 9 5" xfId="35543"/>
    <cellStyle name="Обычный 3 2 2 10 9 6" xfId="43004"/>
    <cellStyle name="Обычный 3 2 2 10 9 7" xfId="50892"/>
    <cellStyle name="Обычный 3 2 2 10 9 8" xfId="58359"/>
    <cellStyle name="Обычный 3 2 2 11" xfId="6383"/>
    <cellStyle name="Обычный 3 2 2 11 10" xfId="6384"/>
    <cellStyle name="Обычный 3 2 2 11 10 2" xfId="6385"/>
    <cellStyle name="Обычный 3 2 2 11 10 3" xfId="22475"/>
    <cellStyle name="Обычный 3 2 2 11 10 4" xfId="29947"/>
    <cellStyle name="Обычный 3 2 2 11 10 5" xfId="37416"/>
    <cellStyle name="Обычный 3 2 2 11 10 6" xfId="44877"/>
    <cellStyle name="Обычный 3 2 2 11 10 7" xfId="52765"/>
    <cellStyle name="Обычный 3 2 2 11 10 8" xfId="60232"/>
    <cellStyle name="Обычный 3 2 2 11 11" xfId="6386"/>
    <cellStyle name="Обычный 3 2 2 11 12" xfId="15921"/>
    <cellStyle name="Обычный 3 2 2 11 13" xfId="23411"/>
    <cellStyle name="Обычный 3 2 2 11 14" xfId="30882"/>
    <cellStyle name="Обычный 3 2 2 11 15" xfId="38348"/>
    <cellStyle name="Обычный 3 2 2 11 16" xfId="45535"/>
    <cellStyle name="Обычный 3 2 2 11 17" xfId="46229"/>
    <cellStyle name="Обычный 3 2 2 11 18" xfId="53696"/>
    <cellStyle name="Обычный 3 2 2 11 2" xfId="6387"/>
    <cellStyle name="Обычный 3 2 2 11 2 10" xfId="15922"/>
    <cellStyle name="Обычный 3 2 2 11 2 11" xfId="23412"/>
    <cellStyle name="Обычный 3 2 2 11 2 12" xfId="30883"/>
    <cellStyle name="Обычный 3 2 2 11 2 13" xfId="38349"/>
    <cellStyle name="Обычный 3 2 2 11 2 14" xfId="46230"/>
    <cellStyle name="Обычный 3 2 2 11 2 15" xfId="53697"/>
    <cellStyle name="Обычный 3 2 2 11 2 2" xfId="6388"/>
    <cellStyle name="Обычный 3 2 2 11 2 2 2" xfId="6389"/>
    <cellStyle name="Обычный 3 2 2 11 2 2 3" xfId="16877"/>
    <cellStyle name="Обычный 3 2 2 11 2 2 4" xfId="24349"/>
    <cellStyle name="Обычный 3 2 2 11 2 2 5" xfId="31819"/>
    <cellStyle name="Обычный 3 2 2 11 2 2 6" xfId="39281"/>
    <cellStyle name="Обычный 3 2 2 11 2 2 7" xfId="47167"/>
    <cellStyle name="Обычный 3 2 2 11 2 2 8" xfId="54634"/>
    <cellStyle name="Обычный 3 2 2 11 2 3" xfId="6390"/>
    <cellStyle name="Обычный 3 2 2 11 2 3 2" xfId="6391"/>
    <cellStyle name="Обычный 3 2 2 11 2 3 3" xfId="17811"/>
    <cellStyle name="Обычный 3 2 2 11 2 3 4" xfId="25283"/>
    <cellStyle name="Обычный 3 2 2 11 2 3 5" xfId="32752"/>
    <cellStyle name="Обычный 3 2 2 11 2 3 6" xfId="40213"/>
    <cellStyle name="Обычный 3 2 2 11 2 3 7" xfId="48101"/>
    <cellStyle name="Обычный 3 2 2 11 2 3 8" xfId="55568"/>
    <cellStyle name="Обычный 3 2 2 11 2 4" xfId="6392"/>
    <cellStyle name="Обычный 3 2 2 11 2 4 2" xfId="6393"/>
    <cellStyle name="Обычный 3 2 2 11 2 4 3" xfId="18744"/>
    <cellStyle name="Обычный 3 2 2 11 2 4 4" xfId="26216"/>
    <cellStyle name="Обычный 3 2 2 11 2 4 5" xfId="33685"/>
    <cellStyle name="Обычный 3 2 2 11 2 4 6" xfId="41146"/>
    <cellStyle name="Обычный 3 2 2 11 2 4 7" xfId="49034"/>
    <cellStyle name="Обычный 3 2 2 11 2 4 8" xfId="56501"/>
    <cellStyle name="Обычный 3 2 2 11 2 5" xfId="6394"/>
    <cellStyle name="Обычный 3 2 2 11 2 5 2" xfId="6395"/>
    <cellStyle name="Обычный 3 2 2 11 2 5 3" xfId="19676"/>
    <cellStyle name="Обычный 3 2 2 11 2 5 4" xfId="27148"/>
    <cellStyle name="Обычный 3 2 2 11 2 5 5" xfId="34617"/>
    <cellStyle name="Обычный 3 2 2 11 2 5 6" xfId="42078"/>
    <cellStyle name="Обычный 3 2 2 11 2 5 7" xfId="49966"/>
    <cellStyle name="Обычный 3 2 2 11 2 5 8" xfId="57433"/>
    <cellStyle name="Обычный 3 2 2 11 2 6" xfId="6396"/>
    <cellStyle name="Обычный 3 2 2 11 2 6 2" xfId="6397"/>
    <cellStyle name="Обычный 3 2 2 11 2 6 3" xfId="20609"/>
    <cellStyle name="Обычный 3 2 2 11 2 6 4" xfId="28081"/>
    <cellStyle name="Обычный 3 2 2 11 2 6 5" xfId="35550"/>
    <cellStyle name="Обычный 3 2 2 11 2 6 6" xfId="43011"/>
    <cellStyle name="Обычный 3 2 2 11 2 6 7" xfId="50899"/>
    <cellStyle name="Обычный 3 2 2 11 2 6 8" xfId="58366"/>
    <cellStyle name="Обычный 3 2 2 11 2 7" xfId="6398"/>
    <cellStyle name="Обычный 3 2 2 11 2 7 2" xfId="6399"/>
    <cellStyle name="Обычный 3 2 2 11 2 7 3" xfId="21543"/>
    <cellStyle name="Обычный 3 2 2 11 2 7 4" xfId="29015"/>
    <cellStyle name="Обычный 3 2 2 11 2 7 5" xfId="36484"/>
    <cellStyle name="Обычный 3 2 2 11 2 7 6" xfId="43945"/>
    <cellStyle name="Обычный 3 2 2 11 2 7 7" xfId="51833"/>
    <cellStyle name="Обычный 3 2 2 11 2 7 8" xfId="59300"/>
    <cellStyle name="Обычный 3 2 2 11 2 8" xfId="6400"/>
    <cellStyle name="Обычный 3 2 2 11 2 8 2" xfId="6401"/>
    <cellStyle name="Обычный 3 2 2 11 2 8 3" xfId="22476"/>
    <cellStyle name="Обычный 3 2 2 11 2 8 4" xfId="29948"/>
    <cellStyle name="Обычный 3 2 2 11 2 8 5" xfId="37417"/>
    <cellStyle name="Обычный 3 2 2 11 2 8 6" xfId="44878"/>
    <cellStyle name="Обычный 3 2 2 11 2 8 7" xfId="52766"/>
    <cellStyle name="Обычный 3 2 2 11 2 8 8" xfId="60233"/>
    <cellStyle name="Обычный 3 2 2 11 2 9" xfId="6402"/>
    <cellStyle name="Обычный 3 2 2 11 3" xfId="6403"/>
    <cellStyle name="Обычный 3 2 2 11 3 10" xfId="15923"/>
    <cellStyle name="Обычный 3 2 2 11 3 11" xfId="23413"/>
    <cellStyle name="Обычный 3 2 2 11 3 12" xfId="30884"/>
    <cellStyle name="Обычный 3 2 2 11 3 13" xfId="38350"/>
    <cellStyle name="Обычный 3 2 2 11 3 14" xfId="46231"/>
    <cellStyle name="Обычный 3 2 2 11 3 15" xfId="53698"/>
    <cellStyle name="Обычный 3 2 2 11 3 2" xfId="6404"/>
    <cellStyle name="Обычный 3 2 2 11 3 2 2" xfId="6405"/>
    <cellStyle name="Обычный 3 2 2 11 3 2 3" xfId="16878"/>
    <cellStyle name="Обычный 3 2 2 11 3 2 4" xfId="24350"/>
    <cellStyle name="Обычный 3 2 2 11 3 2 5" xfId="31820"/>
    <cellStyle name="Обычный 3 2 2 11 3 2 6" xfId="39282"/>
    <cellStyle name="Обычный 3 2 2 11 3 2 7" xfId="47168"/>
    <cellStyle name="Обычный 3 2 2 11 3 2 8" xfId="54635"/>
    <cellStyle name="Обычный 3 2 2 11 3 3" xfId="6406"/>
    <cellStyle name="Обычный 3 2 2 11 3 3 2" xfId="6407"/>
    <cellStyle name="Обычный 3 2 2 11 3 3 3" xfId="17812"/>
    <cellStyle name="Обычный 3 2 2 11 3 3 4" xfId="25284"/>
    <cellStyle name="Обычный 3 2 2 11 3 3 5" xfId="32753"/>
    <cellStyle name="Обычный 3 2 2 11 3 3 6" xfId="40214"/>
    <cellStyle name="Обычный 3 2 2 11 3 3 7" xfId="48102"/>
    <cellStyle name="Обычный 3 2 2 11 3 3 8" xfId="55569"/>
    <cellStyle name="Обычный 3 2 2 11 3 4" xfId="6408"/>
    <cellStyle name="Обычный 3 2 2 11 3 4 2" xfId="6409"/>
    <cellStyle name="Обычный 3 2 2 11 3 4 3" xfId="18745"/>
    <cellStyle name="Обычный 3 2 2 11 3 4 4" xfId="26217"/>
    <cellStyle name="Обычный 3 2 2 11 3 4 5" xfId="33686"/>
    <cellStyle name="Обычный 3 2 2 11 3 4 6" xfId="41147"/>
    <cellStyle name="Обычный 3 2 2 11 3 4 7" xfId="49035"/>
    <cellStyle name="Обычный 3 2 2 11 3 4 8" xfId="56502"/>
    <cellStyle name="Обычный 3 2 2 11 3 5" xfId="6410"/>
    <cellStyle name="Обычный 3 2 2 11 3 5 2" xfId="6411"/>
    <cellStyle name="Обычный 3 2 2 11 3 5 3" xfId="19677"/>
    <cellStyle name="Обычный 3 2 2 11 3 5 4" xfId="27149"/>
    <cellStyle name="Обычный 3 2 2 11 3 5 5" xfId="34618"/>
    <cellStyle name="Обычный 3 2 2 11 3 5 6" xfId="42079"/>
    <cellStyle name="Обычный 3 2 2 11 3 5 7" xfId="49967"/>
    <cellStyle name="Обычный 3 2 2 11 3 5 8" xfId="57434"/>
    <cellStyle name="Обычный 3 2 2 11 3 6" xfId="6412"/>
    <cellStyle name="Обычный 3 2 2 11 3 6 2" xfId="6413"/>
    <cellStyle name="Обычный 3 2 2 11 3 6 3" xfId="20610"/>
    <cellStyle name="Обычный 3 2 2 11 3 6 4" xfId="28082"/>
    <cellStyle name="Обычный 3 2 2 11 3 6 5" xfId="35551"/>
    <cellStyle name="Обычный 3 2 2 11 3 6 6" xfId="43012"/>
    <cellStyle name="Обычный 3 2 2 11 3 6 7" xfId="50900"/>
    <cellStyle name="Обычный 3 2 2 11 3 6 8" xfId="58367"/>
    <cellStyle name="Обычный 3 2 2 11 3 7" xfId="6414"/>
    <cellStyle name="Обычный 3 2 2 11 3 7 2" xfId="6415"/>
    <cellStyle name="Обычный 3 2 2 11 3 7 3" xfId="21544"/>
    <cellStyle name="Обычный 3 2 2 11 3 7 4" xfId="29016"/>
    <cellStyle name="Обычный 3 2 2 11 3 7 5" xfId="36485"/>
    <cellStyle name="Обычный 3 2 2 11 3 7 6" xfId="43946"/>
    <cellStyle name="Обычный 3 2 2 11 3 7 7" xfId="51834"/>
    <cellStyle name="Обычный 3 2 2 11 3 7 8" xfId="59301"/>
    <cellStyle name="Обычный 3 2 2 11 3 8" xfId="6416"/>
    <cellStyle name="Обычный 3 2 2 11 3 8 2" xfId="6417"/>
    <cellStyle name="Обычный 3 2 2 11 3 8 3" xfId="22477"/>
    <cellStyle name="Обычный 3 2 2 11 3 8 4" xfId="29949"/>
    <cellStyle name="Обычный 3 2 2 11 3 8 5" xfId="37418"/>
    <cellStyle name="Обычный 3 2 2 11 3 8 6" xfId="44879"/>
    <cellStyle name="Обычный 3 2 2 11 3 8 7" xfId="52767"/>
    <cellStyle name="Обычный 3 2 2 11 3 8 8" xfId="60234"/>
    <cellStyle name="Обычный 3 2 2 11 3 9" xfId="6418"/>
    <cellStyle name="Обычный 3 2 2 11 4" xfId="6419"/>
    <cellStyle name="Обычный 3 2 2 11 4 2" xfId="6420"/>
    <cellStyle name="Обычный 3 2 2 11 4 3" xfId="16876"/>
    <cellStyle name="Обычный 3 2 2 11 4 4" xfId="24348"/>
    <cellStyle name="Обычный 3 2 2 11 4 5" xfId="31818"/>
    <cellStyle name="Обычный 3 2 2 11 4 6" xfId="39280"/>
    <cellStyle name="Обычный 3 2 2 11 4 7" xfId="47166"/>
    <cellStyle name="Обычный 3 2 2 11 4 8" xfId="54633"/>
    <cellStyle name="Обычный 3 2 2 11 5" xfId="6421"/>
    <cellStyle name="Обычный 3 2 2 11 5 2" xfId="6422"/>
    <cellStyle name="Обычный 3 2 2 11 5 3" xfId="17810"/>
    <cellStyle name="Обычный 3 2 2 11 5 4" xfId="25282"/>
    <cellStyle name="Обычный 3 2 2 11 5 5" xfId="32751"/>
    <cellStyle name="Обычный 3 2 2 11 5 6" xfId="40212"/>
    <cellStyle name="Обычный 3 2 2 11 5 7" xfId="48100"/>
    <cellStyle name="Обычный 3 2 2 11 5 8" xfId="55567"/>
    <cellStyle name="Обычный 3 2 2 11 6" xfId="6423"/>
    <cellStyle name="Обычный 3 2 2 11 6 2" xfId="6424"/>
    <cellStyle name="Обычный 3 2 2 11 6 3" xfId="18743"/>
    <cellStyle name="Обычный 3 2 2 11 6 4" xfId="26215"/>
    <cellStyle name="Обычный 3 2 2 11 6 5" xfId="33684"/>
    <cellStyle name="Обычный 3 2 2 11 6 6" xfId="41145"/>
    <cellStyle name="Обычный 3 2 2 11 6 7" xfId="49033"/>
    <cellStyle name="Обычный 3 2 2 11 6 8" xfId="56500"/>
    <cellStyle name="Обычный 3 2 2 11 7" xfId="6425"/>
    <cellStyle name="Обычный 3 2 2 11 7 2" xfId="6426"/>
    <cellStyle name="Обычный 3 2 2 11 7 3" xfId="19675"/>
    <cellStyle name="Обычный 3 2 2 11 7 4" xfId="27147"/>
    <cellStyle name="Обычный 3 2 2 11 7 5" xfId="34616"/>
    <cellStyle name="Обычный 3 2 2 11 7 6" xfId="42077"/>
    <cellStyle name="Обычный 3 2 2 11 7 7" xfId="49965"/>
    <cellStyle name="Обычный 3 2 2 11 7 8" xfId="57432"/>
    <cellStyle name="Обычный 3 2 2 11 8" xfId="6427"/>
    <cellStyle name="Обычный 3 2 2 11 8 2" xfId="6428"/>
    <cellStyle name="Обычный 3 2 2 11 8 3" xfId="20608"/>
    <cellStyle name="Обычный 3 2 2 11 8 4" xfId="28080"/>
    <cellStyle name="Обычный 3 2 2 11 8 5" xfId="35549"/>
    <cellStyle name="Обычный 3 2 2 11 8 6" xfId="43010"/>
    <cellStyle name="Обычный 3 2 2 11 8 7" xfId="50898"/>
    <cellStyle name="Обычный 3 2 2 11 8 8" xfId="58365"/>
    <cellStyle name="Обычный 3 2 2 11 9" xfId="6429"/>
    <cellStyle name="Обычный 3 2 2 11 9 2" xfId="6430"/>
    <cellStyle name="Обычный 3 2 2 11 9 3" xfId="21542"/>
    <cellStyle name="Обычный 3 2 2 11 9 4" xfId="29014"/>
    <cellStyle name="Обычный 3 2 2 11 9 5" xfId="36483"/>
    <cellStyle name="Обычный 3 2 2 11 9 6" xfId="43944"/>
    <cellStyle name="Обычный 3 2 2 11 9 7" xfId="51832"/>
    <cellStyle name="Обычный 3 2 2 11 9 8" xfId="59299"/>
    <cellStyle name="Обычный 3 2 2 12" xfId="6431"/>
    <cellStyle name="Обычный 3 2 2 12 10" xfId="15924"/>
    <cellStyle name="Обычный 3 2 2 12 11" xfId="23414"/>
    <cellStyle name="Обычный 3 2 2 12 12" xfId="30885"/>
    <cellStyle name="Обычный 3 2 2 12 13" xfId="38351"/>
    <cellStyle name="Обычный 3 2 2 12 14" xfId="46232"/>
    <cellStyle name="Обычный 3 2 2 12 15" xfId="53699"/>
    <cellStyle name="Обычный 3 2 2 12 2" xfId="6432"/>
    <cellStyle name="Обычный 3 2 2 12 2 2" xfId="6433"/>
    <cellStyle name="Обычный 3 2 2 12 2 3" xfId="16879"/>
    <cellStyle name="Обычный 3 2 2 12 2 4" xfId="24351"/>
    <cellStyle name="Обычный 3 2 2 12 2 5" xfId="31821"/>
    <cellStyle name="Обычный 3 2 2 12 2 6" xfId="39283"/>
    <cellStyle name="Обычный 3 2 2 12 2 7" xfId="47169"/>
    <cellStyle name="Обычный 3 2 2 12 2 8" xfId="54636"/>
    <cellStyle name="Обычный 3 2 2 12 3" xfId="6434"/>
    <cellStyle name="Обычный 3 2 2 12 3 2" xfId="6435"/>
    <cellStyle name="Обычный 3 2 2 12 3 3" xfId="17813"/>
    <cellStyle name="Обычный 3 2 2 12 3 4" xfId="25285"/>
    <cellStyle name="Обычный 3 2 2 12 3 5" xfId="32754"/>
    <cellStyle name="Обычный 3 2 2 12 3 6" xfId="40215"/>
    <cellStyle name="Обычный 3 2 2 12 3 7" xfId="48103"/>
    <cellStyle name="Обычный 3 2 2 12 3 8" xfId="55570"/>
    <cellStyle name="Обычный 3 2 2 12 4" xfId="6436"/>
    <cellStyle name="Обычный 3 2 2 12 4 2" xfId="6437"/>
    <cellStyle name="Обычный 3 2 2 12 4 3" xfId="18746"/>
    <cellStyle name="Обычный 3 2 2 12 4 4" xfId="26218"/>
    <cellStyle name="Обычный 3 2 2 12 4 5" xfId="33687"/>
    <cellStyle name="Обычный 3 2 2 12 4 6" xfId="41148"/>
    <cellStyle name="Обычный 3 2 2 12 4 7" xfId="49036"/>
    <cellStyle name="Обычный 3 2 2 12 4 8" xfId="56503"/>
    <cellStyle name="Обычный 3 2 2 12 5" xfId="6438"/>
    <cellStyle name="Обычный 3 2 2 12 5 2" xfId="6439"/>
    <cellStyle name="Обычный 3 2 2 12 5 3" xfId="19678"/>
    <cellStyle name="Обычный 3 2 2 12 5 4" xfId="27150"/>
    <cellStyle name="Обычный 3 2 2 12 5 5" xfId="34619"/>
    <cellStyle name="Обычный 3 2 2 12 5 6" xfId="42080"/>
    <cellStyle name="Обычный 3 2 2 12 5 7" xfId="49968"/>
    <cellStyle name="Обычный 3 2 2 12 5 8" xfId="57435"/>
    <cellStyle name="Обычный 3 2 2 12 6" xfId="6440"/>
    <cellStyle name="Обычный 3 2 2 12 6 2" xfId="6441"/>
    <cellStyle name="Обычный 3 2 2 12 6 3" xfId="20611"/>
    <cellStyle name="Обычный 3 2 2 12 6 4" xfId="28083"/>
    <cellStyle name="Обычный 3 2 2 12 6 5" xfId="35552"/>
    <cellStyle name="Обычный 3 2 2 12 6 6" xfId="43013"/>
    <cellStyle name="Обычный 3 2 2 12 6 7" xfId="50901"/>
    <cellStyle name="Обычный 3 2 2 12 6 8" xfId="58368"/>
    <cellStyle name="Обычный 3 2 2 12 7" xfId="6442"/>
    <cellStyle name="Обычный 3 2 2 12 7 2" xfId="6443"/>
    <cellStyle name="Обычный 3 2 2 12 7 3" xfId="21545"/>
    <cellStyle name="Обычный 3 2 2 12 7 4" xfId="29017"/>
    <cellStyle name="Обычный 3 2 2 12 7 5" xfId="36486"/>
    <cellStyle name="Обычный 3 2 2 12 7 6" xfId="43947"/>
    <cellStyle name="Обычный 3 2 2 12 7 7" xfId="51835"/>
    <cellStyle name="Обычный 3 2 2 12 7 8" xfId="59302"/>
    <cellStyle name="Обычный 3 2 2 12 8" xfId="6444"/>
    <cellStyle name="Обычный 3 2 2 12 8 2" xfId="6445"/>
    <cellStyle name="Обычный 3 2 2 12 8 3" xfId="22478"/>
    <cellStyle name="Обычный 3 2 2 12 8 4" xfId="29950"/>
    <cellStyle name="Обычный 3 2 2 12 8 5" xfId="37419"/>
    <cellStyle name="Обычный 3 2 2 12 8 6" xfId="44880"/>
    <cellStyle name="Обычный 3 2 2 12 8 7" xfId="52768"/>
    <cellStyle name="Обычный 3 2 2 12 8 8" xfId="60235"/>
    <cellStyle name="Обычный 3 2 2 12 9" xfId="6446"/>
    <cellStyle name="Обычный 3 2 2 13" xfId="6447"/>
    <cellStyle name="Обычный 3 2 2 13 10" xfId="15925"/>
    <cellStyle name="Обычный 3 2 2 13 11" xfId="23415"/>
    <cellStyle name="Обычный 3 2 2 13 12" xfId="30886"/>
    <cellStyle name="Обычный 3 2 2 13 13" xfId="38352"/>
    <cellStyle name="Обычный 3 2 2 13 14" xfId="46233"/>
    <cellStyle name="Обычный 3 2 2 13 15" xfId="53700"/>
    <cellStyle name="Обычный 3 2 2 13 2" xfId="6448"/>
    <cellStyle name="Обычный 3 2 2 13 2 2" xfId="6449"/>
    <cellStyle name="Обычный 3 2 2 13 2 3" xfId="16880"/>
    <cellStyle name="Обычный 3 2 2 13 2 4" xfId="24352"/>
    <cellStyle name="Обычный 3 2 2 13 2 5" xfId="31822"/>
    <cellStyle name="Обычный 3 2 2 13 2 6" xfId="39284"/>
    <cellStyle name="Обычный 3 2 2 13 2 7" xfId="47170"/>
    <cellStyle name="Обычный 3 2 2 13 2 8" xfId="54637"/>
    <cellStyle name="Обычный 3 2 2 13 3" xfId="6450"/>
    <cellStyle name="Обычный 3 2 2 13 3 2" xfId="6451"/>
    <cellStyle name="Обычный 3 2 2 13 3 3" xfId="17814"/>
    <cellStyle name="Обычный 3 2 2 13 3 4" xfId="25286"/>
    <cellStyle name="Обычный 3 2 2 13 3 5" xfId="32755"/>
    <cellStyle name="Обычный 3 2 2 13 3 6" xfId="40216"/>
    <cellStyle name="Обычный 3 2 2 13 3 7" xfId="48104"/>
    <cellStyle name="Обычный 3 2 2 13 3 8" xfId="55571"/>
    <cellStyle name="Обычный 3 2 2 13 4" xfId="6452"/>
    <cellStyle name="Обычный 3 2 2 13 4 2" xfId="6453"/>
    <cellStyle name="Обычный 3 2 2 13 4 3" xfId="18747"/>
    <cellStyle name="Обычный 3 2 2 13 4 4" xfId="26219"/>
    <cellStyle name="Обычный 3 2 2 13 4 5" xfId="33688"/>
    <cellStyle name="Обычный 3 2 2 13 4 6" xfId="41149"/>
    <cellStyle name="Обычный 3 2 2 13 4 7" xfId="49037"/>
    <cellStyle name="Обычный 3 2 2 13 4 8" xfId="56504"/>
    <cellStyle name="Обычный 3 2 2 13 5" xfId="6454"/>
    <cellStyle name="Обычный 3 2 2 13 5 2" xfId="6455"/>
    <cellStyle name="Обычный 3 2 2 13 5 3" xfId="19679"/>
    <cellStyle name="Обычный 3 2 2 13 5 4" xfId="27151"/>
    <cellStyle name="Обычный 3 2 2 13 5 5" xfId="34620"/>
    <cellStyle name="Обычный 3 2 2 13 5 6" xfId="42081"/>
    <cellStyle name="Обычный 3 2 2 13 5 7" xfId="49969"/>
    <cellStyle name="Обычный 3 2 2 13 5 8" xfId="57436"/>
    <cellStyle name="Обычный 3 2 2 13 6" xfId="6456"/>
    <cellStyle name="Обычный 3 2 2 13 6 2" xfId="6457"/>
    <cellStyle name="Обычный 3 2 2 13 6 3" xfId="20612"/>
    <cellStyle name="Обычный 3 2 2 13 6 4" xfId="28084"/>
    <cellStyle name="Обычный 3 2 2 13 6 5" xfId="35553"/>
    <cellStyle name="Обычный 3 2 2 13 6 6" xfId="43014"/>
    <cellStyle name="Обычный 3 2 2 13 6 7" xfId="50902"/>
    <cellStyle name="Обычный 3 2 2 13 6 8" xfId="58369"/>
    <cellStyle name="Обычный 3 2 2 13 7" xfId="6458"/>
    <cellStyle name="Обычный 3 2 2 13 7 2" xfId="6459"/>
    <cellStyle name="Обычный 3 2 2 13 7 3" xfId="21546"/>
    <cellStyle name="Обычный 3 2 2 13 7 4" xfId="29018"/>
    <cellStyle name="Обычный 3 2 2 13 7 5" xfId="36487"/>
    <cellStyle name="Обычный 3 2 2 13 7 6" xfId="43948"/>
    <cellStyle name="Обычный 3 2 2 13 7 7" xfId="51836"/>
    <cellStyle name="Обычный 3 2 2 13 7 8" xfId="59303"/>
    <cellStyle name="Обычный 3 2 2 13 8" xfId="6460"/>
    <cellStyle name="Обычный 3 2 2 13 8 2" xfId="6461"/>
    <cellStyle name="Обычный 3 2 2 13 8 3" xfId="22479"/>
    <cellStyle name="Обычный 3 2 2 13 8 4" xfId="29951"/>
    <cellStyle name="Обычный 3 2 2 13 8 5" xfId="37420"/>
    <cellStyle name="Обычный 3 2 2 13 8 6" xfId="44881"/>
    <cellStyle name="Обычный 3 2 2 13 8 7" xfId="52769"/>
    <cellStyle name="Обычный 3 2 2 13 8 8" xfId="60236"/>
    <cellStyle name="Обычный 3 2 2 13 9" xfId="6462"/>
    <cellStyle name="Обычный 3 2 2 14" xfId="6463"/>
    <cellStyle name="Обычный 3 2 2 14 2" xfId="6464"/>
    <cellStyle name="Обычный 3 2 2 14 3" xfId="16869"/>
    <cellStyle name="Обычный 3 2 2 14 4" xfId="24341"/>
    <cellStyle name="Обычный 3 2 2 14 5" xfId="31811"/>
    <cellStyle name="Обычный 3 2 2 14 6" xfId="39273"/>
    <cellStyle name="Обычный 3 2 2 14 7" xfId="47159"/>
    <cellStyle name="Обычный 3 2 2 14 8" xfId="54626"/>
    <cellStyle name="Обычный 3 2 2 15" xfId="6465"/>
    <cellStyle name="Обычный 3 2 2 15 2" xfId="6466"/>
    <cellStyle name="Обычный 3 2 2 15 3" xfId="17803"/>
    <cellStyle name="Обычный 3 2 2 15 4" xfId="25275"/>
    <cellStyle name="Обычный 3 2 2 15 5" xfId="32744"/>
    <cellStyle name="Обычный 3 2 2 15 6" xfId="40205"/>
    <cellStyle name="Обычный 3 2 2 15 7" xfId="48093"/>
    <cellStyle name="Обычный 3 2 2 15 8" xfId="55560"/>
    <cellStyle name="Обычный 3 2 2 16" xfId="6467"/>
    <cellStyle name="Обычный 3 2 2 16 2" xfId="6468"/>
    <cellStyle name="Обычный 3 2 2 16 3" xfId="18736"/>
    <cellStyle name="Обычный 3 2 2 16 4" xfId="26208"/>
    <cellStyle name="Обычный 3 2 2 16 5" xfId="33677"/>
    <cellStyle name="Обычный 3 2 2 16 6" xfId="41138"/>
    <cellStyle name="Обычный 3 2 2 16 7" xfId="49026"/>
    <cellStyle name="Обычный 3 2 2 16 8" xfId="56493"/>
    <cellStyle name="Обычный 3 2 2 17" xfId="6469"/>
    <cellStyle name="Обычный 3 2 2 17 2" xfId="6470"/>
    <cellStyle name="Обычный 3 2 2 17 3" xfId="19668"/>
    <cellStyle name="Обычный 3 2 2 17 4" xfId="27140"/>
    <cellStyle name="Обычный 3 2 2 17 5" xfId="34609"/>
    <cellStyle name="Обычный 3 2 2 17 6" xfId="42070"/>
    <cellStyle name="Обычный 3 2 2 17 7" xfId="49958"/>
    <cellStyle name="Обычный 3 2 2 17 8" xfId="57425"/>
    <cellStyle name="Обычный 3 2 2 18" xfId="6471"/>
    <cellStyle name="Обычный 3 2 2 18 2" xfId="6472"/>
    <cellStyle name="Обычный 3 2 2 18 3" xfId="20601"/>
    <cellStyle name="Обычный 3 2 2 18 4" xfId="28073"/>
    <cellStyle name="Обычный 3 2 2 18 5" xfId="35542"/>
    <cellStyle name="Обычный 3 2 2 18 6" xfId="43003"/>
    <cellStyle name="Обычный 3 2 2 18 7" xfId="50891"/>
    <cellStyle name="Обычный 3 2 2 18 8" xfId="58358"/>
    <cellStyle name="Обычный 3 2 2 19" xfId="6473"/>
    <cellStyle name="Обычный 3 2 2 19 2" xfId="6474"/>
    <cellStyle name="Обычный 3 2 2 19 3" xfId="21535"/>
    <cellStyle name="Обычный 3 2 2 19 4" xfId="29007"/>
    <cellStyle name="Обычный 3 2 2 19 5" xfId="36476"/>
    <cellStyle name="Обычный 3 2 2 19 6" xfId="43937"/>
    <cellStyle name="Обычный 3 2 2 19 7" xfId="51825"/>
    <cellStyle name="Обычный 3 2 2 19 8" xfId="59292"/>
    <cellStyle name="Обычный 3 2 2 2" xfId="6475"/>
    <cellStyle name="Обычный 3 2 2 2 10" xfId="6476"/>
    <cellStyle name="Обычный 3 2 2 2 10 2" xfId="6477"/>
    <cellStyle name="Обычный 3 2 2 2 10 3" xfId="18748"/>
    <cellStyle name="Обычный 3 2 2 2 10 4" xfId="26220"/>
    <cellStyle name="Обычный 3 2 2 2 10 5" xfId="33689"/>
    <cellStyle name="Обычный 3 2 2 2 10 6" xfId="41150"/>
    <cellStyle name="Обычный 3 2 2 2 10 7" xfId="49038"/>
    <cellStyle name="Обычный 3 2 2 2 10 8" xfId="56505"/>
    <cellStyle name="Обычный 3 2 2 2 11" xfId="6478"/>
    <cellStyle name="Обычный 3 2 2 2 11 2" xfId="6479"/>
    <cellStyle name="Обычный 3 2 2 2 11 3" xfId="19680"/>
    <cellStyle name="Обычный 3 2 2 2 11 4" xfId="27152"/>
    <cellStyle name="Обычный 3 2 2 2 11 5" xfId="34621"/>
    <cellStyle name="Обычный 3 2 2 2 11 6" xfId="42082"/>
    <cellStyle name="Обычный 3 2 2 2 11 7" xfId="49970"/>
    <cellStyle name="Обычный 3 2 2 2 11 8" xfId="57437"/>
    <cellStyle name="Обычный 3 2 2 2 12" xfId="6480"/>
    <cellStyle name="Обычный 3 2 2 2 12 2" xfId="6481"/>
    <cellStyle name="Обычный 3 2 2 2 12 3" xfId="20613"/>
    <cellStyle name="Обычный 3 2 2 2 12 4" xfId="28085"/>
    <cellStyle name="Обычный 3 2 2 2 12 5" xfId="35554"/>
    <cellStyle name="Обычный 3 2 2 2 12 6" xfId="43015"/>
    <cellStyle name="Обычный 3 2 2 2 12 7" xfId="50903"/>
    <cellStyle name="Обычный 3 2 2 2 12 8" xfId="58370"/>
    <cellStyle name="Обычный 3 2 2 2 13" xfId="6482"/>
    <cellStyle name="Обычный 3 2 2 2 13 2" xfId="6483"/>
    <cellStyle name="Обычный 3 2 2 2 13 3" xfId="21547"/>
    <cellStyle name="Обычный 3 2 2 2 13 4" xfId="29019"/>
    <cellStyle name="Обычный 3 2 2 2 13 5" xfId="36488"/>
    <cellStyle name="Обычный 3 2 2 2 13 6" xfId="43949"/>
    <cellStyle name="Обычный 3 2 2 2 13 7" xfId="51837"/>
    <cellStyle name="Обычный 3 2 2 2 13 8" xfId="59304"/>
    <cellStyle name="Обычный 3 2 2 2 14" xfId="6484"/>
    <cellStyle name="Обычный 3 2 2 2 14 2" xfId="6485"/>
    <cellStyle name="Обычный 3 2 2 2 14 3" xfId="22480"/>
    <cellStyle name="Обычный 3 2 2 2 14 4" xfId="29952"/>
    <cellStyle name="Обычный 3 2 2 2 14 5" xfId="37421"/>
    <cellStyle name="Обычный 3 2 2 2 14 6" xfId="44882"/>
    <cellStyle name="Обычный 3 2 2 2 14 7" xfId="52770"/>
    <cellStyle name="Обычный 3 2 2 2 14 8" xfId="60237"/>
    <cellStyle name="Обычный 3 2 2 2 15" xfId="6486"/>
    <cellStyle name="Обычный 3 2 2 2 16" xfId="6487"/>
    <cellStyle name="Обычный 3 2 2 2 17" xfId="15926"/>
    <cellStyle name="Обычный 3 2 2 2 18" xfId="23416"/>
    <cellStyle name="Обычный 3 2 2 2 19" xfId="30887"/>
    <cellStyle name="Обычный 3 2 2 2 2" xfId="6488"/>
    <cellStyle name="Обычный 3 2 2 2 2 10" xfId="6489"/>
    <cellStyle name="Обычный 3 2 2 2 2 10 2" xfId="6490"/>
    <cellStyle name="Обычный 3 2 2 2 2 10 3" xfId="20614"/>
    <cellStyle name="Обычный 3 2 2 2 2 10 4" xfId="28086"/>
    <cellStyle name="Обычный 3 2 2 2 2 10 5" xfId="35555"/>
    <cellStyle name="Обычный 3 2 2 2 2 10 6" xfId="43016"/>
    <cellStyle name="Обычный 3 2 2 2 2 10 7" xfId="50904"/>
    <cellStyle name="Обычный 3 2 2 2 2 10 8" xfId="58371"/>
    <cellStyle name="Обычный 3 2 2 2 2 11" xfId="6491"/>
    <cellStyle name="Обычный 3 2 2 2 2 11 2" xfId="6492"/>
    <cellStyle name="Обычный 3 2 2 2 2 11 3" xfId="21548"/>
    <cellStyle name="Обычный 3 2 2 2 2 11 4" xfId="29020"/>
    <cellStyle name="Обычный 3 2 2 2 2 11 5" xfId="36489"/>
    <cellStyle name="Обычный 3 2 2 2 2 11 6" xfId="43950"/>
    <cellStyle name="Обычный 3 2 2 2 2 11 7" xfId="51838"/>
    <cellStyle name="Обычный 3 2 2 2 2 11 8" xfId="59305"/>
    <cellStyle name="Обычный 3 2 2 2 2 12" xfId="6493"/>
    <cellStyle name="Обычный 3 2 2 2 2 12 2" xfId="6494"/>
    <cellStyle name="Обычный 3 2 2 2 2 12 3" xfId="22481"/>
    <cellStyle name="Обычный 3 2 2 2 2 12 4" xfId="29953"/>
    <cellStyle name="Обычный 3 2 2 2 2 12 5" xfId="37422"/>
    <cellStyle name="Обычный 3 2 2 2 2 12 6" xfId="44883"/>
    <cellStyle name="Обычный 3 2 2 2 2 12 7" xfId="52771"/>
    <cellStyle name="Обычный 3 2 2 2 2 12 8" xfId="60238"/>
    <cellStyle name="Обычный 3 2 2 2 2 13" xfId="6495"/>
    <cellStyle name="Обычный 3 2 2 2 2 14" xfId="15927"/>
    <cellStyle name="Обычный 3 2 2 2 2 15" xfId="23417"/>
    <cellStyle name="Обычный 3 2 2 2 2 16" xfId="30888"/>
    <cellStyle name="Обычный 3 2 2 2 2 17" xfId="38354"/>
    <cellStyle name="Обычный 3 2 2 2 2 18" xfId="45536"/>
    <cellStyle name="Обычный 3 2 2 2 2 19" xfId="46235"/>
    <cellStyle name="Обычный 3 2 2 2 2 2" xfId="6496"/>
    <cellStyle name="Обычный 3 2 2 2 2 2 10" xfId="6497"/>
    <cellStyle name="Обычный 3 2 2 2 2 2 10 2" xfId="6498"/>
    <cellStyle name="Обычный 3 2 2 2 2 2 10 3" xfId="21549"/>
    <cellStyle name="Обычный 3 2 2 2 2 2 10 4" xfId="29021"/>
    <cellStyle name="Обычный 3 2 2 2 2 2 10 5" xfId="36490"/>
    <cellStyle name="Обычный 3 2 2 2 2 2 10 6" xfId="43951"/>
    <cellStyle name="Обычный 3 2 2 2 2 2 10 7" xfId="51839"/>
    <cellStyle name="Обычный 3 2 2 2 2 2 10 8" xfId="59306"/>
    <cellStyle name="Обычный 3 2 2 2 2 2 11" xfId="6499"/>
    <cellStyle name="Обычный 3 2 2 2 2 2 11 2" xfId="6500"/>
    <cellStyle name="Обычный 3 2 2 2 2 2 11 3" xfId="22482"/>
    <cellStyle name="Обычный 3 2 2 2 2 2 11 4" xfId="29954"/>
    <cellStyle name="Обычный 3 2 2 2 2 2 11 5" xfId="37423"/>
    <cellStyle name="Обычный 3 2 2 2 2 2 11 6" xfId="44884"/>
    <cellStyle name="Обычный 3 2 2 2 2 2 11 7" xfId="52772"/>
    <cellStyle name="Обычный 3 2 2 2 2 2 11 8" xfId="60239"/>
    <cellStyle name="Обычный 3 2 2 2 2 2 12" xfId="6501"/>
    <cellStyle name="Обычный 3 2 2 2 2 2 13" xfId="15928"/>
    <cellStyle name="Обычный 3 2 2 2 2 2 14" xfId="23418"/>
    <cellStyle name="Обычный 3 2 2 2 2 2 15" xfId="30889"/>
    <cellStyle name="Обычный 3 2 2 2 2 2 16" xfId="38355"/>
    <cellStyle name="Обычный 3 2 2 2 2 2 17" xfId="45537"/>
    <cellStyle name="Обычный 3 2 2 2 2 2 18" xfId="46236"/>
    <cellStyle name="Обычный 3 2 2 2 2 2 19" xfId="53703"/>
    <cellStyle name="Обычный 3 2 2 2 2 2 2" xfId="6502"/>
    <cellStyle name="Обычный 3 2 2 2 2 2 2 10" xfId="6503"/>
    <cellStyle name="Обычный 3 2 2 2 2 2 2 10 2" xfId="6504"/>
    <cellStyle name="Обычный 3 2 2 2 2 2 2 10 3" xfId="22483"/>
    <cellStyle name="Обычный 3 2 2 2 2 2 2 10 4" xfId="29955"/>
    <cellStyle name="Обычный 3 2 2 2 2 2 2 10 5" xfId="37424"/>
    <cellStyle name="Обычный 3 2 2 2 2 2 2 10 6" xfId="44885"/>
    <cellStyle name="Обычный 3 2 2 2 2 2 2 10 7" xfId="52773"/>
    <cellStyle name="Обычный 3 2 2 2 2 2 2 10 8" xfId="60240"/>
    <cellStyle name="Обычный 3 2 2 2 2 2 2 11" xfId="6505"/>
    <cellStyle name="Обычный 3 2 2 2 2 2 2 12" xfId="15929"/>
    <cellStyle name="Обычный 3 2 2 2 2 2 2 13" xfId="23419"/>
    <cellStyle name="Обычный 3 2 2 2 2 2 2 14" xfId="30890"/>
    <cellStyle name="Обычный 3 2 2 2 2 2 2 15" xfId="38356"/>
    <cellStyle name="Обычный 3 2 2 2 2 2 2 16" xfId="45538"/>
    <cellStyle name="Обычный 3 2 2 2 2 2 2 17" xfId="46237"/>
    <cellStyle name="Обычный 3 2 2 2 2 2 2 18" xfId="53704"/>
    <cellStyle name="Обычный 3 2 2 2 2 2 2 2" xfId="6506"/>
    <cellStyle name="Обычный 3 2 2 2 2 2 2 2 10" xfId="15930"/>
    <cellStyle name="Обычный 3 2 2 2 2 2 2 2 11" xfId="23420"/>
    <cellStyle name="Обычный 3 2 2 2 2 2 2 2 12" xfId="30891"/>
    <cellStyle name="Обычный 3 2 2 2 2 2 2 2 13" xfId="38357"/>
    <cellStyle name="Обычный 3 2 2 2 2 2 2 2 14" xfId="46238"/>
    <cellStyle name="Обычный 3 2 2 2 2 2 2 2 15" xfId="53705"/>
    <cellStyle name="Обычный 3 2 2 2 2 2 2 2 2" xfId="6507"/>
    <cellStyle name="Обычный 3 2 2 2 2 2 2 2 2 2" xfId="6508"/>
    <cellStyle name="Обычный 3 2 2 2 2 2 2 2 2 3" xfId="16885"/>
    <cellStyle name="Обычный 3 2 2 2 2 2 2 2 2 4" xfId="24357"/>
    <cellStyle name="Обычный 3 2 2 2 2 2 2 2 2 5" xfId="31827"/>
    <cellStyle name="Обычный 3 2 2 2 2 2 2 2 2 6" xfId="39289"/>
    <cellStyle name="Обычный 3 2 2 2 2 2 2 2 2 7" xfId="47175"/>
    <cellStyle name="Обычный 3 2 2 2 2 2 2 2 2 8" xfId="54642"/>
    <cellStyle name="Обычный 3 2 2 2 2 2 2 2 3" xfId="6509"/>
    <cellStyle name="Обычный 3 2 2 2 2 2 2 2 3 2" xfId="6510"/>
    <cellStyle name="Обычный 3 2 2 2 2 2 2 2 3 3" xfId="17819"/>
    <cellStyle name="Обычный 3 2 2 2 2 2 2 2 3 4" xfId="25291"/>
    <cellStyle name="Обычный 3 2 2 2 2 2 2 2 3 5" xfId="32760"/>
    <cellStyle name="Обычный 3 2 2 2 2 2 2 2 3 6" xfId="40221"/>
    <cellStyle name="Обычный 3 2 2 2 2 2 2 2 3 7" xfId="48109"/>
    <cellStyle name="Обычный 3 2 2 2 2 2 2 2 3 8" xfId="55576"/>
    <cellStyle name="Обычный 3 2 2 2 2 2 2 2 4" xfId="6511"/>
    <cellStyle name="Обычный 3 2 2 2 2 2 2 2 4 2" xfId="6512"/>
    <cellStyle name="Обычный 3 2 2 2 2 2 2 2 4 3" xfId="18752"/>
    <cellStyle name="Обычный 3 2 2 2 2 2 2 2 4 4" xfId="26224"/>
    <cellStyle name="Обычный 3 2 2 2 2 2 2 2 4 5" xfId="33693"/>
    <cellStyle name="Обычный 3 2 2 2 2 2 2 2 4 6" xfId="41154"/>
    <cellStyle name="Обычный 3 2 2 2 2 2 2 2 4 7" xfId="49042"/>
    <cellStyle name="Обычный 3 2 2 2 2 2 2 2 4 8" xfId="56509"/>
    <cellStyle name="Обычный 3 2 2 2 2 2 2 2 5" xfId="6513"/>
    <cellStyle name="Обычный 3 2 2 2 2 2 2 2 5 2" xfId="6514"/>
    <cellStyle name="Обычный 3 2 2 2 2 2 2 2 5 3" xfId="19684"/>
    <cellStyle name="Обычный 3 2 2 2 2 2 2 2 5 4" xfId="27156"/>
    <cellStyle name="Обычный 3 2 2 2 2 2 2 2 5 5" xfId="34625"/>
    <cellStyle name="Обычный 3 2 2 2 2 2 2 2 5 6" xfId="42086"/>
    <cellStyle name="Обычный 3 2 2 2 2 2 2 2 5 7" xfId="49974"/>
    <cellStyle name="Обычный 3 2 2 2 2 2 2 2 5 8" xfId="57441"/>
    <cellStyle name="Обычный 3 2 2 2 2 2 2 2 6" xfId="6515"/>
    <cellStyle name="Обычный 3 2 2 2 2 2 2 2 6 2" xfId="6516"/>
    <cellStyle name="Обычный 3 2 2 2 2 2 2 2 6 3" xfId="20617"/>
    <cellStyle name="Обычный 3 2 2 2 2 2 2 2 6 4" xfId="28089"/>
    <cellStyle name="Обычный 3 2 2 2 2 2 2 2 6 5" xfId="35558"/>
    <cellStyle name="Обычный 3 2 2 2 2 2 2 2 6 6" xfId="43019"/>
    <cellStyle name="Обычный 3 2 2 2 2 2 2 2 6 7" xfId="50907"/>
    <cellStyle name="Обычный 3 2 2 2 2 2 2 2 6 8" xfId="58374"/>
    <cellStyle name="Обычный 3 2 2 2 2 2 2 2 7" xfId="6517"/>
    <cellStyle name="Обычный 3 2 2 2 2 2 2 2 7 2" xfId="6518"/>
    <cellStyle name="Обычный 3 2 2 2 2 2 2 2 7 3" xfId="21551"/>
    <cellStyle name="Обычный 3 2 2 2 2 2 2 2 7 4" xfId="29023"/>
    <cellStyle name="Обычный 3 2 2 2 2 2 2 2 7 5" xfId="36492"/>
    <cellStyle name="Обычный 3 2 2 2 2 2 2 2 7 6" xfId="43953"/>
    <cellStyle name="Обычный 3 2 2 2 2 2 2 2 7 7" xfId="51841"/>
    <cellStyle name="Обычный 3 2 2 2 2 2 2 2 7 8" xfId="59308"/>
    <cellStyle name="Обычный 3 2 2 2 2 2 2 2 8" xfId="6519"/>
    <cellStyle name="Обычный 3 2 2 2 2 2 2 2 8 2" xfId="6520"/>
    <cellStyle name="Обычный 3 2 2 2 2 2 2 2 8 3" xfId="22484"/>
    <cellStyle name="Обычный 3 2 2 2 2 2 2 2 8 4" xfId="29956"/>
    <cellStyle name="Обычный 3 2 2 2 2 2 2 2 8 5" xfId="37425"/>
    <cellStyle name="Обычный 3 2 2 2 2 2 2 2 8 6" xfId="44886"/>
    <cellStyle name="Обычный 3 2 2 2 2 2 2 2 8 7" xfId="52774"/>
    <cellStyle name="Обычный 3 2 2 2 2 2 2 2 8 8" xfId="60241"/>
    <cellStyle name="Обычный 3 2 2 2 2 2 2 2 9" xfId="6521"/>
    <cellStyle name="Обычный 3 2 2 2 2 2 2 3" xfId="6522"/>
    <cellStyle name="Обычный 3 2 2 2 2 2 2 3 10" xfId="15931"/>
    <cellStyle name="Обычный 3 2 2 2 2 2 2 3 11" xfId="23421"/>
    <cellStyle name="Обычный 3 2 2 2 2 2 2 3 12" xfId="30892"/>
    <cellStyle name="Обычный 3 2 2 2 2 2 2 3 13" xfId="38358"/>
    <cellStyle name="Обычный 3 2 2 2 2 2 2 3 14" xfId="46239"/>
    <cellStyle name="Обычный 3 2 2 2 2 2 2 3 15" xfId="53706"/>
    <cellStyle name="Обычный 3 2 2 2 2 2 2 3 2" xfId="6523"/>
    <cellStyle name="Обычный 3 2 2 2 2 2 2 3 2 2" xfId="6524"/>
    <cellStyle name="Обычный 3 2 2 2 2 2 2 3 2 3" xfId="16886"/>
    <cellStyle name="Обычный 3 2 2 2 2 2 2 3 2 4" xfId="24358"/>
    <cellStyle name="Обычный 3 2 2 2 2 2 2 3 2 5" xfId="31828"/>
    <cellStyle name="Обычный 3 2 2 2 2 2 2 3 2 6" xfId="39290"/>
    <cellStyle name="Обычный 3 2 2 2 2 2 2 3 2 7" xfId="47176"/>
    <cellStyle name="Обычный 3 2 2 2 2 2 2 3 2 8" xfId="54643"/>
    <cellStyle name="Обычный 3 2 2 2 2 2 2 3 3" xfId="6525"/>
    <cellStyle name="Обычный 3 2 2 2 2 2 2 3 3 2" xfId="6526"/>
    <cellStyle name="Обычный 3 2 2 2 2 2 2 3 3 3" xfId="17820"/>
    <cellStyle name="Обычный 3 2 2 2 2 2 2 3 3 4" xfId="25292"/>
    <cellStyle name="Обычный 3 2 2 2 2 2 2 3 3 5" xfId="32761"/>
    <cellStyle name="Обычный 3 2 2 2 2 2 2 3 3 6" xfId="40222"/>
    <cellStyle name="Обычный 3 2 2 2 2 2 2 3 3 7" xfId="48110"/>
    <cellStyle name="Обычный 3 2 2 2 2 2 2 3 3 8" xfId="55577"/>
    <cellStyle name="Обычный 3 2 2 2 2 2 2 3 4" xfId="6527"/>
    <cellStyle name="Обычный 3 2 2 2 2 2 2 3 4 2" xfId="6528"/>
    <cellStyle name="Обычный 3 2 2 2 2 2 2 3 4 3" xfId="18753"/>
    <cellStyle name="Обычный 3 2 2 2 2 2 2 3 4 4" xfId="26225"/>
    <cellStyle name="Обычный 3 2 2 2 2 2 2 3 4 5" xfId="33694"/>
    <cellStyle name="Обычный 3 2 2 2 2 2 2 3 4 6" xfId="41155"/>
    <cellStyle name="Обычный 3 2 2 2 2 2 2 3 4 7" xfId="49043"/>
    <cellStyle name="Обычный 3 2 2 2 2 2 2 3 4 8" xfId="56510"/>
    <cellStyle name="Обычный 3 2 2 2 2 2 2 3 5" xfId="6529"/>
    <cellStyle name="Обычный 3 2 2 2 2 2 2 3 5 2" xfId="6530"/>
    <cellStyle name="Обычный 3 2 2 2 2 2 2 3 5 3" xfId="19685"/>
    <cellStyle name="Обычный 3 2 2 2 2 2 2 3 5 4" xfId="27157"/>
    <cellStyle name="Обычный 3 2 2 2 2 2 2 3 5 5" xfId="34626"/>
    <cellStyle name="Обычный 3 2 2 2 2 2 2 3 5 6" xfId="42087"/>
    <cellStyle name="Обычный 3 2 2 2 2 2 2 3 5 7" xfId="49975"/>
    <cellStyle name="Обычный 3 2 2 2 2 2 2 3 5 8" xfId="57442"/>
    <cellStyle name="Обычный 3 2 2 2 2 2 2 3 6" xfId="6531"/>
    <cellStyle name="Обычный 3 2 2 2 2 2 2 3 6 2" xfId="6532"/>
    <cellStyle name="Обычный 3 2 2 2 2 2 2 3 6 3" xfId="20618"/>
    <cellStyle name="Обычный 3 2 2 2 2 2 2 3 6 4" xfId="28090"/>
    <cellStyle name="Обычный 3 2 2 2 2 2 2 3 6 5" xfId="35559"/>
    <cellStyle name="Обычный 3 2 2 2 2 2 2 3 6 6" xfId="43020"/>
    <cellStyle name="Обычный 3 2 2 2 2 2 2 3 6 7" xfId="50908"/>
    <cellStyle name="Обычный 3 2 2 2 2 2 2 3 6 8" xfId="58375"/>
    <cellStyle name="Обычный 3 2 2 2 2 2 2 3 7" xfId="6533"/>
    <cellStyle name="Обычный 3 2 2 2 2 2 2 3 7 2" xfId="6534"/>
    <cellStyle name="Обычный 3 2 2 2 2 2 2 3 7 3" xfId="21552"/>
    <cellStyle name="Обычный 3 2 2 2 2 2 2 3 7 4" xfId="29024"/>
    <cellStyle name="Обычный 3 2 2 2 2 2 2 3 7 5" xfId="36493"/>
    <cellStyle name="Обычный 3 2 2 2 2 2 2 3 7 6" xfId="43954"/>
    <cellStyle name="Обычный 3 2 2 2 2 2 2 3 7 7" xfId="51842"/>
    <cellStyle name="Обычный 3 2 2 2 2 2 2 3 7 8" xfId="59309"/>
    <cellStyle name="Обычный 3 2 2 2 2 2 2 3 8" xfId="6535"/>
    <cellStyle name="Обычный 3 2 2 2 2 2 2 3 8 2" xfId="6536"/>
    <cellStyle name="Обычный 3 2 2 2 2 2 2 3 8 3" xfId="22485"/>
    <cellStyle name="Обычный 3 2 2 2 2 2 2 3 8 4" xfId="29957"/>
    <cellStyle name="Обычный 3 2 2 2 2 2 2 3 8 5" xfId="37426"/>
    <cellStyle name="Обычный 3 2 2 2 2 2 2 3 8 6" xfId="44887"/>
    <cellStyle name="Обычный 3 2 2 2 2 2 2 3 8 7" xfId="52775"/>
    <cellStyle name="Обычный 3 2 2 2 2 2 2 3 8 8" xfId="60242"/>
    <cellStyle name="Обычный 3 2 2 2 2 2 2 3 9" xfId="6537"/>
    <cellStyle name="Обычный 3 2 2 2 2 2 2 4" xfId="6538"/>
    <cellStyle name="Обычный 3 2 2 2 2 2 2 4 2" xfId="6539"/>
    <cellStyle name="Обычный 3 2 2 2 2 2 2 4 3" xfId="16884"/>
    <cellStyle name="Обычный 3 2 2 2 2 2 2 4 4" xfId="24356"/>
    <cellStyle name="Обычный 3 2 2 2 2 2 2 4 5" xfId="31826"/>
    <cellStyle name="Обычный 3 2 2 2 2 2 2 4 6" xfId="39288"/>
    <cellStyle name="Обычный 3 2 2 2 2 2 2 4 7" xfId="47174"/>
    <cellStyle name="Обычный 3 2 2 2 2 2 2 4 8" xfId="54641"/>
    <cellStyle name="Обычный 3 2 2 2 2 2 2 5" xfId="6540"/>
    <cellStyle name="Обычный 3 2 2 2 2 2 2 5 2" xfId="6541"/>
    <cellStyle name="Обычный 3 2 2 2 2 2 2 5 3" xfId="17818"/>
    <cellStyle name="Обычный 3 2 2 2 2 2 2 5 4" xfId="25290"/>
    <cellStyle name="Обычный 3 2 2 2 2 2 2 5 5" xfId="32759"/>
    <cellStyle name="Обычный 3 2 2 2 2 2 2 5 6" xfId="40220"/>
    <cellStyle name="Обычный 3 2 2 2 2 2 2 5 7" xfId="48108"/>
    <cellStyle name="Обычный 3 2 2 2 2 2 2 5 8" xfId="55575"/>
    <cellStyle name="Обычный 3 2 2 2 2 2 2 6" xfId="6542"/>
    <cellStyle name="Обычный 3 2 2 2 2 2 2 6 2" xfId="6543"/>
    <cellStyle name="Обычный 3 2 2 2 2 2 2 6 3" xfId="18751"/>
    <cellStyle name="Обычный 3 2 2 2 2 2 2 6 4" xfId="26223"/>
    <cellStyle name="Обычный 3 2 2 2 2 2 2 6 5" xfId="33692"/>
    <cellStyle name="Обычный 3 2 2 2 2 2 2 6 6" xfId="41153"/>
    <cellStyle name="Обычный 3 2 2 2 2 2 2 6 7" xfId="49041"/>
    <cellStyle name="Обычный 3 2 2 2 2 2 2 6 8" xfId="56508"/>
    <cellStyle name="Обычный 3 2 2 2 2 2 2 7" xfId="6544"/>
    <cellStyle name="Обычный 3 2 2 2 2 2 2 7 2" xfId="6545"/>
    <cellStyle name="Обычный 3 2 2 2 2 2 2 7 3" xfId="19683"/>
    <cellStyle name="Обычный 3 2 2 2 2 2 2 7 4" xfId="27155"/>
    <cellStyle name="Обычный 3 2 2 2 2 2 2 7 5" xfId="34624"/>
    <cellStyle name="Обычный 3 2 2 2 2 2 2 7 6" xfId="42085"/>
    <cellStyle name="Обычный 3 2 2 2 2 2 2 7 7" xfId="49973"/>
    <cellStyle name="Обычный 3 2 2 2 2 2 2 7 8" xfId="57440"/>
    <cellStyle name="Обычный 3 2 2 2 2 2 2 8" xfId="6546"/>
    <cellStyle name="Обычный 3 2 2 2 2 2 2 8 2" xfId="6547"/>
    <cellStyle name="Обычный 3 2 2 2 2 2 2 8 3" xfId="20616"/>
    <cellStyle name="Обычный 3 2 2 2 2 2 2 8 4" xfId="28088"/>
    <cellStyle name="Обычный 3 2 2 2 2 2 2 8 5" xfId="35557"/>
    <cellStyle name="Обычный 3 2 2 2 2 2 2 8 6" xfId="43018"/>
    <cellStyle name="Обычный 3 2 2 2 2 2 2 8 7" xfId="50906"/>
    <cellStyle name="Обычный 3 2 2 2 2 2 2 8 8" xfId="58373"/>
    <cellStyle name="Обычный 3 2 2 2 2 2 2 9" xfId="6548"/>
    <cellStyle name="Обычный 3 2 2 2 2 2 2 9 2" xfId="6549"/>
    <cellStyle name="Обычный 3 2 2 2 2 2 2 9 3" xfId="21550"/>
    <cellStyle name="Обычный 3 2 2 2 2 2 2 9 4" xfId="29022"/>
    <cellStyle name="Обычный 3 2 2 2 2 2 2 9 5" xfId="36491"/>
    <cellStyle name="Обычный 3 2 2 2 2 2 2 9 6" xfId="43952"/>
    <cellStyle name="Обычный 3 2 2 2 2 2 2 9 7" xfId="51840"/>
    <cellStyle name="Обычный 3 2 2 2 2 2 2 9 8" xfId="59307"/>
    <cellStyle name="Обычный 3 2 2 2 2 2 3" xfId="6550"/>
    <cellStyle name="Обычный 3 2 2 2 2 2 3 10" xfId="15932"/>
    <cellStyle name="Обычный 3 2 2 2 2 2 3 11" xfId="23422"/>
    <cellStyle name="Обычный 3 2 2 2 2 2 3 12" xfId="30893"/>
    <cellStyle name="Обычный 3 2 2 2 2 2 3 13" xfId="38359"/>
    <cellStyle name="Обычный 3 2 2 2 2 2 3 14" xfId="46240"/>
    <cellStyle name="Обычный 3 2 2 2 2 2 3 15" xfId="53707"/>
    <cellStyle name="Обычный 3 2 2 2 2 2 3 2" xfId="6551"/>
    <cellStyle name="Обычный 3 2 2 2 2 2 3 2 2" xfId="6552"/>
    <cellStyle name="Обычный 3 2 2 2 2 2 3 2 3" xfId="16887"/>
    <cellStyle name="Обычный 3 2 2 2 2 2 3 2 4" xfId="24359"/>
    <cellStyle name="Обычный 3 2 2 2 2 2 3 2 5" xfId="31829"/>
    <cellStyle name="Обычный 3 2 2 2 2 2 3 2 6" xfId="39291"/>
    <cellStyle name="Обычный 3 2 2 2 2 2 3 2 7" xfId="47177"/>
    <cellStyle name="Обычный 3 2 2 2 2 2 3 2 8" xfId="54644"/>
    <cellStyle name="Обычный 3 2 2 2 2 2 3 3" xfId="6553"/>
    <cellStyle name="Обычный 3 2 2 2 2 2 3 3 2" xfId="6554"/>
    <cellStyle name="Обычный 3 2 2 2 2 2 3 3 3" xfId="17821"/>
    <cellStyle name="Обычный 3 2 2 2 2 2 3 3 4" xfId="25293"/>
    <cellStyle name="Обычный 3 2 2 2 2 2 3 3 5" xfId="32762"/>
    <cellStyle name="Обычный 3 2 2 2 2 2 3 3 6" xfId="40223"/>
    <cellStyle name="Обычный 3 2 2 2 2 2 3 3 7" xfId="48111"/>
    <cellStyle name="Обычный 3 2 2 2 2 2 3 3 8" xfId="55578"/>
    <cellStyle name="Обычный 3 2 2 2 2 2 3 4" xfId="6555"/>
    <cellStyle name="Обычный 3 2 2 2 2 2 3 4 2" xfId="6556"/>
    <cellStyle name="Обычный 3 2 2 2 2 2 3 4 3" xfId="18754"/>
    <cellStyle name="Обычный 3 2 2 2 2 2 3 4 4" xfId="26226"/>
    <cellStyle name="Обычный 3 2 2 2 2 2 3 4 5" xfId="33695"/>
    <cellStyle name="Обычный 3 2 2 2 2 2 3 4 6" xfId="41156"/>
    <cellStyle name="Обычный 3 2 2 2 2 2 3 4 7" xfId="49044"/>
    <cellStyle name="Обычный 3 2 2 2 2 2 3 4 8" xfId="56511"/>
    <cellStyle name="Обычный 3 2 2 2 2 2 3 5" xfId="6557"/>
    <cellStyle name="Обычный 3 2 2 2 2 2 3 5 2" xfId="6558"/>
    <cellStyle name="Обычный 3 2 2 2 2 2 3 5 3" xfId="19686"/>
    <cellStyle name="Обычный 3 2 2 2 2 2 3 5 4" xfId="27158"/>
    <cellStyle name="Обычный 3 2 2 2 2 2 3 5 5" xfId="34627"/>
    <cellStyle name="Обычный 3 2 2 2 2 2 3 5 6" xfId="42088"/>
    <cellStyle name="Обычный 3 2 2 2 2 2 3 5 7" xfId="49976"/>
    <cellStyle name="Обычный 3 2 2 2 2 2 3 5 8" xfId="57443"/>
    <cellStyle name="Обычный 3 2 2 2 2 2 3 6" xfId="6559"/>
    <cellStyle name="Обычный 3 2 2 2 2 2 3 6 2" xfId="6560"/>
    <cellStyle name="Обычный 3 2 2 2 2 2 3 6 3" xfId="20619"/>
    <cellStyle name="Обычный 3 2 2 2 2 2 3 6 4" xfId="28091"/>
    <cellStyle name="Обычный 3 2 2 2 2 2 3 6 5" xfId="35560"/>
    <cellStyle name="Обычный 3 2 2 2 2 2 3 6 6" xfId="43021"/>
    <cellStyle name="Обычный 3 2 2 2 2 2 3 6 7" xfId="50909"/>
    <cellStyle name="Обычный 3 2 2 2 2 2 3 6 8" xfId="58376"/>
    <cellStyle name="Обычный 3 2 2 2 2 2 3 7" xfId="6561"/>
    <cellStyle name="Обычный 3 2 2 2 2 2 3 7 2" xfId="6562"/>
    <cellStyle name="Обычный 3 2 2 2 2 2 3 7 3" xfId="21553"/>
    <cellStyle name="Обычный 3 2 2 2 2 2 3 7 4" xfId="29025"/>
    <cellStyle name="Обычный 3 2 2 2 2 2 3 7 5" xfId="36494"/>
    <cellStyle name="Обычный 3 2 2 2 2 2 3 7 6" xfId="43955"/>
    <cellStyle name="Обычный 3 2 2 2 2 2 3 7 7" xfId="51843"/>
    <cellStyle name="Обычный 3 2 2 2 2 2 3 7 8" xfId="59310"/>
    <cellStyle name="Обычный 3 2 2 2 2 2 3 8" xfId="6563"/>
    <cellStyle name="Обычный 3 2 2 2 2 2 3 8 2" xfId="6564"/>
    <cellStyle name="Обычный 3 2 2 2 2 2 3 8 3" xfId="22486"/>
    <cellStyle name="Обычный 3 2 2 2 2 2 3 8 4" xfId="29958"/>
    <cellStyle name="Обычный 3 2 2 2 2 2 3 8 5" xfId="37427"/>
    <cellStyle name="Обычный 3 2 2 2 2 2 3 8 6" xfId="44888"/>
    <cellStyle name="Обычный 3 2 2 2 2 2 3 8 7" xfId="52776"/>
    <cellStyle name="Обычный 3 2 2 2 2 2 3 8 8" xfId="60243"/>
    <cellStyle name="Обычный 3 2 2 2 2 2 3 9" xfId="6565"/>
    <cellStyle name="Обычный 3 2 2 2 2 2 4" xfId="6566"/>
    <cellStyle name="Обычный 3 2 2 2 2 2 4 10" xfId="15933"/>
    <cellStyle name="Обычный 3 2 2 2 2 2 4 11" xfId="23423"/>
    <cellStyle name="Обычный 3 2 2 2 2 2 4 12" xfId="30894"/>
    <cellStyle name="Обычный 3 2 2 2 2 2 4 13" xfId="38360"/>
    <cellStyle name="Обычный 3 2 2 2 2 2 4 14" xfId="46241"/>
    <cellStyle name="Обычный 3 2 2 2 2 2 4 15" xfId="53708"/>
    <cellStyle name="Обычный 3 2 2 2 2 2 4 2" xfId="6567"/>
    <cellStyle name="Обычный 3 2 2 2 2 2 4 2 2" xfId="6568"/>
    <cellStyle name="Обычный 3 2 2 2 2 2 4 2 3" xfId="16888"/>
    <cellStyle name="Обычный 3 2 2 2 2 2 4 2 4" xfId="24360"/>
    <cellStyle name="Обычный 3 2 2 2 2 2 4 2 5" xfId="31830"/>
    <cellStyle name="Обычный 3 2 2 2 2 2 4 2 6" xfId="39292"/>
    <cellStyle name="Обычный 3 2 2 2 2 2 4 2 7" xfId="47178"/>
    <cellStyle name="Обычный 3 2 2 2 2 2 4 2 8" xfId="54645"/>
    <cellStyle name="Обычный 3 2 2 2 2 2 4 3" xfId="6569"/>
    <cellStyle name="Обычный 3 2 2 2 2 2 4 3 2" xfId="6570"/>
    <cellStyle name="Обычный 3 2 2 2 2 2 4 3 3" xfId="17822"/>
    <cellStyle name="Обычный 3 2 2 2 2 2 4 3 4" xfId="25294"/>
    <cellStyle name="Обычный 3 2 2 2 2 2 4 3 5" xfId="32763"/>
    <cellStyle name="Обычный 3 2 2 2 2 2 4 3 6" xfId="40224"/>
    <cellStyle name="Обычный 3 2 2 2 2 2 4 3 7" xfId="48112"/>
    <cellStyle name="Обычный 3 2 2 2 2 2 4 3 8" xfId="55579"/>
    <cellStyle name="Обычный 3 2 2 2 2 2 4 4" xfId="6571"/>
    <cellStyle name="Обычный 3 2 2 2 2 2 4 4 2" xfId="6572"/>
    <cellStyle name="Обычный 3 2 2 2 2 2 4 4 3" xfId="18755"/>
    <cellStyle name="Обычный 3 2 2 2 2 2 4 4 4" xfId="26227"/>
    <cellStyle name="Обычный 3 2 2 2 2 2 4 4 5" xfId="33696"/>
    <cellStyle name="Обычный 3 2 2 2 2 2 4 4 6" xfId="41157"/>
    <cellStyle name="Обычный 3 2 2 2 2 2 4 4 7" xfId="49045"/>
    <cellStyle name="Обычный 3 2 2 2 2 2 4 4 8" xfId="56512"/>
    <cellStyle name="Обычный 3 2 2 2 2 2 4 5" xfId="6573"/>
    <cellStyle name="Обычный 3 2 2 2 2 2 4 5 2" xfId="6574"/>
    <cellStyle name="Обычный 3 2 2 2 2 2 4 5 3" xfId="19687"/>
    <cellStyle name="Обычный 3 2 2 2 2 2 4 5 4" xfId="27159"/>
    <cellStyle name="Обычный 3 2 2 2 2 2 4 5 5" xfId="34628"/>
    <cellStyle name="Обычный 3 2 2 2 2 2 4 5 6" xfId="42089"/>
    <cellStyle name="Обычный 3 2 2 2 2 2 4 5 7" xfId="49977"/>
    <cellStyle name="Обычный 3 2 2 2 2 2 4 5 8" xfId="57444"/>
    <cellStyle name="Обычный 3 2 2 2 2 2 4 6" xfId="6575"/>
    <cellStyle name="Обычный 3 2 2 2 2 2 4 6 2" xfId="6576"/>
    <cellStyle name="Обычный 3 2 2 2 2 2 4 6 3" xfId="20620"/>
    <cellStyle name="Обычный 3 2 2 2 2 2 4 6 4" xfId="28092"/>
    <cellStyle name="Обычный 3 2 2 2 2 2 4 6 5" xfId="35561"/>
    <cellStyle name="Обычный 3 2 2 2 2 2 4 6 6" xfId="43022"/>
    <cellStyle name="Обычный 3 2 2 2 2 2 4 6 7" xfId="50910"/>
    <cellStyle name="Обычный 3 2 2 2 2 2 4 6 8" xfId="58377"/>
    <cellStyle name="Обычный 3 2 2 2 2 2 4 7" xfId="6577"/>
    <cellStyle name="Обычный 3 2 2 2 2 2 4 7 2" xfId="6578"/>
    <cellStyle name="Обычный 3 2 2 2 2 2 4 7 3" xfId="21554"/>
    <cellStyle name="Обычный 3 2 2 2 2 2 4 7 4" xfId="29026"/>
    <cellStyle name="Обычный 3 2 2 2 2 2 4 7 5" xfId="36495"/>
    <cellStyle name="Обычный 3 2 2 2 2 2 4 7 6" xfId="43956"/>
    <cellStyle name="Обычный 3 2 2 2 2 2 4 7 7" xfId="51844"/>
    <cellStyle name="Обычный 3 2 2 2 2 2 4 7 8" xfId="59311"/>
    <cellStyle name="Обычный 3 2 2 2 2 2 4 8" xfId="6579"/>
    <cellStyle name="Обычный 3 2 2 2 2 2 4 8 2" xfId="6580"/>
    <cellStyle name="Обычный 3 2 2 2 2 2 4 8 3" xfId="22487"/>
    <cellStyle name="Обычный 3 2 2 2 2 2 4 8 4" xfId="29959"/>
    <cellStyle name="Обычный 3 2 2 2 2 2 4 8 5" xfId="37428"/>
    <cellStyle name="Обычный 3 2 2 2 2 2 4 8 6" xfId="44889"/>
    <cellStyle name="Обычный 3 2 2 2 2 2 4 8 7" xfId="52777"/>
    <cellStyle name="Обычный 3 2 2 2 2 2 4 8 8" xfId="60244"/>
    <cellStyle name="Обычный 3 2 2 2 2 2 4 9" xfId="6581"/>
    <cellStyle name="Обычный 3 2 2 2 2 2 5" xfId="6582"/>
    <cellStyle name="Обычный 3 2 2 2 2 2 5 2" xfId="6583"/>
    <cellStyle name="Обычный 3 2 2 2 2 2 5 3" xfId="16883"/>
    <cellStyle name="Обычный 3 2 2 2 2 2 5 4" xfId="24355"/>
    <cellStyle name="Обычный 3 2 2 2 2 2 5 5" xfId="31825"/>
    <cellStyle name="Обычный 3 2 2 2 2 2 5 6" xfId="39287"/>
    <cellStyle name="Обычный 3 2 2 2 2 2 5 7" xfId="47173"/>
    <cellStyle name="Обычный 3 2 2 2 2 2 5 8" xfId="54640"/>
    <cellStyle name="Обычный 3 2 2 2 2 2 6" xfId="6584"/>
    <cellStyle name="Обычный 3 2 2 2 2 2 6 2" xfId="6585"/>
    <cellStyle name="Обычный 3 2 2 2 2 2 6 3" xfId="17817"/>
    <cellStyle name="Обычный 3 2 2 2 2 2 6 4" xfId="25289"/>
    <cellStyle name="Обычный 3 2 2 2 2 2 6 5" xfId="32758"/>
    <cellStyle name="Обычный 3 2 2 2 2 2 6 6" xfId="40219"/>
    <cellStyle name="Обычный 3 2 2 2 2 2 6 7" xfId="48107"/>
    <cellStyle name="Обычный 3 2 2 2 2 2 6 8" xfId="55574"/>
    <cellStyle name="Обычный 3 2 2 2 2 2 7" xfId="6586"/>
    <cellStyle name="Обычный 3 2 2 2 2 2 7 2" xfId="6587"/>
    <cellStyle name="Обычный 3 2 2 2 2 2 7 3" xfId="18750"/>
    <cellStyle name="Обычный 3 2 2 2 2 2 7 4" xfId="26222"/>
    <cellStyle name="Обычный 3 2 2 2 2 2 7 5" xfId="33691"/>
    <cellStyle name="Обычный 3 2 2 2 2 2 7 6" xfId="41152"/>
    <cellStyle name="Обычный 3 2 2 2 2 2 7 7" xfId="49040"/>
    <cellStyle name="Обычный 3 2 2 2 2 2 7 8" xfId="56507"/>
    <cellStyle name="Обычный 3 2 2 2 2 2 8" xfId="6588"/>
    <cellStyle name="Обычный 3 2 2 2 2 2 8 2" xfId="6589"/>
    <cellStyle name="Обычный 3 2 2 2 2 2 8 3" xfId="19682"/>
    <cellStyle name="Обычный 3 2 2 2 2 2 8 4" xfId="27154"/>
    <cellStyle name="Обычный 3 2 2 2 2 2 8 5" xfId="34623"/>
    <cellStyle name="Обычный 3 2 2 2 2 2 8 6" xfId="42084"/>
    <cellStyle name="Обычный 3 2 2 2 2 2 8 7" xfId="49972"/>
    <cellStyle name="Обычный 3 2 2 2 2 2 8 8" xfId="57439"/>
    <cellStyle name="Обычный 3 2 2 2 2 2 9" xfId="6590"/>
    <cellStyle name="Обычный 3 2 2 2 2 2 9 2" xfId="6591"/>
    <cellStyle name="Обычный 3 2 2 2 2 2 9 3" xfId="20615"/>
    <cellStyle name="Обычный 3 2 2 2 2 2 9 4" xfId="28087"/>
    <cellStyle name="Обычный 3 2 2 2 2 2 9 5" xfId="35556"/>
    <cellStyle name="Обычный 3 2 2 2 2 2 9 6" xfId="43017"/>
    <cellStyle name="Обычный 3 2 2 2 2 2 9 7" xfId="50905"/>
    <cellStyle name="Обычный 3 2 2 2 2 2 9 8" xfId="58372"/>
    <cellStyle name="Обычный 3 2 2 2 2 20" xfId="53702"/>
    <cellStyle name="Обычный 3 2 2 2 2 3" xfId="6592"/>
    <cellStyle name="Обычный 3 2 2 2 2 3 10" xfId="6593"/>
    <cellStyle name="Обычный 3 2 2 2 2 3 10 2" xfId="6594"/>
    <cellStyle name="Обычный 3 2 2 2 2 3 10 3" xfId="22488"/>
    <cellStyle name="Обычный 3 2 2 2 2 3 10 4" xfId="29960"/>
    <cellStyle name="Обычный 3 2 2 2 2 3 10 5" xfId="37429"/>
    <cellStyle name="Обычный 3 2 2 2 2 3 10 6" xfId="44890"/>
    <cellStyle name="Обычный 3 2 2 2 2 3 10 7" xfId="52778"/>
    <cellStyle name="Обычный 3 2 2 2 2 3 10 8" xfId="60245"/>
    <cellStyle name="Обычный 3 2 2 2 2 3 11" xfId="6595"/>
    <cellStyle name="Обычный 3 2 2 2 2 3 12" xfId="15934"/>
    <cellStyle name="Обычный 3 2 2 2 2 3 13" xfId="23424"/>
    <cellStyle name="Обычный 3 2 2 2 2 3 14" xfId="30895"/>
    <cellStyle name="Обычный 3 2 2 2 2 3 15" xfId="38361"/>
    <cellStyle name="Обычный 3 2 2 2 2 3 16" xfId="45539"/>
    <cellStyle name="Обычный 3 2 2 2 2 3 17" xfId="46242"/>
    <cellStyle name="Обычный 3 2 2 2 2 3 18" xfId="53709"/>
    <cellStyle name="Обычный 3 2 2 2 2 3 2" xfId="6596"/>
    <cellStyle name="Обычный 3 2 2 2 2 3 2 10" xfId="15935"/>
    <cellStyle name="Обычный 3 2 2 2 2 3 2 11" xfId="23425"/>
    <cellStyle name="Обычный 3 2 2 2 2 3 2 12" xfId="30896"/>
    <cellStyle name="Обычный 3 2 2 2 2 3 2 13" xfId="38362"/>
    <cellStyle name="Обычный 3 2 2 2 2 3 2 14" xfId="46243"/>
    <cellStyle name="Обычный 3 2 2 2 2 3 2 15" xfId="53710"/>
    <cellStyle name="Обычный 3 2 2 2 2 3 2 2" xfId="6597"/>
    <cellStyle name="Обычный 3 2 2 2 2 3 2 2 2" xfId="6598"/>
    <cellStyle name="Обычный 3 2 2 2 2 3 2 2 3" xfId="16890"/>
    <cellStyle name="Обычный 3 2 2 2 2 3 2 2 4" xfId="24362"/>
    <cellStyle name="Обычный 3 2 2 2 2 3 2 2 5" xfId="31832"/>
    <cellStyle name="Обычный 3 2 2 2 2 3 2 2 6" xfId="39294"/>
    <cellStyle name="Обычный 3 2 2 2 2 3 2 2 7" xfId="47180"/>
    <cellStyle name="Обычный 3 2 2 2 2 3 2 2 8" xfId="54647"/>
    <cellStyle name="Обычный 3 2 2 2 2 3 2 3" xfId="6599"/>
    <cellStyle name="Обычный 3 2 2 2 2 3 2 3 2" xfId="6600"/>
    <cellStyle name="Обычный 3 2 2 2 2 3 2 3 3" xfId="17824"/>
    <cellStyle name="Обычный 3 2 2 2 2 3 2 3 4" xfId="25296"/>
    <cellStyle name="Обычный 3 2 2 2 2 3 2 3 5" xfId="32765"/>
    <cellStyle name="Обычный 3 2 2 2 2 3 2 3 6" xfId="40226"/>
    <cellStyle name="Обычный 3 2 2 2 2 3 2 3 7" xfId="48114"/>
    <cellStyle name="Обычный 3 2 2 2 2 3 2 3 8" xfId="55581"/>
    <cellStyle name="Обычный 3 2 2 2 2 3 2 4" xfId="6601"/>
    <cellStyle name="Обычный 3 2 2 2 2 3 2 4 2" xfId="6602"/>
    <cellStyle name="Обычный 3 2 2 2 2 3 2 4 3" xfId="18757"/>
    <cellStyle name="Обычный 3 2 2 2 2 3 2 4 4" xfId="26229"/>
    <cellStyle name="Обычный 3 2 2 2 2 3 2 4 5" xfId="33698"/>
    <cellStyle name="Обычный 3 2 2 2 2 3 2 4 6" xfId="41159"/>
    <cellStyle name="Обычный 3 2 2 2 2 3 2 4 7" xfId="49047"/>
    <cellStyle name="Обычный 3 2 2 2 2 3 2 4 8" xfId="56514"/>
    <cellStyle name="Обычный 3 2 2 2 2 3 2 5" xfId="6603"/>
    <cellStyle name="Обычный 3 2 2 2 2 3 2 5 2" xfId="6604"/>
    <cellStyle name="Обычный 3 2 2 2 2 3 2 5 3" xfId="19689"/>
    <cellStyle name="Обычный 3 2 2 2 2 3 2 5 4" xfId="27161"/>
    <cellStyle name="Обычный 3 2 2 2 2 3 2 5 5" xfId="34630"/>
    <cellStyle name="Обычный 3 2 2 2 2 3 2 5 6" xfId="42091"/>
    <cellStyle name="Обычный 3 2 2 2 2 3 2 5 7" xfId="49979"/>
    <cellStyle name="Обычный 3 2 2 2 2 3 2 5 8" xfId="57446"/>
    <cellStyle name="Обычный 3 2 2 2 2 3 2 6" xfId="6605"/>
    <cellStyle name="Обычный 3 2 2 2 2 3 2 6 2" xfId="6606"/>
    <cellStyle name="Обычный 3 2 2 2 2 3 2 6 3" xfId="20622"/>
    <cellStyle name="Обычный 3 2 2 2 2 3 2 6 4" xfId="28094"/>
    <cellStyle name="Обычный 3 2 2 2 2 3 2 6 5" xfId="35563"/>
    <cellStyle name="Обычный 3 2 2 2 2 3 2 6 6" xfId="43024"/>
    <cellStyle name="Обычный 3 2 2 2 2 3 2 6 7" xfId="50912"/>
    <cellStyle name="Обычный 3 2 2 2 2 3 2 6 8" xfId="58379"/>
    <cellStyle name="Обычный 3 2 2 2 2 3 2 7" xfId="6607"/>
    <cellStyle name="Обычный 3 2 2 2 2 3 2 7 2" xfId="6608"/>
    <cellStyle name="Обычный 3 2 2 2 2 3 2 7 3" xfId="21556"/>
    <cellStyle name="Обычный 3 2 2 2 2 3 2 7 4" xfId="29028"/>
    <cellStyle name="Обычный 3 2 2 2 2 3 2 7 5" xfId="36497"/>
    <cellStyle name="Обычный 3 2 2 2 2 3 2 7 6" xfId="43958"/>
    <cellStyle name="Обычный 3 2 2 2 2 3 2 7 7" xfId="51846"/>
    <cellStyle name="Обычный 3 2 2 2 2 3 2 7 8" xfId="59313"/>
    <cellStyle name="Обычный 3 2 2 2 2 3 2 8" xfId="6609"/>
    <cellStyle name="Обычный 3 2 2 2 2 3 2 8 2" xfId="6610"/>
    <cellStyle name="Обычный 3 2 2 2 2 3 2 8 3" xfId="22489"/>
    <cellStyle name="Обычный 3 2 2 2 2 3 2 8 4" xfId="29961"/>
    <cellStyle name="Обычный 3 2 2 2 2 3 2 8 5" xfId="37430"/>
    <cellStyle name="Обычный 3 2 2 2 2 3 2 8 6" xfId="44891"/>
    <cellStyle name="Обычный 3 2 2 2 2 3 2 8 7" xfId="52779"/>
    <cellStyle name="Обычный 3 2 2 2 2 3 2 8 8" xfId="60246"/>
    <cellStyle name="Обычный 3 2 2 2 2 3 2 9" xfId="6611"/>
    <cellStyle name="Обычный 3 2 2 2 2 3 3" xfId="6612"/>
    <cellStyle name="Обычный 3 2 2 2 2 3 3 10" xfId="15936"/>
    <cellStyle name="Обычный 3 2 2 2 2 3 3 11" xfId="23426"/>
    <cellStyle name="Обычный 3 2 2 2 2 3 3 12" xfId="30897"/>
    <cellStyle name="Обычный 3 2 2 2 2 3 3 13" xfId="38363"/>
    <cellStyle name="Обычный 3 2 2 2 2 3 3 14" xfId="46244"/>
    <cellStyle name="Обычный 3 2 2 2 2 3 3 15" xfId="53711"/>
    <cellStyle name="Обычный 3 2 2 2 2 3 3 2" xfId="6613"/>
    <cellStyle name="Обычный 3 2 2 2 2 3 3 2 2" xfId="6614"/>
    <cellStyle name="Обычный 3 2 2 2 2 3 3 2 3" xfId="16891"/>
    <cellStyle name="Обычный 3 2 2 2 2 3 3 2 4" xfId="24363"/>
    <cellStyle name="Обычный 3 2 2 2 2 3 3 2 5" xfId="31833"/>
    <cellStyle name="Обычный 3 2 2 2 2 3 3 2 6" xfId="39295"/>
    <cellStyle name="Обычный 3 2 2 2 2 3 3 2 7" xfId="47181"/>
    <cellStyle name="Обычный 3 2 2 2 2 3 3 2 8" xfId="54648"/>
    <cellStyle name="Обычный 3 2 2 2 2 3 3 3" xfId="6615"/>
    <cellStyle name="Обычный 3 2 2 2 2 3 3 3 2" xfId="6616"/>
    <cellStyle name="Обычный 3 2 2 2 2 3 3 3 3" xfId="17825"/>
    <cellStyle name="Обычный 3 2 2 2 2 3 3 3 4" xfId="25297"/>
    <cellStyle name="Обычный 3 2 2 2 2 3 3 3 5" xfId="32766"/>
    <cellStyle name="Обычный 3 2 2 2 2 3 3 3 6" xfId="40227"/>
    <cellStyle name="Обычный 3 2 2 2 2 3 3 3 7" xfId="48115"/>
    <cellStyle name="Обычный 3 2 2 2 2 3 3 3 8" xfId="55582"/>
    <cellStyle name="Обычный 3 2 2 2 2 3 3 4" xfId="6617"/>
    <cellStyle name="Обычный 3 2 2 2 2 3 3 4 2" xfId="6618"/>
    <cellStyle name="Обычный 3 2 2 2 2 3 3 4 3" xfId="18758"/>
    <cellStyle name="Обычный 3 2 2 2 2 3 3 4 4" xfId="26230"/>
    <cellStyle name="Обычный 3 2 2 2 2 3 3 4 5" xfId="33699"/>
    <cellStyle name="Обычный 3 2 2 2 2 3 3 4 6" xfId="41160"/>
    <cellStyle name="Обычный 3 2 2 2 2 3 3 4 7" xfId="49048"/>
    <cellStyle name="Обычный 3 2 2 2 2 3 3 4 8" xfId="56515"/>
    <cellStyle name="Обычный 3 2 2 2 2 3 3 5" xfId="6619"/>
    <cellStyle name="Обычный 3 2 2 2 2 3 3 5 2" xfId="6620"/>
    <cellStyle name="Обычный 3 2 2 2 2 3 3 5 3" xfId="19690"/>
    <cellStyle name="Обычный 3 2 2 2 2 3 3 5 4" xfId="27162"/>
    <cellStyle name="Обычный 3 2 2 2 2 3 3 5 5" xfId="34631"/>
    <cellStyle name="Обычный 3 2 2 2 2 3 3 5 6" xfId="42092"/>
    <cellStyle name="Обычный 3 2 2 2 2 3 3 5 7" xfId="49980"/>
    <cellStyle name="Обычный 3 2 2 2 2 3 3 5 8" xfId="57447"/>
    <cellStyle name="Обычный 3 2 2 2 2 3 3 6" xfId="6621"/>
    <cellStyle name="Обычный 3 2 2 2 2 3 3 6 2" xfId="6622"/>
    <cellStyle name="Обычный 3 2 2 2 2 3 3 6 3" xfId="20623"/>
    <cellStyle name="Обычный 3 2 2 2 2 3 3 6 4" xfId="28095"/>
    <cellStyle name="Обычный 3 2 2 2 2 3 3 6 5" xfId="35564"/>
    <cellStyle name="Обычный 3 2 2 2 2 3 3 6 6" xfId="43025"/>
    <cellStyle name="Обычный 3 2 2 2 2 3 3 6 7" xfId="50913"/>
    <cellStyle name="Обычный 3 2 2 2 2 3 3 6 8" xfId="58380"/>
    <cellStyle name="Обычный 3 2 2 2 2 3 3 7" xfId="6623"/>
    <cellStyle name="Обычный 3 2 2 2 2 3 3 7 2" xfId="6624"/>
    <cellStyle name="Обычный 3 2 2 2 2 3 3 7 3" xfId="21557"/>
    <cellStyle name="Обычный 3 2 2 2 2 3 3 7 4" xfId="29029"/>
    <cellStyle name="Обычный 3 2 2 2 2 3 3 7 5" xfId="36498"/>
    <cellStyle name="Обычный 3 2 2 2 2 3 3 7 6" xfId="43959"/>
    <cellStyle name="Обычный 3 2 2 2 2 3 3 7 7" xfId="51847"/>
    <cellStyle name="Обычный 3 2 2 2 2 3 3 7 8" xfId="59314"/>
    <cellStyle name="Обычный 3 2 2 2 2 3 3 8" xfId="6625"/>
    <cellStyle name="Обычный 3 2 2 2 2 3 3 8 2" xfId="6626"/>
    <cellStyle name="Обычный 3 2 2 2 2 3 3 8 3" xfId="22490"/>
    <cellStyle name="Обычный 3 2 2 2 2 3 3 8 4" xfId="29962"/>
    <cellStyle name="Обычный 3 2 2 2 2 3 3 8 5" xfId="37431"/>
    <cellStyle name="Обычный 3 2 2 2 2 3 3 8 6" xfId="44892"/>
    <cellStyle name="Обычный 3 2 2 2 2 3 3 8 7" xfId="52780"/>
    <cellStyle name="Обычный 3 2 2 2 2 3 3 8 8" xfId="60247"/>
    <cellStyle name="Обычный 3 2 2 2 2 3 3 9" xfId="6627"/>
    <cellStyle name="Обычный 3 2 2 2 2 3 4" xfId="6628"/>
    <cellStyle name="Обычный 3 2 2 2 2 3 4 2" xfId="6629"/>
    <cellStyle name="Обычный 3 2 2 2 2 3 4 3" xfId="16889"/>
    <cellStyle name="Обычный 3 2 2 2 2 3 4 4" xfId="24361"/>
    <cellStyle name="Обычный 3 2 2 2 2 3 4 5" xfId="31831"/>
    <cellStyle name="Обычный 3 2 2 2 2 3 4 6" xfId="39293"/>
    <cellStyle name="Обычный 3 2 2 2 2 3 4 7" xfId="47179"/>
    <cellStyle name="Обычный 3 2 2 2 2 3 4 8" xfId="54646"/>
    <cellStyle name="Обычный 3 2 2 2 2 3 5" xfId="6630"/>
    <cellStyle name="Обычный 3 2 2 2 2 3 5 2" xfId="6631"/>
    <cellStyle name="Обычный 3 2 2 2 2 3 5 3" xfId="17823"/>
    <cellStyle name="Обычный 3 2 2 2 2 3 5 4" xfId="25295"/>
    <cellStyle name="Обычный 3 2 2 2 2 3 5 5" xfId="32764"/>
    <cellStyle name="Обычный 3 2 2 2 2 3 5 6" xfId="40225"/>
    <cellStyle name="Обычный 3 2 2 2 2 3 5 7" xfId="48113"/>
    <cellStyle name="Обычный 3 2 2 2 2 3 5 8" xfId="55580"/>
    <cellStyle name="Обычный 3 2 2 2 2 3 6" xfId="6632"/>
    <cellStyle name="Обычный 3 2 2 2 2 3 6 2" xfId="6633"/>
    <cellStyle name="Обычный 3 2 2 2 2 3 6 3" xfId="18756"/>
    <cellStyle name="Обычный 3 2 2 2 2 3 6 4" xfId="26228"/>
    <cellStyle name="Обычный 3 2 2 2 2 3 6 5" xfId="33697"/>
    <cellStyle name="Обычный 3 2 2 2 2 3 6 6" xfId="41158"/>
    <cellStyle name="Обычный 3 2 2 2 2 3 6 7" xfId="49046"/>
    <cellStyle name="Обычный 3 2 2 2 2 3 6 8" xfId="56513"/>
    <cellStyle name="Обычный 3 2 2 2 2 3 7" xfId="6634"/>
    <cellStyle name="Обычный 3 2 2 2 2 3 7 2" xfId="6635"/>
    <cellStyle name="Обычный 3 2 2 2 2 3 7 3" xfId="19688"/>
    <cellStyle name="Обычный 3 2 2 2 2 3 7 4" xfId="27160"/>
    <cellStyle name="Обычный 3 2 2 2 2 3 7 5" xfId="34629"/>
    <cellStyle name="Обычный 3 2 2 2 2 3 7 6" xfId="42090"/>
    <cellStyle name="Обычный 3 2 2 2 2 3 7 7" xfId="49978"/>
    <cellStyle name="Обычный 3 2 2 2 2 3 7 8" xfId="57445"/>
    <cellStyle name="Обычный 3 2 2 2 2 3 8" xfId="6636"/>
    <cellStyle name="Обычный 3 2 2 2 2 3 8 2" xfId="6637"/>
    <cellStyle name="Обычный 3 2 2 2 2 3 8 3" xfId="20621"/>
    <cellStyle name="Обычный 3 2 2 2 2 3 8 4" xfId="28093"/>
    <cellStyle name="Обычный 3 2 2 2 2 3 8 5" xfId="35562"/>
    <cellStyle name="Обычный 3 2 2 2 2 3 8 6" xfId="43023"/>
    <cellStyle name="Обычный 3 2 2 2 2 3 8 7" xfId="50911"/>
    <cellStyle name="Обычный 3 2 2 2 2 3 8 8" xfId="58378"/>
    <cellStyle name="Обычный 3 2 2 2 2 3 9" xfId="6638"/>
    <cellStyle name="Обычный 3 2 2 2 2 3 9 2" xfId="6639"/>
    <cellStyle name="Обычный 3 2 2 2 2 3 9 3" xfId="21555"/>
    <cellStyle name="Обычный 3 2 2 2 2 3 9 4" xfId="29027"/>
    <cellStyle name="Обычный 3 2 2 2 2 3 9 5" xfId="36496"/>
    <cellStyle name="Обычный 3 2 2 2 2 3 9 6" xfId="43957"/>
    <cellStyle name="Обычный 3 2 2 2 2 3 9 7" xfId="51845"/>
    <cellStyle name="Обычный 3 2 2 2 2 3 9 8" xfId="59312"/>
    <cellStyle name="Обычный 3 2 2 2 2 4" xfId="6640"/>
    <cellStyle name="Обычный 3 2 2 2 2 4 10" xfId="15937"/>
    <cellStyle name="Обычный 3 2 2 2 2 4 11" xfId="23427"/>
    <cellStyle name="Обычный 3 2 2 2 2 4 12" xfId="30898"/>
    <cellStyle name="Обычный 3 2 2 2 2 4 13" xfId="38364"/>
    <cellStyle name="Обычный 3 2 2 2 2 4 14" xfId="46245"/>
    <cellStyle name="Обычный 3 2 2 2 2 4 15" xfId="53712"/>
    <cellStyle name="Обычный 3 2 2 2 2 4 2" xfId="6641"/>
    <cellStyle name="Обычный 3 2 2 2 2 4 2 2" xfId="6642"/>
    <cellStyle name="Обычный 3 2 2 2 2 4 2 3" xfId="16892"/>
    <cellStyle name="Обычный 3 2 2 2 2 4 2 4" xfId="24364"/>
    <cellStyle name="Обычный 3 2 2 2 2 4 2 5" xfId="31834"/>
    <cellStyle name="Обычный 3 2 2 2 2 4 2 6" xfId="39296"/>
    <cellStyle name="Обычный 3 2 2 2 2 4 2 7" xfId="47182"/>
    <cellStyle name="Обычный 3 2 2 2 2 4 2 8" xfId="54649"/>
    <cellStyle name="Обычный 3 2 2 2 2 4 3" xfId="6643"/>
    <cellStyle name="Обычный 3 2 2 2 2 4 3 2" xfId="6644"/>
    <cellStyle name="Обычный 3 2 2 2 2 4 3 3" xfId="17826"/>
    <cellStyle name="Обычный 3 2 2 2 2 4 3 4" xfId="25298"/>
    <cellStyle name="Обычный 3 2 2 2 2 4 3 5" xfId="32767"/>
    <cellStyle name="Обычный 3 2 2 2 2 4 3 6" xfId="40228"/>
    <cellStyle name="Обычный 3 2 2 2 2 4 3 7" xfId="48116"/>
    <cellStyle name="Обычный 3 2 2 2 2 4 3 8" xfId="55583"/>
    <cellStyle name="Обычный 3 2 2 2 2 4 4" xfId="6645"/>
    <cellStyle name="Обычный 3 2 2 2 2 4 4 2" xfId="6646"/>
    <cellStyle name="Обычный 3 2 2 2 2 4 4 3" xfId="18759"/>
    <cellStyle name="Обычный 3 2 2 2 2 4 4 4" xfId="26231"/>
    <cellStyle name="Обычный 3 2 2 2 2 4 4 5" xfId="33700"/>
    <cellStyle name="Обычный 3 2 2 2 2 4 4 6" xfId="41161"/>
    <cellStyle name="Обычный 3 2 2 2 2 4 4 7" xfId="49049"/>
    <cellStyle name="Обычный 3 2 2 2 2 4 4 8" xfId="56516"/>
    <cellStyle name="Обычный 3 2 2 2 2 4 5" xfId="6647"/>
    <cellStyle name="Обычный 3 2 2 2 2 4 5 2" xfId="6648"/>
    <cellStyle name="Обычный 3 2 2 2 2 4 5 3" xfId="19691"/>
    <cellStyle name="Обычный 3 2 2 2 2 4 5 4" xfId="27163"/>
    <cellStyle name="Обычный 3 2 2 2 2 4 5 5" xfId="34632"/>
    <cellStyle name="Обычный 3 2 2 2 2 4 5 6" xfId="42093"/>
    <cellStyle name="Обычный 3 2 2 2 2 4 5 7" xfId="49981"/>
    <cellStyle name="Обычный 3 2 2 2 2 4 5 8" xfId="57448"/>
    <cellStyle name="Обычный 3 2 2 2 2 4 6" xfId="6649"/>
    <cellStyle name="Обычный 3 2 2 2 2 4 6 2" xfId="6650"/>
    <cellStyle name="Обычный 3 2 2 2 2 4 6 3" xfId="20624"/>
    <cellStyle name="Обычный 3 2 2 2 2 4 6 4" xfId="28096"/>
    <cellStyle name="Обычный 3 2 2 2 2 4 6 5" xfId="35565"/>
    <cellStyle name="Обычный 3 2 2 2 2 4 6 6" xfId="43026"/>
    <cellStyle name="Обычный 3 2 2 2 2 4 6 7" xfId="50914"/>
    <cellStyle name="Обычный 3 2 2 2 2 4 6 8" xfId="58381"/>
    <cellStyle name="Обычный 3 2 2 2 2 4 7" xfId="6651"/>
    <cellStyle name="Обычный 3 2 2 2 2 4 7 2" xfId="6652"/>
    <cellStyle name="Обычный 3 2 2 2 2 4 7 3" xfId="21558"/>
    <cellStyle name="Обычный 3 2 2 2 2 4 7 4" xfId="29030"/>
    <cellStyle name="Обычный 3 2 2 2 2 4 7 5" xfId="36499"/>
    <cellStyle name="Обычный 3 2 2 2 2 4 7 6" xfId="43960"/>
    <cellStyle name="Обычный 3 2 2 2 2 4 7 7" xfId="51848"/>
    <cellStyle name="Обычный 3 2 2 2 2 4 7 8" xfId="59315"/>
    <cellStyle name="Обычный 3 2 2 2 2 4 8" xfId="6653"/>
    <cellStyle name="Обычный 3 2 2 2 2 4 8 2" xfId="6654"/>
    <cellStyle name="Обычный 3 2 2 2 2 4 8 3" xfId="22491"/>
    <cellStyle name="Обычный 3 2 2 2 2 4 8 4" xfId="29963"/>
    <cellStyle name="Обычный 3 2 2 2 2 4 8 5" xfId="37432"/>
    <cellStyle name="Обычный 3 2 2 2 2 4 8 6" xfId="44893"/>
    <cellStyle name="Обычный 3 2 2 2 2 4 8 7" xfId="52781"/>
    <cellStyle name="Обычный 3 2 2 2 2 4 8 8" xfId="60248"/>
    <cellStyle name="Обычный 3 2 2 2 2 4 9" xfId="6655"/>
    <cellStyle name="Обычный 3 2 2 2 2 5" xfId="6656"/>
    <cellStyle name="Обычный 3 2 2 2 2 5 10" xfId="15938"/>
    <cellStyle name="Обычный 3 2 2 2 2 5 11" xfId="23428"/>
    <cellStyle name="Обычный 3 2 2 2 2 5 12" xfId="30899"/>
    <cellStyle name="Обычный 3 2 2 2 2 5 13" xfId="38365"/>
    <cellStyle name="Обычный 3 2 2 2 2 5 14" xfId="46246"/>
    <cellStyle name="Обычный 3 2 2 2 2 5 15" xfId="53713"/>
    <cellStyle name="Обычный 3 2 2 2 2 5 2" xfId="6657"/>
    <cellStyle name="Обычный 3 2 2 2 2 5 2 2" xfId="6658"/>
    <cellStyle name="Обычный 3 2 2 2 2 5 2 3" xfId="16893"/>
    <cellStyle name="Обычный 3 2 2 2 2 5 2 4" xfId="24365"/>
    <cellStyle name="Обычный 3 2 2 2 2 5 2 5" xfId="31835"/>
    <cellStyle name="Обычный 3 2 2 2 2 5 2 6" xfId="39297"/>
    <cellStyle name="Обычный 3 2 2 2 2 5 2 7" xfId="47183"/>
    <cellStyle name="Обычный 3 2 2 2 2 5 2 8" xfId="54650"/>
    <cellStyle name="Обычный 3 2 2 2 2 5 3" xfId="6659"/>
    <cellStyle name="Обычный 3 2 2 2 2 5 3 2" xfId="6660"/>
    <cellStyle name="Обычный 3 2 2 2 2 5 3 3" xfId="17827"/>
    <cellStyle name="Обычный 3 2 2 2 2 5 3 4" xfId="25299"/>
    <cellStyle name="Обычный 3 2 2 2 2 5 3 5" xfId="32768"/>
    <cellStyle name="Обычный 3 2 2 2 2 5 3 6" xfId="40229"/>
    <cellStyle name="Обычный 3 2 2 2 2 5 3 7" xfId="48117"/>
    <cellStyle name="Обычный 3 2 2 2 2 5 3 8" xfId="55584"/>
    <cellStyle name="Обычный 3 2 2 2 2 5 4" xfId="6661"/>
    <cellStyle name="Обычный 3 2 2 2 2 5 4 2" xfId="6662"/>
    <cellStyle name="Обычный 3 2 2 2 2 5 4 3" xfId="18760"/>
    <cellStyle name="Обычный 3 2 2 2 2 5 4 4" xfId="26232"/>
    <cellStyle name="Обычный 3 2 2 2 2 5 4 5" xfId="33701"/>
    <cellStyle name="Обычный 3 2 2 2 2 5 4 6" xfId="41162"/>
    <cellStyle name="Обычный 3 2 2 2 2 5 4 7" xfId="49050"/>
    <cellStyle name="Обычный 3 2 2 2 2 5 4 8" xfId="56517"/>
    <cellStyle name="Обычный 3 2 2 2 2 5 5" xfId="6663"/>
    <cellStyle name="Обычный 3 2 2 2 2 5 5 2" xfId="6664"/>
    <cellStyle name="Обычный 3 2 2 2 2 5 5 3" xfId="19692"/>
    <cellStyle name="Обычный 3 2 2 2 2 5 5 4" xfId="27164"/>
    <cellStyle name="Обычный 3 2 2 2 2 5 5 5" xfId="34633"/>
    <cellStyle name="Обычный 3 2 2 2 2 5 5 6" xfId="42094"/>
    <cellStyle name="Обычный 3 2 2 2 2 5 5 7" xfId="49982"/>
    <cellStyle name="Обычный 3 2 2 2 2 5 5 8" xfId="57449"/>
    <cellStyle name="Обычный 3 2 2 2 2 5 6" xfId="6665"/>
    <cellStyle name="Обычный 3 2 2 2 2 5 6 2" xfId="6666"/>
    <cellStyle name="Обычный 3 2 2 2 2 5 6 3" xfId="20625"/>
    <cellStyle name="Обычный 3 2 2 2 2 5 6 4" xfId="28097"/>
    <cellStyle name="Обычный 3 2 2 2 2 5 6 5" xfId="35566"/>
    <cellStyle name="Обычный 3 2 2 2 2 5 6 6" xfId="43027"/>
    <cellStyle name="Обычный 3 2 2 2 2 5 6 7" xfId="50915"/>
    <cellStyle name="Обычный 3 2 2 2 2 5 6 8" xfId="58382"/>
    <cellStyle name="Обычный 3 2 2 2 2 5 7" xfId="6667"/>
    <cellStyle name="Обычный 3 2 2 2 2 5 7 2" xfId="6668"/>
    <cellStyle name="Обычный 3 2 2 2 2 5 7 3" xfId="21559"/>
    <cellStyle name="Обычный 3 2 2 2 2 5 7 4" xfId="29031"/>
    <cellStyle name="Обычный 3 2 2 2 2 5 7 5" xfId="36500"/>
    <cellStyle name="Обычный 3 2 2 2 2 5 7 6" xfId="43961"/>
    <cellStyle name="Обычный 3 2 2 2 2 5 7 7" xfId="51849"/>
    <cellStyle name="Обычный 3 2 2 2 2 5 7 8" xfId="59316"/>
    <cellStyle name="Обычный 3 2 2 2 2 5 8" xfId="6669"/>
    <cellStyle name="Обычный 3 2 2 2 2 5 8 2" xfId="6670"/>
    <cellStyle name="Обычный 3 2 2 2 2 5 8 3" xfId="22492"/>
    <cellStyle name="Обычный 3 2 2 2 2 5 8 4" xfId="29964"/>
    <cellStyle name="Обычный 3 2 2 2 2 5 8 5" xfId="37433"/>
    <cellStyle name="Обычный 3 2 2 2 2 5 8 6" xfId="44894"/>
    <cellStyle name="Обычный 3 2 2 2 2 5 8 7" xfId="52782"/>
    <cellStyle name="Обычный 3 2 2 2 2 5 8 8" xfId="60249"/>
    <cellStyle name="Обычный 3 2 2 2 2 5 9" xfId="6671"/>
    <cellStyle name="Обычный 3 2 2 2 2 6" xfId="6672"/>
    <cellStyle name="Обычный 3 2 2 2 2 6 2" xfId="6673"/>
    <cellStyle name="Обычный 3 2 2 2 2 6 3" xfId="16882"/>
    <cellStyle name="Обычный 3 2 2 2 2 6 4" xfId="24354"/>
    <cellStyle name="Обычный 3 2 2 2 2 6 5" xfId="31824"/>
    <cellStyle name="Обычный 3 2 2 2 2 6 6" xfId="39286"/>
    <cellStyle name="Обычный 3 2 2 2 2 6 7" xfId="47172"/>
    <cellStyle name="Обычный 3 2 2 2 2 6 8" xfId="54639"/>
    <cellStyle name="Обычный 3 2 2 2 2 7" xfId="6674"/>
    <cellStyle name="Обычный 3 2 2 2 2 7 2" xfId="6675"/>
    <cellStyle name="Обычный 3 2 2 2 2 7 3" xfId="17816"/>
    <cellStyle name="Обычный 3 2 2 2 2 7 4" xfId="25288"/>
    <cellStyle name="Обычный 3 2 2 2 2 7 5" xfId="32757"/>
    <cellStyle name="Обычный 3 2 2 2 2 7 6" xfId="40218"/>
    <cellStyle name="Обычный 3 2 2 2 2 7 7" xfId="48106"/>
    <cellStyle name="Обычный 3 2 2 2 2 7 8" xfId="55573"/>
    <cellStyle name="Обычный 3 2 2 2 2 8" xfId="6676"/>
    <cellStyle name="Обычный 3 2 2 2 2 8 2" xfId="6677"/>
    <cellStyle name="Обычный 3 2 2 2 2 8 3" xfId="18749"/>
    <cellStyle name="Обычный 3 2 2 2 2 8 4" xfId="26221"/>
    <cellStyle name="Обычный 3 2 2 2 2 8 5" xfId="33690"/>
    <cellStyle name="Обычный 3 2 2 2 2 8 6" xfId="41151"/>
    <cellStyle name="Обычный 3 2 2 2 2 8 7" xfId="49039"/>
    <cellStyle name="Обычный 3 2 2 2 2 8 8" xfId="56506"/>
    <cellStyle name="Обычный 3 2 2 2 2 9" xfId="6678"/>
    <cellStyle name="Обычный 3 2 2 2 2 9 2" xfId="6679"/>
    <cellStyle name="Обычный 3 2 2 2 2 9 3" xfId="19681"/>
    <cellStyle name="Обычный 3 2 2 2 2 9 4" xfId="27153"/>
    <cellStyle name="Обычный 3 2 2 2 2 9 5" xfId="34622"/>
    <cellStyle name="Обычный 3 2 2 2 2 9 6" xfId="42083"/>
    <cellStyle name="Обычный 3 2 2 2 2 9 7" xfId="49971"/>
    <cellStyle name="Обычный 3 2 2 2 2 9 8" xfId="57438"/>
    <cellStyle name="Обычный 3 2 2 2 20" xfId="38353"/>
    <cellStyle name="Обычный 3 2 2 2 21" xfId="45467"/>
    <cellStyle name="Обычный 3 2 2 2 22" xfId="46234"/>
    <cellStyle name="Обычный 3 2 2 2 23" xfId="53701"/>
    <cellStyle name="Обычный 3 2 2 2 3" xfId="6680"/>
    <cellStyle name="Обычный 3 2 2 2 3 10" xfId="6681"/>
    <cellStyle name="Обычный 3 2 2 2 3 10 2" xfId="6682"/>
    <cellStyle name="Обычный 3 2 2 2 3 10 3" xfId="21560"/>
    <cellStyle name="Обычный 3 2 2 2 3 10 4" xfId="29032"/>
    <cellStyle name="Обычный 3 2 2 2 3 10 5" xfId="36501"/>
    <cellStyle name="Обычный 3 2 2 2 3 10 6" xfId="43962"/>
    <cellStyle name="Обычный 3 2 2 2 3 10 7" xfId="51850"/>
    <cellStyle name="Обычный 3 2 2 2 3 10 8" xfId="59317"/>
    <cellStyle name="Обычный 3 2 2 2 3 11" xfId="6683"/>
    <cellStyle name="Обычный 3 2 2 2 3 11 2" xfId="6684"/>
    <cellStyle name="Обычный 3 2 2 2 3 11 3" xfId="22493"/>
    <cellStyle name="Обычный 3 2 2 2 3 11 4" xfId="29965"/>
    <cellStyle name="Обычный 3 2 2 2 3 11 5" xfId="37434"/>
    <cellStyle name="Обычный 3 2 2 2 3 11 6" xfId="44895"/>
    <cellStyle name="Обычный 3 2 2 2 3 11 7" xfId="52783"/>
    <cellStyle name="Обычный 3 2 2 2 3 11 8" xfId="60250"/>
    <cellStyle name="Обычный 3 2 2 2 3 12" xfId="6685"/>
    <cellStyle name="Обычный 3 2 2 2 3 13" xfId="15939"/>
    <cellStyle name="Обычный 3 2 2 2 3 14" xfId="23429"/>
    <cellStyle name="Обычный 3 2 2 2 3 15" xfId="30900"/>
    <cellStyle name="Обычный 3 2 2 2 3 16" xfId="38366"/>
    <cellStyle name="Обычный 3 2 2 2 3 17" xfId="45540"/>
    <cellStyle name="Обычный 3 2 2 2 3 18" xfId="46247"/>
    <cellStyle name="Обычный 3 2 2 2 3 19" xfId="53714"/>
    <cellStyle name="Обычный 3 2 2 2 3 2" xfId="6686"/>
    <cellStyle name="Обычный 3 2 2 2 3 2 10" xfId="6687"/>
    <cellStyle name="Обычный 3 2 2 2 3 2 10 2" xfId="6688"/>
    <cellStyle name="Обычный 3 2 2 2 3 2 10 3" xfId="22494"/>
    <cellStyle name="Обычный 3 2 2 2 3 2 10 4" xfId="29966"/>
    <cellStyle name="Обычный 3 2 2 2 3 2 10 5" xfId="37435"/>
    <cellStyle name="Обычный 3 2 2 2 3 2 10 6" xfId="44896"/>
    <cellStyle name="Обычный 3 2 2 2 3 2 10 7" xfId="52784"/>
    <cellStyle name="Обычный 3 2 2 2 3 2 10 8" xfId="60251"/>
    <cellStyle name="Обычный 3 2 2 2 3 2 11" xfId="6689"/>
    <cellStyle name="Обычный 3 2 2 2 3 2 12" xfId="15940"/>
    <cellStyle name="Обычный 3 2 2 2 3 2 13" xfId="23430"/>
    <cellStyle name="Обычный 3 2 2 2 3 2 14" xfId="30901"/>
    <cellStyle name="Обычный 3 2 2 2 3 2 15" xfId="38367"/>
    <cellStyle name="Обычный 3 2 2 2 3 2 16" xfId="45541"/>
    <cellStyle name="Обычный 3 2 2 2 3 2 17" xfId="46248"/>
    <cellStyle name="Обычный 3 2 2 2 3 2 18" xfId="53715"/>
    <cellStyle name="Обычный 3 2 2 2 3 2 2" xfId="6690"/>
    <cellStyle name="Обычный 3 2 2 2 3 2 2 10" xfId="15941"/>
    <cellStyle name="Обычный 3 2 2 2 3 2 2 11" xfId="23431"/>
    <cellStyle name="Обычный 3 2 2 2 3 2 2 12" xfId="30902"/>
    <cellStyle name="Обычный 3 2 2 2 3 2 2 13" xfId="38368"/>
    <cellStyle name="Обычный 3 2 2 2 3 2 2 14" xfId="46249"/>
    <cellStyle name="Обычный 3 2 2 2 3 2 2 15" xfId="53716"/>
    <cellStyle name="Обычный 3 2 2 2 3 2 2 2" xfId="6691"/>
    <cellStyle name="Обычный 3 2 2 2 3 2 2 2 2" xfId="6692"/>
    <cellStyle name="Обычный 3 2 2 2 3 2 2 2 3" xfId="16896"/>
    <cellStyle name="Обычный 3 2 2 2 3 2 2 2 4" xfId="24368"/>
    <cellStyle name="Обычный 3 2 2 2 3 2 2 2 5" xfId="31838"/>
    <cellStyle name="Обычный 3 2 2 2 3 2 2 2 6" xfId="39300"/>
    <cellStyle name="Обычный 3 2 2 2 3 2 2 2 7" xfId="47186"/>
    <cellStyle name="Обычный 3 2 2 2 3 2 2 2 8" xfId="54653"/>
    <cellStyle name="Обычный 3 2 2 2 3 2 2 3" xfId="6693"/>
    <cellStyle name="Обычный 3 2 2 2 3 2 2 3 2" xfId="6694"/>
    <cellStyle name="Обычный 3 2 2 2 3 2 2 3 3" xfId="17830"/>
    <cellStyle name="Обычный 3 2 2 2 3 2 2 3 4" xfId="25302"/>
    <cellStyle name="Обычный 3 2 2 2 3 2 2 3 5" xfId="32771"/>
    <cellStyle name="Обычный 3 2 2 2 3 2 2 3 6" xfId="40232"/>
    <cellStyle name="Обычный 3 2 2 2 3 2 2 3 7" xfId="48120"/>
    <cellStyle name="Обычный 3 2 2 2 3 2 2 3 8" xfId="55587"/>
    <cellStyle name="Обычный 3 2 2 2 3 2 2 4" xfId="6695"/>
    <cellStyle name="Обычный 3 2 2 2 3 2 2 4 2" xfId="6696"/>
    <cellStyle name="Обычный 3 2 2 2 3 2 2 4 3" xfId="18763"/>
    <cellStyle name="Обычный 3 2 2 2 3 2 2 4 4" xfId="26235"/>
    <cellStyle name="Обычный 3 2 2 2 3 2 2 4 5" xfId="33704"/>
    <cellStyle name="Обычный 3 2 2 2 3 2 2 4 6" xfId="41165"/>
    <cellStyle name="Обычный 3 2 2 2 3 2 2 4 7" xfId="49053"/>
    <cellStyle name="Обычный 3 2 2 2 3 2 2 4 8" xfId="56520"/>
    <cellStyle name="Обычный 3 2 2 2 3 2 2 5" xfId="6697"/>
    <cellStyle name="Обычный 3 2 2 2 3 2 2 5 2" xfId="6698"/>
    <cellStyle name="Обычный 3 2 2 2 3 2 2 5 3" xfId="19695"/>
    <cellStyle name="Обычный 3 2 2 2 3 2 2 5 4" xfId="27167"/>
    <cellStyle name="Обычный 3 2 2 2 3 2 2 5 5" xfId="34636"/>
    <cellStyle name="Обычный 3 2 2 2 3 2 2 5 6" xfId="42097"/>
    <cellStyle name="Обычный 3 2 2 2 3 2 2 5 7" xfId="49985"/>
    <cellStyle name="Обычный 3 2 2 2 3 2 2 5 8" xfId="57452"/>
    <cellStyle name="Обычный 3 2 2 2 3 2 2 6" xfId="6699"/>
    <cellStyle name="Обычный 3 2 2 2 3 2 2 6 2" xfId="6700"/>
    <cellStyle name="Обычный 3 2 2 2 3 2 2 6 3" xfId="20628"/>
    <cellStyle name="Обычный 3 2 2 2 3 2 2 6 4" xfId="28100"/>
    <cellStyle name="Обычный 3 2 2 2 3 2 2 6 5" xfId="35569"/>
    <cellStyle name="Обычный 3 2 2 2 3 2 2 6 6" xfId="43030"/>
    <cellStyle name="Обычный 3 2 2 2 3 2 2 6 7" xfId="50918"/>
    <cellStyle name="Обычный 3 2 2 2 3 2 2 6 8" xfId="58385"/>
    <cellStyle name="Обычный 3 2 2 2 3 2 2 7" xfId="6701"/>
    <cellStyle name="Обычный 3 2 2 2 3 2 2 7 2" xfId="6702"/>
    <cellStyle name="Обычный 3 2 2 2 3 2 2 7 3" xfId="21562"/>
    <cellStyle name="Обычный 3 2 2 2 3 2 2 7 4" xfId="29034"/>
    <cellStyle name="Обычный 3 2 2 2 3 2 2 7 5" xfId="36503"/>
    <cellStyle name="Обычный 3 2 2 2 3 2 2 7 6" xfId="43964"/>
    <cellStyle name="Обычный 3 2 2 2 3 2 2 7 7" xfId="51852"/>
    <cellStyle name="Обычный 3 2 2 2 3 2 2 7 8" xfId="59319"/>
    <cellStyle name="Обычный 3 2 2 2 3 2 2 8" xfId="6703"/>
    <cellStyle name="Обычный 3 2 2 2 3 2 2 8 2" xfId="6704"/>
    <cellStyle name="Обычный 3 2 2 2 3 2 2 8 3" xfId="22495"/>
    <cellStyle name="Обычный 3 2 2 2 3 2 2 8 4" xfId="29967"/>
    <cellStyle name="Обычный 3 2 2 2 3 2 2 8 5" xfId="37436"/>
    <cellStyle name="Обычный 3 2 2 2 3 2 2 8 6" xfId="44897"/>
    <cellStyle name="Обычный 3 2 2 2 3 2 2 8 7" xfId="52785"/>
    <cellStyle name="Обычный 3 2 2 2 3 2 2 8 8" xfId="60252"/>
    <cellStyle name="Обычный 3 2 2 2 3 2 2 9" xfId="6705"/>
    <cellStyle name="Обычный 3 2 2 2 3 2 3" xfId="6706"/>
    <cellStyle name="Обычный 3 2 2 2 3 2 3 10" xfId="15942"/>
    <cellStyle name="Обычный 3 2 2 2 3 2 3 11" xfId="23432"/>
    <cellStyle name="Обычный 3 2 2 2 3 2 3 12" xfId="30903"/>
    <cellStyle name="Обычный 3 2 2 2 3 2 3 13" xfId="38369"/>
    <cellStyle name="Обычный 3 2 2 2 3 2 3 14" xfId="46250"/>
    <cellStyle name="Обычный 3 2 2 2 3 2 3 15" xfId="53717"/>
    <cellStyle name="Обычный 3 2 2 2 3 2 3 2" xfId="6707"/>
    <cellStyle name="Обычный 3 2 2 2 3 2 3 2 2" xfId="6708"/>
    <cellStyle name="Обычный 3 2 2 2 3 2 3 2 3" xfId="16897"/>
    <cellStyle name="Обычный 3 2 2 2 3 2 3 2 4" xfId="24369"/>
    <cellStyle name="Обычный 3 2 2 2 3 2 3 2 5" xfId="31839"/>
    <cellStyle name="Обычный 3 2 2 2 3 2 3 2 6" xfId="39301"/>
    <cellStyle name="Обычный 3 2 2 2 3 2 3 2 7" xfId="47187"/>
    <cellStyle name="Обычный 3 2 2 2 3 2 3 2 8" xfId="54654"/>
    <cellStyle name="Обычный 3 2 2 2 3 2 3 3" xfId="6709"/>
    <cellStyle name="Обычный 3 2 2 2 3 2 3 3 2" xfId="6710"/>
    <cellStyle name="Обычный 3 2 2 2 3 2 3 3 3" xfId="17831"/>
    <cellStyle name="Обычный 3 2 2 2 3 2 3 3 4" xfId="25303"/>
    <cellStyle name="Обычный 3 2 2 2 3 2 3 3 5" xfId="32772"/>
    <cellStyle name="Обычный 3 2 2 2 3 2 3 3 6" xfId="40233"/>
    <cellStyle name="Обычный 3 2 2 2 3 2 3 3 7" xfId="48121"/>
    <cellStyle name="Обычный 3 2 2 2 3 2 3 3 8" xfId="55588"/>
    <cellStyle name="Обычный 3 2 2 2 3 2 3 4" xfId="6711"/>
    <cellStyle name="Обычный 3 2 2 2 3 2 3 4 2" xfId="6712"/>
    <cellStyle name="Обычный 3 2 2 2 3 2 3 4 3" xfId="18764"/>
    <cellStyle name="Обычный 3 2 2 2 3 2 3 4 4" xfId="26236"/>
    <cellStyle name="Обычный 3 2 2 2 3 2 3 4 5" xfId="33705"/>
    <cellStyle name="Обычный 3 2 2 2 3 2 3 4 6" xfId="41166"/>
    <cellStyle name="Обычный 3 2 2 2 3 2 3 4 7" xfId="49054"/>
    <cellStyle name="Обычный 3 2 2 2 3 2 3 4 8" xfId="56521"/>
    <cellStyle name="Обычный 3 2 2 2 3 2 3 5" xfId="6713"/>
    <cellStyle name="Обычный 3 2 2 2 3 2 3 5 2" xfId="6714"/>
    <cellStyle name="Обычный 3 2 2 2 3 2 3 5 3" xfId="19696"/>
    <cellStyle name="Обычный 3 2 2 2 3 2 3 5 4" xfId="27168"/>
    <cellStyle name="Обычный 3 2 2 2 3 2 3 5 5" xfId="34637"/>
    <cellStyle name="Обычный 3 2 2 2 3 2 3 5 6" xfId="42098"/>
    <cellStyle name="Обычный 3 2 2 2 3 2 3 5 7" xfId="49986"/>
    <cellStyle name="Обычный 3 2 2 2 3 2 3 5 8" xfId="57453"/>
    <cellStyle name="Обычный 3 2 2 2 3 2 3 6" xfId="6715"/>
    <cellStyle name="Обычный 3 2 2 2 3 2 3 6 2" xfId="6716"/>
    <cellStyle name="Обычный 3 2 2 2 3 2 3 6 3" xfId="20629"/>
    <cellStyle name="Обычный 3 2 2 2 3 2 3 6 4" xfId="28101"/>
    <cellStyle name="Обычный 3 2 2 2 3 2 3 6 5" xfId="35570"/>
    <cellStyle name="Обычный 3 2 2 2 3 2 3 6 6" xfId="43031"/>
    <cellStyle name="Обычный 3 2 2 2 3 2 3 6 7" xfId="50919"/>
    <cellStyle name="Обычный 3 2 2 2 3 2 3 6 8" xfId="58386"/>
    <cellStyle name="Обычный 3 2 2 2 3 2 3 7" xfId="6717"/>
    <cellStyle name="Обычный 3 2 2 2 3 2 3 7 2" xfId="6718"/>
    <cellStyle name="Обычный 3 2 2 2 3 2 3 7 3" xfId="21563"/>
    <cellStyle name="Обычный 3 2 2 2 3 2 3 7 4" xfId="29035"/>
    <cellStyle name="Обычный 3 2 2 2 3 2 3 7 5" xfId="36504"/>
    <cellStyle name="Обычный 3 2 2 2 3 2 3 7 6" xfId="43965"/>
    <cellStyle name="Обычный 3 2 2 2 3 2 3 7 7" xfId="51853"/>
    <cellStyle name="Обычный 3 2 2 2 3 2 3 7 8" xfId="59320"/>
    <cellStyle name="Обычный 3 2 2 2 3 2 3 8" xfId="6719"/>
    <cellStyle name="Обычный 3 2 2 2 3 2 3 8 2" xfId="6720"/>
    <cellStyle name="Обычный 3 2 2 2 3 2 3 8 3" xfId="22496"/>
    <cellStyle name="Обычный 3 2 2 2 3 2 3 8 4" xfId="29968"/>
    <cellStyle name="Обычный 3 2 2 2 3 2 3 8 5" xfId="37437"/>
    <cellStyle name="Обычный 3 2 2 2 3 2 3 8 6" xfId="44898"/>
    <cellStyle name="Обычный 3 2 2 2 3 2 3 8 7" xfId="52786"/>
    <cellStyle name="Обычный 3 2 2 2 3 2 3 8 8" xfId="60253"/>
    <cellStyle name="Обычный 3 2 2 2 3 2 3 9" xfId="6721"/>
    <cellStyle name="Обычный 3 2 2 2 3 2 4" xfId="6722"/>
    <cellStyle name="Обычный 3 2 2 2 3 2 4 2" xfId="6723"/>
    <cellStyle name="Обычный 3 2 2 2 3 2 4 3" xfId="16895"/>
    <cellStyle name="Обычный 3 2 2 2 3 2 4 4" xfId="24367"/>
    <cellStyle name="Обычный 3 2 2 2 3 2 4 5" xfId="31837"/>
    <cellStyle name="Обычный 3 2 2 2 3 2 4 6" xfId="39299"/>
    <cellStyle name="Обычный 3 2 2 2 3 2 4 7" xfId="47185"/>
    <cellStyle name="Обычный 3 2 2 2 3 2 4 8" xfId="54652"/>
    <cellStyle name="Обычный 3 2 2 2 3 2 5" xfId="6724"/>
    <cellStyle name="Обычный 3 2 2 2 3 2 5 2" xfId="6725"/>
    <cellStyle name="Обычный 3 2 2 2 3 2 5 3" xfId="17829"/>
    <cellStyle name="Обычный 3 2 2 2 3 2 5 4" xfId="25301"/>
    <cellStyle name="Обычный 3 2 2 2 3 2 5 5" xfId="32770"/>
    <cellStyle name="Обычный 3 2 2 2 3 2 5 6" xfId="40231"/>
    <cellStyle name="Обычный 3 2 2 2 3 2 5 7" xfId="48119"/>
    <cellStyle name="Обычный 3 2 2 2 3 2 5 8" xfId="55586"/>
    <cellStyle name="Обычный 3 2 2 2 3 2 6" xfId="6726"/>
    <cellStyle name="Обычный 3 2 2 2 3 2 6 2" xfId="6727"/>
    <cellStyle name="Обычный 3 2 2 2 3 2 6 3" xfId="18762"/>
    <cellStyle name="Обычный 3 2 2 2 3 2 6 4" xfId="26234"/>
    <cellStyle name="Обычный 3 2 2 2 3 2 6 5" xfId="33703"/>
    <cellStyle name="Обычный 3 2 2 2 3 2 6 6" xfId="41164"/>
    <cellStyle name="Обычный 3 2 2 2 3 2 6 7" xfId="49052"/>
    <cellStyle name="Обычный 3 2 2 2 3 2 6 8" xfId="56519"/>
    <cellStyle name="Обычный 3 2 2 2 3 2 7" xfId="6728"/>
    <cellStyle name="Обычный 3 2 2 2 3 2 7 2" xfId="6729"/>
    <cellStyle name="Обычный 3 2 2 2 3 2 7 3" xfId="19694"/>
    <cellStyle name="Обычный 3 2 2 2 3 2 7 4" xfId="27166"/>
    <cellStyle name="Обычный 3 2 2 2 3 2 7 5" xfId="34635"/>
    <cellStyle name="Обычный 3 2 2 2 3 2 7 6" xfId="42096"/>
    <cellStyle name="Обычный 3 2 2 2 3 2 7 7" xfId="49984"/>
    <cellStyle name="Обычный 3 2 2 2 3 2 7 8" xfId="57451"/>
    <cellStyle name="Обычный 3 2 2 2 3 2 8" xfId="6730"/>
    <cellStyle name="Обычный 3 2 2 2 3 2 8 2" xfId="6731"/>
    <cellStyle name="Обычный 3 2 2 2 3 2 8 3" xfId="20627"/>
    <cellStyle name="Обычный 3 2 2 2 3 2 8 4" xfId="28099"/>
    <cellStyle name="Обычный 3 2 2 2 3 2 8 5" xfId="35568"/>
    <cellStyle name="Обычный 3 2 2 2 3 2 8 6" xfId="43029"/>
    <cellStyle name="Обычный 3 2 2 2 3 2 8 7" xfId="50917"/>
    <cellStyle name="Обычный 3 2 2 2 3 2 8 8" xfId="58384"/>
    <cellStyle name="Обычный 3 2 2 2 3 2 9" xfId="6732"/>
    <cellStyle name="Обычный 3 2 2 2 3 2 9 2" xfId="6733"/>
    <cellStyle name="Обычный 3 2 2 2 3 2 9 3" xfId="21561"/>
    <cellStyle name="Обычный 3 2 2 2 3 2 9 4" xfId="29033"/>
    <cellStyle name="Обычный 3 2 2 2 3 2 9 5" xfId="36502"/>
    <cellStyle name="Обычный 3 2 2 2 3 2 9 6" xfId="43963"/>
    <cellStyle name="Обычный 3 2 2 2 3 2 9 7" xfId="51851"/>
    <cellStyle name="Обычный 3 2 2 2 3 2 9 8" xfId="59318"/>
    <cellStyle name="Обычный 3 2 2 2 3 3" xfId="6734"/>
    <cellStyle name="Обычный 3 2 2 2 3 3 10" xfId="15943"/>
    <cellStyle name="Обычный 3 2 2 2 3 3 11" xfId="23433"/>
    <cellStyle name="Обычный 3 2 2 2 3 3 12" xfId="30904"/>
    <cellStyle name="Обычный 3 2 2 2 3 3 13" xfId="38370"/>
    <cellStyle name="Обычный 3 2 2 2 3 3 14" xfId="46251"/>
    <cellStyle name="Обычный 3 2 2 2 3 3 15" xfId="53718"/>
    <cellStyle name="Обычный 3 2 2 2 3 3 2" xfId="6735"/>
    <cellStyle name="Обычный 3 2 2 2 3 3 2 2" xfId="6736"/>
    <cellStyle name="Обычный 3 2 2 2 3 3 2 3" xfId="16898"/>
    <cellStyle name="Обычный 3 2 2 2 3 3 2 4" xfId="24370"/>
    <cellStyle name="Обычный 3 2 2 2 3 3 2 5" xfId="31840"/>
    <cellStyle name="Обычный 3 2 2 2 3 3 2 6" xfId="39302"/>
    <cellStyle name="Обычный 3 2 2 2 3 3 2 7" xfId="47188"/>
    <cellStyle name="Обычный 3 2 2 2 3 3 2 8" xfId="54655"/>
    <cellStyle name="Обычный 3 2 2 2 3 3 3" xfId="6737"/>
    <cellStyle name="Обычный 3 2 2 2 3 3 3 2" xfId="6738"/>
    <cellStyle name="Обычный 3 2 2 2 3 3 3 3" xfId="17832"/>
    <cellStyle name="Обычный 3 2 2 2 3 3 3 4" xfId="25304"/>
    <cellStyle name="Обычный 3 2 2 2 3 3 3 5" xfId="32773"/>
    <cellStyle name="Обычный 3 2 2 2 3 3 3 6" xfId="40234"/>
    <cellStyle name="Обычный 3 2 2 2 3 3 3 7" xfId="48122"/>
    <cellStyle name="Обычный 3 2 2 2 3 3 3 8" xfId="55589"/>
    <cellStyle name="Обычный 3 2 2 2 3 3 4" xfId="6739"/>
    <cellStyle name="Обычный 3 2 2 2 3 3 4 2" xfId="6740"/>
    <cellStyle name="Обычный 3 2 2 2 3 3 4 3" xfId="18765"/>
    <cellStyle name="Обычный 3 2 2 2 3 3 4 4" xfId="26237"/>
    <cellStyle name="Обычный 3 2 2 2 3 3 4 5" xfId="33706"/>
    <cellStyle name="Обычный 3 2 2 2 3 3 4 6" xfId="41167"/>
    <cellStyle name="Обычный 3 2 2 2 3 3 4 7" xfId="49055"/>
    <cellStyle name="Обычный 3 2 2 2 3 3 4 8" xfId="56522"/>
    <cellStyle name="Обычный 3 2 2 2 3 3 5" xfId="6741"/>
    <cellStyle name="Обычный 3 2 2 2 3 3 5 2" xfId="6742"/>
    <cellStyle name="Обычный 3 2 2 2 3 3 5 3" xfId="19697"/>
    <cellStyle name="Обычный 3 2 2 2 3 3 5 4" xfId="27169"/>
    <cellStyle name="Обычный 3 2 2 2 3 3 5 5" xfId="34638"/>
    <cellStyle name="Обычный 3 2 2 2 3 3 5 6" xfId="42099"/>
    <cellStyle name="Обычный 3 2 2 2 3 3 5 7" xfId="49987"/>
    <cellStyle name="Обычный 3 2 2 2 3 3 5 8" xfId="57454"/>
    <cellStyle name="Обычный 3 2 2 2 3 3 6" xfId="6743"/>
    <cellStyle name="Обычный 3 2 2 2 3 3 6 2" xfId="6744"/>
    <cellStyle name="Обычный 3 2 2 2 3 3 6 3" xfId="20630"/>
    <cellStyle name="Обычный 3 2 2 2 3 3 6 4" xfId="28102"/>
    <cellStyle name="Обычный 3 2 2 2 3 3 6 5" xfId="35571"/>
    <cellStyle name="Обычный 3 2 2 2 3 3 6 6" xfId="43032"/>
    <cellStyle name="Обычный 3 2 2 2 3 3 6 7" xfId="50920"/>
    <cellStyle name="Обычный 3 2 2 2 3 3 6 8" xfId="58387"/>
    <cellStyle name="Обычный 3 2 2 2 3 3 7" xfId="6745"/>
    <cellStyle name="Обычный 3 2 2 2 3 3 7 2" xfId="6746"/>
    <cellStyle name="Обычный 3 2 2 2 3 3 7 3" xfId="21564"/>
    <cellStyle name="Обычный 3 2 2 2 3 3 7 4" xfId="29036"/>
    <cellStyle name="Обычный 3 2 2 2 3 3 7 5" xfId="36505"/>
    <cellStyle name="Обычный 3 2 2 2 3 3 7 6" xfId="43966"/>
    <cellStyle name="Обычный 3 2 2 2 3 3 7 7" xfId="51854"/>
    <cellStyle name="Обычный 3 2 2 2 3 3 7 8" xfId="59321"/>
    <cellStyle name="Обычный 3 2 2 2 3 3 8" xfId="6747"/>
    <cellStyle name="Обычный 3 2 2 2 3 3 8 2" xfId="6748"/>
    <cellStyle name="Обычный 3 2 2 2 3 3 8 3" xfId="22497"/>
    <cellStyle name="Обычный 3 2 2 2 3 3 8 4" xfId="29969"/>
    <cellStyle name="Обычный 3 2 2 2 3 3 8 5" xfId="37438"/>
    <cellStyle name="Обычный 3 2 2 2 3 3 8 6" xfId="44899"/>
    <cellStyle name="Обычный 3 2 2 2 3 3 8 7" xfId="52787"/>
    <cellStyle name="Обычный 3 2 2 2 3 3 8 8" xfId="60254"/>
    <cellStyle name="Обычный 3 2 2 2 3 3 9" xfId="6749"/>
    <cellStyle name="Обычный 3 2 2 2 3 4" xfId="6750"/>
    <cellStyle name="Обычный 3 2 2 2 3 4 10" xfId="15944"/>
    <cellStyle name="Обычный 3 2 2 2 3 4 11" xfId="23434"/>
    <cellStyle name="Обычный 3 2 2 2 3 4 12" xfId="30905"/>
    <cellStyle name="Обычный 3 2 2 2 3 4 13" xfId="38371"/>
    <cellStyle name="Обычный 3 2 2 2 3 4 14" xfId="46252"/>
    <cellStyle name="Обычный 3 2 2 2 3 4 15" xfId="53719"/>
    <cellStyle name="Обычный 3 2 2 2 3 4 2" xfId="6751"/>
    <cellStyle name="Обычный 3 2 2 2 3 4 2 2" xfId="6752"/>
    <cellStyle name="Обычный 3 2 2 2 3 4 2 3" xfId="16899"/>
    <cellStyle name="Обычный 3 2 2 2 3 4 2 4" xfId="24371"/>
    <cellStyle name="Обычный 3 2 2 2 3 4 2 5" xfId="31841"/>
    <cellStyle name="Обычный 3 2 2 2 3 4 2 6" xfId="39303"/>
    <cellStyle name="Обычный 3 2 2 2 3 4 2 7" xfId="47189"/>
    <cellStyle name="Обычный 3 2 2 2 3 4 2 8" xfId="54656"/>
    <cellStyle name="Обычный 3 2 2 2 3 4 3" xfId="6753"/>
    <cellStyle name="Обычный 3 2 2 2 3 4 3 2" xfId="6754"/>
    <cellStyle name="Обычный 3 2 2 2 3 4 3 3" xfId="17833"/>
    <cellStyle name="Обычный 3 2 2 2 3 4 3 4" xfId="25305"/>
    <cellStyle name="Обычный 3 2 2 2 3 4 3 5" xfId="32774"/>
    <cellStyle name="Обычный 3 2 2 2 3 4 3 6" xfId="40235"/>
    <cellStyle name="Обычный 3 2 2 2 3 4 3 7" xfId="48123"/>
    <cellStyle name="Обычный 3 2 2 2 3 4 3 8" xfId="55590"/>
    <cellStyle name="Обычный 3 2 2 2 3 4 4" xfId="6755"/>
    <cellStyle name="Обычный 3 2 2 2 3 4 4 2" xfId="6756"/>
    <cellStyle name="Обычный 3 2 2 2 3 4 4 3" xfId="18766"/>
    <cellStyle name="Обычный 3 2 2 2 3 4 4 4" xfId="26238"/>
    <cellStyle name="Обычный 3 2 2 2 3 4 4 5" xfId="33707"/>
    <cellStyle name="Обычный 3 2 2 2 3 4 4 6" xfId="41168"/>
    <cellStyle name="Обычный 3 2 2 2 3 4 4 7" xfId="49056"/>
    <cellStyle name="Обычный 3 2 2 2 3 4 4 8" xfId="56523"/>
    <cellStyle name="Обычный 3 2 2 2 3 4 5" xfId="6757"/>
    <cellStyle name="Обычный 3 2 2 2 3 4 5 2" xfId="6758"/>
    <cellStyle name="Обычный 3 2 2 2 3 4 5 3" xfId="19698"/>
    <cellStyle name="Обычный 3 2 2 2 3 4 5 4" xfId="27170"/>
    <cellStyle name="Обычный 3 2 2 2 3 4 5 5" xfId="34639"/>
    <cellStyle name="Обычный 3 2 2 2 3 4 5 6" xfId="42100"/>
    <cellStyle name="Обычный 3 2 2 2 3 4 5 7" xfId="49988"/>
    <cellStyle name="Обычный 3 2 2 2 3 4 5 8" xfId="57455"/>
    <cellStyle name="Обычный 3 2 2 2 3 4 6" xfId="6759"/>
    <cellStyle name="Обычный 3 2 2 2 3 4 6 2" xfId="6760"/>
    <cellStyle name="Обычный 3 2 2 2 3 4 6 3" xfId="20631"/>
    <cellStyle name="Обычный 3 2 2 2 3 4 6 4" xfId="28103"/>
    <cellStyle name="Обычный 3 2 2 2 3 4 6 5" xfId="35572"/>
    <cellStyle name="Обычный 3 2 2 2 3 4 6 6" xfId="43033"/>
    <cellStyle name="Обычный 3 2 2 2 3 4 6 7" xfId="50921"/>
    <cellStyle name="Обычный 3 2 2 2 3 4 6 8" xfId="58388"/>
    <cellStyle name="Обычный 3 2 2 2 3 4 7" xfId="6761"/>
    <cellStyle name="Обычный 3 2 2 2 3 4 7 2" xfId="6762"/>
    <cellStyle name="Обычный 3 2 2 2 3 4 7 3" xfId="21565"/>
    <cellStyle name="Обычный 3 2 2 2 3 4 7 4" xfId="29037"/>
    <cellStyle name="Обычный 3 2 2 2 3 4 7 5" xfId="36506"/>
    <cellStyle name="Обычный 3 2 2 2 3 4 7 6" xfId="43967"/>
    <cellStyle name="Обычный 3 2 2 2 3 4 7 7" xfId="51855"/>
    <cellStyle name="Обычный 3 2 2 2 3 4 7 8" xfId="59322"/>
    <cellStyle name="Обычный 3 2 2 2 3 4 8" xfId="6763"/>
    <cellStyle name="Обычный 3 2 2 2 3 4 8 2" xfId="6764"/>
    <cellStyle name="Обычный 3 2 2 2 3 4 8 3" xfId="22498"/>
    <cellStyle name="Обычный 3 2 2 2 3 4 8 4" xfId="29970"/>
    <cellStyle name="Обычный 3 2 2 2 3 4 8 5" xfId="37439"/>
    <cellStyle name="Обычный 3 2 2 2 3 4 8 6" xfId="44900"/>
    <cellStyle name="Обычный 3 2 2 2 3 4 8 7" xfId="52788"/>
    <cellStyle name="Обычный 3 2 2 2 3 4 8 8" xfId="60255"/>
    <cellStyle name="Обычный 3 2 2 2 3 4 9" xfId="6765"/>
    <cellStyle name="Обычный 3 2 2 2 3 5" xfId="6766"/>
    <cellStyle name="Обычный 3 2 2 2 3 5 2" xfId="6767"/>
    <cellStyle name="Обычный 3 2 2 2 3 5 3" xfId="16894"/>
    <cellStyle name="Обычный 3 2 2 2 3 5 4" xfId="24366"/>
    <cellStyle name="Обычный 3 2 2 2 3 5 5" xfId="31836"/>
    <cellStyle name="Обычный 3 2 2 2 3 5 6" xfId="39298"/>
    <cellStyle name="Обычный 3 2 2 2 3 5 7" xfId="47184"/>
    <cellStyle name="Обычный 3 2 2 2 3 5 8" xfId="54651"/>
    <cellStyle name="Обычный 3 2 2 2 3 6" xfId="6768"/>
    <cellStyle name="Обычный 3 2 2 2 3 6 2" xfId="6769"/>
    <cellStyle name="Обычный 3 2 2 2 3 6 3" xfId="17828"/>
    <cellStyle name="Обычный 3 2 2 2 3 6 4" xfId="25300"/>
    <cellStyle name="Обычный 3 2 2 2 3 6 5" xfId="32769"/>
    <cellStyle name="Обычный 3 2 2 2 3 6 6" xfId="40230"/>
    <cellStyle name="Обычный 3 2 2 2 3 6 7" xfId="48118"/>
    <cellStyle name="Обычный 3 2 2 2 3 6 8" xfId="55585"/>
    <cellStyle name="Обычный 3 2 2 2 3 7" xfId="6770"/>
    <cellStyle name="Обычный 3 2 2 2 3 7 2" xfId="6771"/>
    <cellStyle name="Обычный 3 2 2 2 3 7 3" xfId="18761"/>
    <cellStyle name="Обычный 3 2 2 2 3 7 4" xfId="26233"/>
    <cellStyle name="Обычный 3 2 2 2 3 7 5" xfId="33702"/>
    <cellStyle name="Обычный 3 2 2 2 3 7 6" xfId="41163"/>
    <cellStyle name="Обычный 3 2 2 2 3 7 7" xfId="49051"/>
    <cellStyle name="Обычный 3 2 2 2 3 7 8" xfId="56518"/>
    <cellStyle name="Обычный 3 2 2 2 3 8" xfId="6772"/>
    <cellStyle name="Обычный 3 2 2 2 3 8 2" xfId="6773"/>
    <cellStyle name="Обычный 3 2 2 2 3 8 3" xfId="19693"/>
    <cellStyle name="Обычный 3 2 2 2 3 8 4" xfId="27165"/>
    <cellStyle name="Обычный 3 2 2 2 3 8 5" xfId="34634"/>
    <cellStyle name="Обычный 3 2 2 2 3 8 6" xfId="42095"/>
    <cellStyle name="Обычный 3 2 2 2 3 8 7" xfId="49983"/>
    <cellStyle name="Обычный 3 2 2 2 3 8 8" xfId="57450"/>
    <cellStyle name="Обычный 3 2 2 2 3 9" xfId="6774"/>
    <cellStyle name="Обычный 3 2 2 2 3 9 2" xfId="6775"/>
    <cellStyle name="Обычный 3 2 2 2 3 9 3" xfId="20626"/>
    <cellStyle name="Обычный 3 2 2 2 3 9 4" xfId="28098"/>
    <cellStyle name="Обычный 3 2 2 2 3 9 5" xfId="35567"/>
    <cellStyle name="Обычный 3 2 2 2 3 9 6" xfId="43028"/>
    <cellStyle name="Обычный 3 2 2 2 3 9 7" xfId="50916"/>
    <cellStyle name="Обычный 3 2 2 2 3 9 8" xfId="58383"/>
    <cellStyle name="Обычный 3 2 2 2 4" xfId="6776"/>
    <cellStyle name="Обычный 3 2 2 2 4 10" xfId="6777"/>
    <cellStyle name="Обычный 3 2 2 2 4 10 2" xfId="6778"/>
    <cellStyle name="Обычный 3 2 2 2 4 10 3" xfId="21566"/>
    <cellStyle name="Обычный 3 2 2 2 4 10 4" xfId="29038"/>
    <cellStyle name="Обычный 3 2 2 2 4 10 5" xfId="36507"/>
    <cellStyle name="Обычный 3 2 2 2 4 10 6" xfId="43968"/>
    <cellStyle name="Обычный 3 2 2 2 4 10 7" xfId="51856"/>
    <cellStyle name="Обычный 3 2 2 2 4 10 8" xfId="59323"/>
    <cellStyle name="Обычный 3 2 2 2 4 11" xfId="6779"/>
    <cellStyle name="Обычный 3 2 2 2 4 11 2" xfId="6780"/>
    <cellStyle name="Обычный 3 2 2 2 4 11 3" xfId="22499"/>
    <cellStyle name="Обычный 3 2 2 2 4 11 4" xfId="29971"/>
    <cellStyle name="Обычный 3 2 2 2 4 11 5" xfId="37440"/>
    <cellStyle name="Обычный 3 2 2 2 4 11 6" xfId="44901"/>
    <cellStyle name="Обычный 3 2 2 2 4 11 7" xfId="52789"/>
    <cellStyle name="Обычный 3 2 2 2 4 11 8" xfId="60256"/>
    <cellStyle name="Обычный 3 2 2 2 4 12" xfId="6781"/>
    <cellStyle name="Обычный 3 2 2 2 4 13" xfId="15945"/>
    <cellStyle name="Обычный 3 2 2 2 4 14" xfId="23435"/>
    <cellStyle name="Обычный 3 2 2 2 4 15" xfId="30906"/>
    <cellStyle name="Обычный 3 2 2 2 4 16" xfId="38372"/>
    <cellStyle name="Обычный 3 2 2 2 4 17" xfId="45542"/>
    <cellStyle name="Обычный 3 2 2 2 4 18" xfId="46253"/>
    <cellStyle name="Обычный 3 2 2 2 4 19" xfId="53720"/>
    <cellStyle name="Обычный 3 2 2 2 4 2" xfId="6782"/>
    <cellStyle name="Обычный 3 2 2 2 4 2 10" xfId="6783"/>
    <cellStyle name="Обычный 3 2 2 2 4 2 10 2" xfId="6784"/>
    <cellStyle name="Обычный 3 2 2 2 4 2 10 3" xfId="22500"/>
    <cellStyle name="Обычный 3 2 2 2 4 2 10 4" xfId="29972"/>
    <cellStyle name="Обычный 3 2 2 2 4 2 10 5" xfId="37441"/>
    <cellStyle name="Обычный 3 2 2 2 4 2 10 6" xfId="44902"/>
    <cellStyle name="Обычный 3 2 2 2 4 2 10 7" xfId="52790"/>
    <cellStyle name="Обычный 3 2 2 2 4 2 10 8" xfId="60257"/>
    <cellStyle name="Обычный 3 2 2 2 4 2 11" xfId="6785"/>
    <cellStyle name="Обычный 3 2 2 2 4 2 12" xfId="15946"/>
    <cellStyle name="Обычный 3 2 2 2 4 2 13" xfId="23436"/>
    <cellStyle name="Обычный 3 2 2 2 4 2 14" xfId="30907"/>
    <cellStyle name="Обычный 3 2 2 2 4 2 15" xfId="38373"/>
    <cellStyle name="Обычный 3 2 2 2 4 2 16" xfId="45543"/>
    <cellStyle name="Обычный 3 2 2 2 4 2 17" xfId="46254"/>
    <cellStyle name="Обычный 3 2 2 2 4 2 18" xfId="53721"/>
    <cellStyle name="Обычный 3 2 2 2 4 2 2" xfId="6786"/>
    <cellStyle name="Обычный 3 2 2 2 4 2 2 10" xfId="15947"/>
    <cellStyle name="Обычный 3 2 2 2 4 2 2 11" xfId="23437"/>
    <cellStyle name="Обычный 3 2 2 2 4 2 2 12" xfId="30908"/>
    <cellStyle name="Обычный 3 2 2 2 4 2 2 13" xfId="38374"/>
    <cellStyle name="Обычный 3 2 2 2 4 2 2 14" xfId="46255"/>
    <cellStyle name="Обычный 3 2 2 2 4 2 2 15" xfId="53722"/>
    <cellStyle name="Обычный 3 2 2 2 4 2 2 2" xfId="6787"/>
    <cellStyle name="Обычный 3 2 2 2 4 2 2 2 2" xfId="6788"/>
    <cellStyle name="Обычный 3 2 2 2 4 2 2 2 3" xfId="16902"/>
    <cellStyle name="Обычный 3 2 2 2 4 2 2 2 4" xfId="24374"/>
    <cellStyle name="Обычный 3 2 2 2 4 2 2 2 5" xfId="31844"/>
    <cellStyle name="Обычный 3 2 2 2 4 2 2 2 6" xfId="39306"/>
    <cellStyle name="Обычный 3 2 2 2 4 2 2 2 7" xfId="47192"/>
    <cellStyle name="Обычный 3 2 2 2 4 2 2 2 8" xfId="54659"/>
    <cellStyle name="Обычный 3 2 2 2 4 2 2 3" xfId="6789"/>
    <cellStyle name="Обычный 3 2 2 2 4 2 2 3 2" xfId="6790"/>
    <cellStyle name="Обычный 3 2 2 2 4 2 2 3 3" xfId="17836"/>
    <cellStyle name="Обычный 3 2 2 2 4 2 2 3 4" xfId="25308"/>
    <cellStyle name="Обычный 3 2 2 2 4 2 2 3 5" xfId="32777"/>
    <cellStyle name="Обычный 3 2 2 2 4 2 2 3 6" xfId="40238"/>
    <cellStyle name="Обычный 3 2 2 2 4 2 2 3 7" xfId="48126"/>
    <cellStyle name="Обычный 3 2 2 2 4 2 2 3 8" xfId="55593"/>
    <cellStyle name="Обычный 3 2 2 2 4 2 2 4" xfId="6791"/>
    <cellStyle name="Обычный 3 2 2 2 4 2 2 4 2" xfId="6792"/>
    <cellStyle name="Обычный 3 2 2 2 4 2 2 4 3" xfId="18769"/>
    <cellStyle name="Обычный 3 2 2 2 4 2 2 4 4" xfId="26241"/>
    <cellStyle name="Обычный 3 2 2 2 4 2 2 4 5" xfId="33710"/>
    <cellStyle name="Обычный 3 2 2 2 4 2 2 4 6" xfId="41171"/>
    <cellStyle name="Обычный 3 2 2 2 4 2 2 4 7" xfId="49059"/>
    <cellStyle name="Обычный 3 2 2 2 4 2 2 4 8" xfId="56526"/>
    <cellStyle name="Обычный 3 2 2 2 4 2 2 5" xfId="6793"/>
    <cellStyle name="Обычный 3 2 2 2 4 2 2 5 2" xfId="6794"/>
    <cellStyle name="Обычный 3 2 2 2 4 2 2 5 3" xfId="19701"/>
    <cellStyle name="Обычный 3 2 2 2 4 2 2 5 4" xfId="27173"/>
    <cellStyle name="Обычный 3 2 2 2 4 2 2 5 5" xfId="34642"/>
    <cellStyle name="Обычный 3 2 2 2 4 2 2 5 6" xfId="42103"/>
    <cellStyle name="Обычный 3 2 2 2 4 2 2 5 7" xfId="49991"/>
    <cellStyle name="Обычный 3 2 2 2 4 2 2 5 8" xfId="57458"/>
    <cellStyle name="Обычный 3 2 2 2 4 2 2 6" xfId="6795"/>
    <cellStyle name="Обычный 3 2 2 2 4 2 2 6 2" xfId="6796"/>
    <cellStyle name="Обычный 3 2 2 2 4 2 2 6 3" xfId="20634"/>
    <cellStyle name="Обычный 3 2 2 2 4 2 2 6 4" xfId="28106"/>
    <cellStyle name="Обычный 3 2 2 2 4 2 2 6 5" xfId="35575"/>
    <cellStyle name="Обычный 3 2 2 2 4 2 2 6 6" xfId="43036"/>
    <cellStyle name="Обычный 3 2 2 2 4 2 2 6 7" xfId="50924"/>
    <cellStyle name="Обычный 3 2 2 2 4 2 2 6 8" xfId="58391"/>
    <cellStyle name="Обычный 3 2 2 2 4 2 2 7" xfId="6797"/>
    <cellStyle name="Обычный 3 2 2 2 4 2 2 7 2" xfId="6798"/>
    <cellStyle name="Обычный 3 2 2 2 4 2 2 7 3" xfId="21568"/>
    <cellStyle name="Обычный 3 2 2 2 4 2 2 7 4" xfId="29040"/>
    <cellStyle name="Обычный 3 2 2 2 4 2 2 7 5" xfId="36509"/>
    <cellStyle name="Обычный 3 2 2 2 4 2 2 7 6" xfId="43970"/>
    <cellStyle name="Обычный 3 2 2 2 4 2 2 7 7" xfId="51858"/>
    <cellStyle name="Обычный 3 2 2 2 4 2 2 7 8" xfId="59325"/>
    <cellStyle name="Обычный 3 2 2 2 4 2 2 8" xfId="6799"/>
    <cellStyle name="Обычный 3 2 2 2 4 2 2 8 2" xfId="6800"/>
    <cellStyle name="Обычный 3 2 2 2 4 2 2 8 3" xfId="22501"/>
    <cellStyle name="Обычный 3 2 2 2 4 2 2 8 4" xfId="29973"/>
    <cellStyle name="Обычный 3 2 2 2 4 2 2 8 5" xfId="37442"/>
    <cellStyle name="Обычный 3 2 2 2 4 2 2 8 6" xfId="44903"/>
    <cellStyle name="Обычный 3 2 2 2 4 2 2 8 7" xfId="52791"/>
    <cellStyle name="Обычный 3 2 2 2 4 2 2 8 8" xfId="60258"/>
    <cellStyle name="Обычный 3 2 2 2 4 2 2 9" xfId="6801"/>
    <cellStyle name="Обычный 3 2 2 2 4 2 3" xfId="6802"/>
    <cellStyle name="Обычный 3 2 2 2 4 2 3 10" xfId="15948"/>
    <cellStyle name="Обычный 3 2 2 2 4 2 3 11" xfId="23438"/>
    <cellStyle name="Обычный 3 2 2 2 4 2 3 12" xfId="30909"/>
    <cellStyle name="Обычный 3 2 2 2 4 2 3 13" xfId="38375"/>
    <cellStyle name="Обычный 3 2 2 2 4 2 3 14" xfId="46256"/>
    <cellStyle name="Обычный 3 2 2 2 4 2 3 15" xfId="53723"/>
    <cellStyle name="Обычный 3 2 2 2 4 2 3 2" xfId="6803"/>
    <cellStyle name="Обычный 3 2 2 2 4 2 3 2 2" xfId="6804"/>
    <cellStyle name="Обычный 3 2 2 2 4 2 3 2 3" xfId="16903"/>
    <cellStyle name="Обычный 3 2 2 2 4 2 3 2 4" xfId="24375"/>
    <cellStyle name="Обычный 3 2 2 2 4 2 3 2 5" xfId="31845"/>
    <cellStyle name="Обычный 3 2 2 2 4 2 3 2 6" xfId="39307"/>
    <cellStyle name="Обычный 3 2 2 2 4 2 3 2 7" xfId="47193"/>
    <cellStyle name="Обычный 3 2 2 2 4 2 3 2 8" xfId="54660"/>
    <cellStyle name="Обычный 3 2 2 2 4 2 3 3" xfId="6805"/>
    <cellStyle name="Обычный 3 2 2 2 4 2 3 3 2" xfId="6806"/>
    <cellStyle name="Обычный 3 2 2 2 4 2 3 3 3" xfId="17837"/>
    <cellStyle name="Обычный 3 2 2 2 4 2 3 3 4" xfId="25309"/>
    <cellStyle name="Обычный 3 2 2 2 4 2 3 3 5" xfId="32778"/>
    <cellStyle name="Обычный 3 2 2 2 4 2 3 3 6" xfId="40239"/>
    <cellStyle name="Обычный 3 2 2 2 4 2 3 3 7" xfId="48127"/>
    <cellStyle name="Обычный 3 2 2 2 4 2 3 3 8" xfId="55594"/>
    <cellStyle name="Обычный 3 2 2 2 4 2 3 4" xfId="6807"/>
    <cellStyle name="Обычный 3 2 2 2 4 2 3 4 2" xfId="6808"/>
    <cellStyle name="Обычный 3 2 2 2 4 2 3 4 3" xfId="18770"/>
    <cellStyle name="Обычный 3 2 2 2 4 2 3 4 4" xfId="26242"/>
    <cellStyle name="Обычный 3 2 2 2 4 2 3 4 5" xfId="33711"/>
    <cellStyle name="Обычный 3 2 2 2 4 2 3 4 6" xfId="41172"/>
    <cellStyle name="Обычный 3 2 2 2 4 2 3 4 7" xfId="49060"/>
    <cellStyle name="Обычный 3 2 2 2 4 2 3 4 8" xfId="56527"/>
    <cellStyle name="Обычный 3 2 2 2 4 2 3 5" xfId="6809"/>
    <cellStyle name="Обычный 3 2 2 2 4 2 3 5 2" xfId="6810"/>
    <cellStyle name="Обычный 3 2 2 2 4 2 3 5 3" xfId="19702"/>
    <cellStyle name="Обычный 3 2 2 2 4 2 3 5 4" xfId="27174"/>
    <cellStyle name="Обычный 3 2 2 2 4 2 3 5 5" xfId="34643"/>
    <cellStyle name="Обычный 3 2 2 2 4 2 3 5 6" xfId="42104"/>
    <cellStyle name="Обычный 3 2 2 2 4 2 3 5 7" xfId="49992"/>
    <cellStyle name="Обычный 3 2 2 2 4 2 3 5 8" xfId="57459"/>
    <cellStyle name="Обычный 3 2 2 2 4 2 3 6" xfId="6811"/>
    <cellStyle name="Обычный 3 2 2 2 4 2 3 6 2" xfId="6812"/>
    <cellStyle name="Обычный 3 2 2 2 4 2 3 6 3" xfId="20635"/>
    <cellStyle name="Обычный 3 2 2 2 4 2 3 6 4" xfId="28107"/>
    <cellStyle name="Обычный 3 2 2 2 4 2 3 6 5" xfId="35576"/>
    <cellStyle name="Обычный 3 2 2 2 4 2 3 6 6" xfId="43037"/>
    <cellStyle name="Обычный 3 2 2 2 4 2 3 6 7" xfId="50925"/>
    <cellStyle name="Обычный 3 2 2 2 4 2 3 6 8" xfId="58392"/>
    <cellStyle name="Обычный 3 2 2 2 4 2 3 7" xfId="6813"/>
    <cellStyle name="Обычный 3 2 2 2 4 2 3 7 2" xfId="6814"/>
    <cellStyle name="Обычный 3 2 2 2 4 2 3 7 3" xfId="21569"/>
    <cellStyle name="Обычный 3 2 2 2 4 2 3 7 4" xfId="29041"/>
    <cellStyle name="Обычный 3 2 2 2 4 2 3 7 5" xfId="36510"/>
    <cellStyle name="Обычный 3 2 2 2 4 2 3 7 6" xfId="43971"/>
    <cellStyle name="Обычный 3 2 2 2 4 2 3 7 7" xfId="51859"/>
    <cellStyle name="Обычный 3 2 2 2 4 2 3 7 8" xfId="59326"/>
    <cellStyle name="Обычный 3 2 2 2 4 2 3 8" xfId="6815"/>
    <cellStyle name="Обычный 3 2 2 2 4 2 3 8 2" xfId="6816"/>
    <cellStyle name="Обычный 3 2 2 2 4 2 3 8 3" xfId="22502"/>
    <cellStyle name="Обычный 3 2 2 2 4 2 3 8 4" xfId="29974"/>
    <cellStyle name="Обычный 3 2 2 2 4 2 3 8 5" xfId="37443"/>
    <cellStyle name="Обычный 3 2 2 2 4 2 3 8 6" xfId="44904"/>
    <cellStyle name="Обычный 3 2 2 2 4 2 3 8 7" xfId="52792"/>
    <cellStyle name="Обычный 3 2 2 2 4 2 3 8 8" xfId="60259"/>
    <cellStyle name="Обычный 3 2 2 2 4 2 3 9" xfId="6817"/>
    <cellStyle name="Обычный 3 2 2 2 4 2 4" xfId="6818"/>
    <cellStyle name="Обычный 3 2 2 2 4 2 4 2" xfId="6819"/>
    <cellStyle name="Обычный 3 2 2 2 4 2 4 3" xfId="16901"/>
    <cellStyle name="Обычный 3 2 2 2 4 2 4 4" xfId="24373"/>
    <cellStyle name="Обычный 3 2 2 2 4 2 4 5" xfId="31843"/>
    <cellStyle name="Обычный 3 2 2 2 4 2 4 6" xfId="39305"/>
    <cellStyle name="Обычный 3 2 2 2 4 2 4 7" xfId="47191"/>
    <cellStyle name="Обычный 3 2 2 2 4 2 4 8" xfId="54658"/>
    <cellStyle name="Обычный 3 2 2 2 4 2 5" xfId="6820"/>
    <cellStyle name="Обычный 3 2 2 2 4 2 5 2" xfId="6821"/>
    <cellStyle name="Обычный 3 2 2 2 4 2 5 3" xfId="17835"/>
    <cellStyle name="Обычный 3 2 2 2 4 2 5 4" xfId="25307"/>
    <cellStyle name="Обычный 3 2 2 2 4 2 5 5" xfId="32776"/>
    <cellStyle name="Обычный 3 2 2 2 4 2 5 6" xfId="40237"/>
    <cellStyle name="Обычный 3 2 2 2 4 2 5 7" xfId="48125"/>
    <cellStyle name="Обычный 3 2 2 2 4 2 5 8" xfId="55592"/>
    <cellStyle name="Обычный 3 2 2 2 4 2 6" xfId="6822"/>
    <cellStyle name="Обычный 3 2 2 2 4 2 6 2" xfId="6823"/>
    <cellStyle name="Обычный 3 2 2 2 4 2 6 3" xfId="18768"/>
    <cellStyle name="Обычный 3 2 2 2 4 2 6 4" xfId="26240"/>
    <cellStyle name="Обычный 3 2 2 2 4 2 6 5" xfId="33709"/>
    <cellStyle name="Обычный 3 2 2 2 4 2 6 6" xfId="41170"/>
    <cellStyle name="Обычный 3 2 2 2 4 2 6 7" xfId="49058"/>
    <cellStyle name="Обычный 3 2 2 2 4 2 6 8" xfId="56525"/>
    <cellStyle name="Обычный 3 2 2 2 4 2 7" xfId="6824"/>
    <cellStyle name="Обычный 3 2 2 2 4 2 7 2" xfId="6825"/>
    <cellStyle name="Обычный 3 2 2 2 4 2 7 3" xfId="19700"/>
    <cellStyle name="Обычный 3 2 2 2 4 2 7 4" xfId="27172"/>
    <cellStyle name="Обычный 3 2 2 2 4 2 7 5" xfId="34641"/>
    <cellStyle name="Обычный 3 2 2 2 4 2 7 6" xfId="42102"/>
    <cellStyle name="Обычный 3 2 2 2 4 2 7 7" xfId="49990"/>
    <cellStyle name="Обычный 3 2 2 2 4 2 7 8" xfId="57457"/>
    <cellStyle name="Обычный 3 2 2 2 4 2 8" xfId="6826"/>
    <cellStyle name="Обычный 3 2 2 2 4 2 8 2" xfId="6827"/>
    <cellStyle name="Обычный 3 2 2 2 4 2 8 3" xfId="20633"/>
    <cellStyle name="Обычный 3 2 2 2 4 2 8 4" xfId="28105"/>
    <cellStyle name="Обычный 3 2 2 2 4 2 8 5" xfId="35574"/>
    <cellStyle name="Обычный 3 2 2 2 4 2 8 6" xfId="43035"/>
    <cellStyle name="Обычный 3 2 2 2 4 2 8 7" xfId="50923"/>
    <cellStyle name="Обычный 3 2 2 2 4 2 8 8" xfId="58390"/>
    <cellStyle name="Обычный 3 2 2 2 4 2 9" xfId="6828"/>
    <cellStyle name="Обычный 3 2 2 2 4 2 9 2" xfId="6829"/>
    <cellStyle name="Обычный 3 2 2 2 4 2 9 3" xfId="21567"/>
    <cellStyle name="Обычный 3 2 2 2 4 2 9 4" xfId="29039"/>
    <cellStyle name="Обычный 3 2 2 2 4 2 9 5" xfId="36508"/>
    <cellStyle name="Обычный 3 2 2 2 4 2 9 6" xfId="43969"/>
    <cellStyle name="Обычный 3 2 2 2 4 2 9 7" xfId="51857"/>
    <cellStyle name="Обычный 3 2 2 2 4 2 9 8" xfId="59324"/>
    <cellStyle name="Обычный 3 2 2 2 4 3" xfId="6830"/>
    <cellStyle name="Обычный 3 2 2 2 4 3 10" xfId="15949"/>
    <cellStyle name="Обычный 3 2 2 2 4 3 11" xfId="23439"/>
    <cellStyle name="Обычный 3 2 2 2 4 3 12" xfId="30910"/>
    <cellStyle name="Обычный 3 2 2 2 4 3 13" xfId="38376"/>
    <cellStyle name="Обычный 3 2 2 2 4 3 14" xfId="46257"/>
    <cellStyle name="Обычный 3 2 2 2 4 3 15" xfId="53724"/>
    <cellStyle name="Обычный 3 2 2 2 4 3 2" xfId="6831"/>
    <cellStyle name="Обычный 3 2 2 2 4 3 2 2" xfId="6832"/>
    <cellStyle name="Обычный 3 2 2 2 4 3 2 3" xfId="16904"/>
    <cellStyle name="Обычный 3 2 2 2 4 3 2 4" xfId="24376"/>
    <cellStyle name="Обычный 3 2 2 2 4 3 2 5" xfId="31846"/>
    <cellStyle name="Обычный 3 2 2 2 4 3 2 6" xfId="39308"/>
    <cellStyle name="Обычный 3 2 2 2 4 3 2 7" xfId="47194"/>
    <cellStyle name="Обычный 3 2 2 2 4 3 2 8" xfId="54661"/>
    <cellStyle name="Обычный 3 2 2 2 4 3 3" xfId="6833"/>
    <cellStyle name="Обычный 3 2 2 2 4 3 3 2" xfId="6834"/>
    <cellStyle name="Обычный 3 2 2 2 4 3 3 3" xfId="17838"/>
    <cellStyle name="Обычный 3 2 2 2 4 3 3 4" xfId="25310"/>
    <cellStyle name="Обычный 3 2 2 2 4 3 3 5" xfId="32779"/>
    <cellStyle name="Обычный 3 2 2 2 4 3 3 6" xfId="40240"/>
    <cellStyle name="Обычный 3 2 2 2 4 3 3 7" xfId="48128"/>
    <cellStyle name="Обычный 3 2 2 2 4 3 3 8" xfId="55595"/>
    <cellStyle name="Обычный 3 2 2 2 4 3 4" xfId="6835"/>
    <cellStyle name="Обычный 3 2 2 2 4 3 4 2" xfId="6836"/>
    <cellStyle name="Обычный 3 2 2 2 4 3 4 3" xfId="18771"/>
    <cellStyle name="Обычный 3 2 2 2 4 3 4 4" xfId="26243"/>
    <cellStyle name="Обычный 3 2 2 2 4 3 4 5" xfId="33712"/>
    <cellStyle name="Обычный 3 2 2 2 4 3 4 6" xfId="41173"/>
    <cellStyle name="Обычный 3 2 2 2 4 3 4 7" xfId="49061"/>
    <cellStyle name="Обычный 3 2 2 2 4 3 4 8" xfId="56528"/>
    <cellStyle name="Обычный 3 2 2 2 4 3 5" xfId="6837"/>
    <cellStyle name="Обычный 3 2 2 2 4 3 5 2" xfId="6838"/>
    <cellStyle name="Обычный 3 2 2 2 4 3 5 3" xfId="19703"/>
    <cellStyle name="Обычный 3 2 2 2 4 3 5 4" xfId="27175"/>
    <cellStyle name="Обычный 3 2 2 2 4 3 5 5" xfId="34644"/>
    <cellStyle name="Обычный 3 2 2 2 4 3 5 6" xfId="42105"/>
    <cellStyle name="Обычный 3 2 2 2 4 3 5 7" xfId="49993"/>
    <cellStyle name="Обычный 3 2 2 2 4 3 5 8" xfId="57460"/>
    <cellStyle name="Обычный 3 2 2 2 4 3 6" xfId="6839"/>
    <cellStyle name="Обычный 3 2 2 2 4 3 6 2" xfId="6840"/>
    <cellStyle name="Обычный 3 2 2 2 4 3 6 3" xfId="20636"/>
    <cellStyle name="Обычный 3 2 2 2 4 3 6 4" xfId="28108"/>
    <cellStyle name="Обычный 3 2 2 2 4 3 6 5" xfId="35577"/>
    <cellStyle name="Обычный 3 2 2 2 4 3 6 6" xfId="43038"/>
    <cellStyle name="Обычный 3 2 2 2 4 3 6 7" xfId="50926"/>
    <cellStyle name="Обычный 3 2 2 2 4 3 6 8" xfId="58393"/>
    <cellStyle name="Обычный 3 2 2 2 4 3 7" xfId="6841"/>
    <cellStyle name="Обычный 3 2 2 2 4 3 7 2" xfId="6842"/>
    <cellStyle name="Обычный 3 2 2 2 4 3 7 3" xfId="21570"/>
    <cellStyle name="Обычный 3 2 2 2 4 3 7 4" xfId="29042"/>
    <cellStyle name="Обычный 3 2 2 2 4 3 7 5" xfId="36511"/>
    <cellStyle name="Обычный 3 2 2 2 4 3 7 6" xfId="43972"/>
    <cellStyle name="Обычный 3 2 2 2 4 3 7 7" xfId="51860"/>
    <cellStyle name="Обычный 3 2 2 2 4 3 7 8" xfId="59327"/>
    <cellStyle name="Обычный 3 2 2 2 4 3 8" xfId="6843"/>
    <cellStyle name="Обычный 3 2 2 2 4 3 8 2" xfId="6844"/>
    <cellStyle name="Обычный 3 2 2 2 4 3 8 3" xfId="22503"/>
    <cellStyle name="Обычный 3 2 2 2 4 3 8 4" xfId="29975"/>
    <cellStyle name="Обычный 3 2 2 2 4 3 8 5" xfId="37444"/>
    <cellStyle name="Обычный 3 2 2 2 4 3 8 6" xfId="44905"/>
    <cellStyle name="Обычный 3 2 2 2 4 3 8 7" xfId="52793"/>
    <cellStyle name="Обычный 3 2 2 2 4 3 8 8" xfId="60260"/>
    <cellStyle name="Обычный 3 2 2 2 4 3 9" xfId="6845"/>
    <cellStyle name="Обычный 3 2 2 2 4 4" xfId="6846"/>
    <cellStyle name="Обычный 3 2 2 2 4 4 10" xfId="15950"/>
    <cellStyle name="Обычный 3 2 2 2 4 4 11" xfId="23440"/>
    <cellStyle name="Обычный 3 2 2 2 4 4 12" xfId="30911"/>
    <cellStyle name="Обычный 3 2 2 2 4 4 13" xfId="38377"/>
    <cellStyle name="Обычный 3 2 2 2 4 4 14" xfId="46258"/>
    <cellStyle name="Обычный 3 2 2 2 4 4 15" xfId="53725"/>
    <cellStyle name="Обычный 3 2 2 2 4 4 2" xfId="6847"/>
    <cellStyle name="Обычный 3 2 2 2 4 4 2 2" xfId="6848"/>
    <cellStyle name="Обычный 3 2 2 2 4 4 2 3" xfId="16905"/>
    <cellStyle name="Обычный 3 2 2 2 4 4 2 4" xfId="24377"/>
    <cellStyle name="Обычный 3 2 2 2 4 4 2 5" xfId="31847"/>
    <cellStyle name="Обычный 3 2 2 2 4 4 2 6" xfId="39309"/>
    <cellStyle name="Обычный 3 2 2 2 4 4 2 7" xfId="47195"/>
    <cellStyle name="Обычный 3 2 2 2 4 4 2 8" xfId="54662"/>
    <cellStyle name="Обычный 3 2 2 2 4 4 3" xfId="6849"/>
    <cellStyle name="Обычный 3 2 2 2 4 4 3 2" xfId="6850"/>
    <cellStyle name="Обычный 3 2 2 2 4 4 3 3" xfId="17839"/>
    <cellStyle name="Обычный 3 2 2 2 4 4 3 4" xfId="25311"/>
    <cellStyle name="Обычный 3 2 2 2 4 4 3 5" xfId="32780"/>
    <cellStyle name="Обычный 3 2 2 2 4 4 3 6" xfId="40241"/>
    <cellStyle name="Обычный 3 2 2 2 4 4 3 7" xfId="48129"/>
    <cellStyle name="Обычный 3 2 2 2 4 4 3 8" xfId="55596"/>
    <cellStyle name="Обычный 3 2 2 2 4 4 4" xfId="6851"/>
    <cellStyle name="Обычный 3 2 2 2 4 4 4 2" xfId="6852"/>
    <cellStyle name="Обычный 3 2 2 2 4 4 4 3" xfId="18772"/>
    <cellStyle name="Обычный 3 2 2 2 4 4 4 4" xfId="26244"/>
    <cellStyle name="Обычный 3 2 2 2 4 4 4 5" xfId="33713"/>
    <cellStyle name="Обычный 3 2 2 2 4 4 4 6" xfId="41174"/>
    <cellStyle name="Обычный 3 2 2 2 4 4 4 7" xfId="49062"/>
    <cellStyle name="Обычный 3 2 2 2 4 4 4 8" xfId="56529"/>
    <cellStyle name="Обычный 3 2 2 2 4 4 5" xfId="6853"/>
    <cellStyle name="Обычный 3 2 2 2 4 4 5 2" xfId="6854"/>
    <cellStyle name="Обычный 3 2 2 2 4 4 5 3" xfId="19704"/>
    <cellStyle name="Обычный 3 2 2 2 4 4 5 4" xfId="27176"/>
    <cellStyle name="Обычный 3 2 2 2 4 4 5 5" xfId="34645"/>
    <cellStyle name="Обычный 3 2 2 2 4 4 5 6" xfId="42106"/>
    <cellStyle name="Обычный 3 2 2 2 4 4 5 7" xfId="49994"/>
    <cellStyle name="Обычный 3 2 2 2 4 4 5 8" xfId="57461"/>
    <cellStyle name="Обычный 3 2 2 2 4 4 6" xfId="6855"/>
    <cellStyle name="Обычный 3 2 2 2 4 4 6 2" xfId="6856"/>
    <cellStyle name="Обычный 3 2 2 2 4 4 6 3" xfId="20637"/>
    <cellStyle name="Обычный 3 2 2 2 4 4 6 4" xfId="28109"/>
    <cellStyle name="Обычный 3 2 2 2 4 4 6 5" xfId="35578"/>
    <cellStyle name="Обычный 3 2 2 2 4 4 6 6" xfId="43039"/>
    <cellStyle name="Обычный 3 2 2 2 4 4 6 7" xfId="50927"/>
    <cellStyle name="Обычный 3 2 2 2 4 4 6 8" xfId="58394"/>
    <cellStyle name="Обычный 3 2 2 2 4 4 7" xfId="6857"/>
    <cellStyle name="Обычный 3 2 2 2 4 4 7 2" xfId="6858"/>
    <cellStyle name="Обычный 3 2 2 2 4 4 7 3" xfId="21571"/>
    <cellStyle name="Обычный 3 2 2 2 4 4 7 4" xfId="29043"/>
    <cellStyle name="Обычный 3 2 2 2 4 4 7 5" xfId="36512"/>
    <cellStyle name="Обычный 3 2 2 2 4 4 7 6" xfId="43973"/>
    <cellStyle name="Обычный 3 2 2 2 4 4 7 7" xfId="51861"/>
    <cellStyle name="Обычный 3 2 2 2 4 4 7 8" xfId="59328"/>
    <cellStyle name="Обычный 3 2 2 2 4 4 8" xfId="6859"/>
    <cellStyle name="Обычный 3 2 2 2 4 4 8 2" xfId="6860"/>
    <cellStyle name="Обычный 3 2 2 2 4 4 8 3" xfId="22504"/>
    <cellStyle name="Обычный 3 2 2 2 4 4 8 4" xfId="29976"/>
    <cellStyle name="Обычный 3 2 2 2 4 4 8 5" xfId="37445"/>
    <cellStyle name="Обычный 3 2 2 2 4 4 8 6" xfId="44906"/>
    <cellStyle name="Обычный 3 2 2 2 4 4 8 7" xfId="52794"/>
    <cellStyle name="Обычный 3 2 2 2 4 4 8 8" xfId="60261"/>
    <cellStyle name="Обычный 3 2 2 2 4 4 9" xfId="6861"/>
    <cellStyle name="Обычный 3 2 2 2 4 5" xfId="6862"/>
    <cellStyle name="Обычный 3 2 2 2 4 5 2" xfId="6863"/>
    <cellStyle name="Обычный 3 2 2 2 4 5 3" xfId="16900"/>
    <cellStyle name="Обычный 3 2 2 2 4 5 4" xfId="24372"/>
    <cellStyle name="Обычный 3 2 2 2 4 5 5" xfId="31842"/>
    <cellStyle name="Обычный 3 2 2 2 4 5 6" xfId="39304"/>
    <cellStyle name="Обычный 3 2 2 2 4 5 7" xfId="47190"/>
    <cellStyle name="Обычный 3 2 2 2 4 5 8" xfId="54657"/>
    <cellStyle name="Обычный 3 2 2 2 4 6" xfId="6864"/>
    <cellStyle name="Обычный 3 2 2 2 4 6 2" xfId="6865"/>
    <cellStyle name="Обычный 3 2 2 2 4 6 3" xfId="17834"/>
    <cellStyle name="Обычный 3 2 2 2 4 6 4" xfId="25306"/>
    <cellStyle name="Обычный 3 2 2 2 4 6 5" xfId="32775"/>
    <cellStyle name="Обычный 3 2 2 2 4 6 6" xfId="40236"/>
    <cellStyle name="Обычный 3 2 2 2 4 6 7" xfId="48124"/>
    <cellStyle name="Обычный 3 2 2 2 4 6 8" xfId="55591"/>
    <cellStyle name="Обычный 3 2 2 2 4 7" xfId="6866"/>
    <cellStyle name="Обычный 3 2 2 2 4 7 2" xfId="6867"/>
    <cellStyle name="Обычный 3 2 2 2 4 7 3" xfId="18767"/>
    <cellStyle name="Обычный 3 2 2 2 4 7 4" xfId="26239"/>
    <cellStyle name="Обычный 3 2 2 2 4 7 5" xfId="33708"/>
    <cellStyle name="Обычный 3 2 2 2 4 7 6" xfId="41169"/>
    <cellStyle name="Обычный 3 2 2 2 4 7 7" xfId="49057"/>
    <cellStyle name="Обычный 3 2 2 2 4 7 8" xfId="56524"/>
    <cellStyle name="Обычный 3 2 2 2 4 8" xfId="6868"/>
    <cellStyle name="Обычный 3 2 2 2 4 8 2" xfId="6869"/>
    <cellStyle name="Обычный 3 2 2 2 4 8 3" xfId="19699"/>
    <cellStyle name="Обычный 3 2 2 2 4 8 4" xfId="27171"/>
    <cellStyle name="Обычный 3 2 2 2 4 8 5" xfId="34640"/>
    <cellStyle name="Обычный 3 2 2 2 4 8 6" xfId="42101"/>
    <cellStyle name="Обычный 3 2 2 2 4 8 7" xfId="49989"/>
    <cellStyle name="Обычный 3 2 2 2 4 8 8" xfId="57456"/>
    <cellStyle name="Обычный 3 2 2 2 4 9" xfId="6870"/>
    <cellStyle name="Обычный 3 2 2 2 4 9 2" xfId="6871"/>
    <cellStyle name="Обычный 3 2 2 2 4 9 3" xfId="20632"/>
    <cellStyle name="Обычный 3 2 2 2 4 9 4" xfId="28104"/>
    <cellStyle name="Обычный 3 2 2 2 4 9 5" xfId="35573"/>
    <cellStyle name="Обычный 3 2 2 2 4 9 6" xfId="43034"/>
    <cellStyle name="Обычный 3 2 2 2 4 9 7" xfId="50922"/>
    <cellStyle name="Обычный 3 2 2 2 4 9 8" xfId="58389"/>
    <cellStyle name="Обычный 3 2 2 2 5" xfId="6872"/>
    <cellStyle name="Обычный 3 2 2 2 5 10" xfId="6873"/>
    <cellStyle name="Обычный 3 2 2 2 5 10 2" xfId="6874"/>
    <cellStyle name="Обычный 3 2 2 2 5 10 3" xfId="22505"/>
    <cellStyle name="Обычный 3 2 2 2 5 10 4" xfId="29977"/>
    <cellStyle name="Обычный 3 2 2 2 5 10 5" xfId="37446"/>
    <cellStyle name="Обычный 3 2 2 2 5 10 6" xfId="44907"/>
    <cellStyle name="Обычный 3 2 2 2 5 10 7" xfId="52795"/>
    <cellStyle name="Обычный 3 2 2 2 5 10 8" xfId="60262"/>
    <cellStyle name="Обычный 3 2 2 2 5 11" xfId="6875"/>
    <cellStyle name="Обычный 3 2 2 2 5 12" xfId="15951"/>
    <cellStyle name="Обычный 3 2 2 2 5 13" xfId="23441"/>
    <cellStyle name="Обычный 3 2 2 2 5 14" xfId="30912"/>
    <cellStyle name="Обычный 3 2 2 2 5 15" xfId="38378"/>
    <cellStyle name="Обычный 3 2 2 2 5 16" xfId="45544"/>
    <cellStyle name="Обычный 3 2 2 2 5 17" xfId="46259"/>
    <cellStyle name="Обычный 3 2 2 2 5 18" xfId="53726"/>
    <cellStyle name="Обычный 3 2 2 2 5 2" xfId="6876"/>
    <cellStyle name="Обычный 3 2 2 2 5 2 10" xfId="15952"/>
    <cellStyle name="Обычный 3 2 2 2 5 2 11" xfId="23442"/>
    <cellStyle name="Обычный 3 2 2 2 5 2 12" xfId="30913"/>
    <cellStyle name="Обычный 3 2 2 2 5 2 13" xfId="38379"/>
    <cellStyle name="Обычный 3 2 2 2 5 2 14" xfId="46260"/>
    <cellStyle name="Обычный 3 2 2 2 5 2 15" xfId="53727"/>
    <cellStyle name="Обычный 3 2 2 2 5 2 2" xfId="6877"/>
    <cellStyle name="Обычный 3 2 2 2 5 2 2 2" xfId="6878"/>
    <cellStyle name="Обычный 3 2 2 2 5 2 2 3" xfId="16907"/>
    <cellStyle name="Обычный 3 2 2 2 5 2 2 4" xfId="24379"/>
    <cellStyle name="Обычный 3 2 2 2 5 2 2 5" xfId="31849"/>
    <cellStyle name="Обычный 3 2 2 2 5 2 2 6" xfId="39311"/>
    <cellStyle name="Обычный 3 2 2 2 5 2 2 7" xfId="47197"/>
    <cellStyle name="Обычный 3 2 2 2 5 2 2 8" xfId="54664"/>
    <cellStyle name="Обычный 3 2 2 2 5 2 3" xfId="6879"/>
    <cellStyle name="Обычный 3 2 2 2 5 2 3 2" xfId="6880"/>
    <cellStyle name="Обычный 3 2 2 2 5 2 3 3" xfId="17841"/>
    <cellStyle name="Обычный 3 2 2 2 5 2 3 4" xfId="25313"/>
    <cellStyle name="Обычный 3 2 2 2 5 2 3 5" xfId="32782"/>
    <cellStyle name="Обычный 3 2 2 2 5 2 3 6" xfId="40243"/>
    <cellStyle name="Обычный 3 2 2 2 5 2 3 7" xfId="48131"/>
    <cellStyle name="Обычный 3 2 2 2 5 2 3 8" xfId="55598"/>
    <cellStyle name="Обычный 3 2 2 2 5 2 4" xfId="6881"/>
    <cellStyle name="Обычный 3 2 2 2 5 2 4 2" xfId="6882"/>
    <cellStyle name="Обычный 3 2 2 2 5 2 4 3" xfId="18774"/>
    <cellStyle name="Обычный 3 2 2 2 5 2 4 4" xfId="26246"/>
    <cellStyle name="Обычный 3 2 2 2 5 2 4 5" xfId="33715"/>
    <cellStyle name="Обычный 3 2 2 2 5 2 4 6" xfId="41176"/>
    <cellStyle name="Обычный 3 2 2 2 5 2 4 7" xfId="49064"/>
    <cellStyle name="Обычный 3 2 2 2 5 2 4 8" xfId="56531"/>
    <cellStyle name="Обычный 3 2 2 2 5 2 5" xfId="6883"/>
    <cellStyle name="Обычный 3 2 2 2 5 2 5 2" xfId="6884"/>
    <cellStyle name="Обычный 3 2 2 2 5 2 5 3" xfId="19706"/>
    <cellStyle name="Обычный 3 2 2 2 5 2 5 4" xfId="27178"/>
    <cellStyle name="Обычный 3 2 2 2 5 2 5 5" xfId="34647"/>
    <cellStyle name="Обычный 3 2 2 2 5 2 5 6" xfId="42108"/>
    <cellStyle name="Обычный 3 2 2 2 5 2 5 7" xfId="49996"/>
    <cellStyle name="Обычный 3 2 2 2 5 2 5 8" xfId="57463"/>
    <cellStyle name="Обычный 3 2 2 2 5 2 6" xfId="6885"/>
    <cellStyle name="Обычный 3 2 2 2 5 2 6 2" xfId="6886"/>
    <cellStyle name="Обычный 3 2 2 2 5 2 6 3" xfId="20639"/>
    <cellStyle name="Обычный 3 2 2 2 5 2 6 4" xfId="28111"/>
    <cellStyle name="Обычный 3 2 2 2 5 2 6 5" xfId="35580"/>
    <cellStyle name="Обычный 3 2 2 2 5 2 6 6" xfId="43041"/>
    <cellStyle name="Обычный 3 2 2 2 5 2 6 7" xfId="50929"/>
    <cellStyle name="Обычный 3 2 2 2 5 2 6 8" xfId="58396"/>
    <cellStyle name="Обычный 3 2 2 2 5 2 7" xfId="6887"/>
    <cellStyle name="Обычный 3 2 2 2 5 2 7 2" xfId="6888"/>
    <cellStyle name="Обычный 3 2 2 2 5 2 7 3" xfId="21573"/>
    <cellStyle name="Обычный 3 2 2 2 5 2 7 4" xfId="29045"/>
    <cellStyle name="Обычный 3 2 2 2 5 2 7 5" xfId="36514"/>
    <cellStyle name="Обычный 3 2 2 2 5 2 7 6" xfId="43975"/>
    <cellStyle name="Обычный 3 2 2 2 5 2 7 7" xfId="51863"/>
    <cellStyle name="Обычный 3 2 2 2 5 2 7 8" xfId="59330"/>
    <cellStyle name="Обычный 3 2 2 2 5 2 8" xfId="6889"/>
    <cellStyle name="Обычный 3 2 2 2 5 2 8 2" xfId="6890"/>
    <cellStyle name="Обычный 3 2 2 2 5 2 8 3" xfId="22506"/>
    <cellStyle name="Обычный 3 2 2 2 5 2 8 4" xfId="29978"/>
    <cellStyle name="Обычный 3 2 2 2 5 2 8 5" xfId="37447"/>
    <cellStyle name="Обычный 3 2 2 2 5 2 8 6" xfId="44908"/>
    <cellStyle name="Обычный 3 2 2 2 5 2 8 7" xfId="52796"/>
    <cellStyle name="Обычный 3 2 2 2 5 2 8 8" xfId="60263"/>
    <cellStyle name="Обычный 3 2 2 2 5 2 9" xfId="6891"/>
    <cellStyle name="Обычный 3 2 2 2 5 3" xfId="6892"/>
    <cellStyle name="Обычный 3 2 2 2 5 3 10" xfId="15953"/>
    <cellStyle name="Обычный 3 2 2 2 5 3 11" xfId="23443"/>
    <cellStyle name="Обычный 3 2 2 2 5 3 12" xfId="30914"/>
    <cellStyle name="Обычный 3 2 2 2 5 3 13" xfId="38380"/>
    <cellStyle name="Обычный 3 2 2 2 5 3 14" xfId="46261"/>
    <cellStyle name="Обычный 3 2 2 2 5 3 15" xfId="53728"/>
    <cellStyle name="Обычный 3 2 2 2 5 3 2" xfId="6893"/>
    <cellStyle name="Обычный 3 2 2 2 5 3 2 2" xfId="6894"/>
    <cellStyle name="Обычный 3 2 2 2 5 3 2 3" xfId="16908"/>
    <cellStyle name="Обычный 3 2 2 2 5 3 2 4" xfId="24380"/>
    <cellStyle name="Обычный 3 2 2 2 5 3 2 5" xfId="31850"/>
    <cellStyle name="Обычный 3 2 2 2 5 3 2 6" xfId="39312"/>
    <cellStyle name="Обычный 3 2 2 2 5 3 2 7" xfId="47198"/>
    <cellStyle name="Обычный 3 2 2 2 5 3 2 8" xfId="54665"/>
    <cellStyle name="Обычный 3 2 2 2 5 3 3" xfId="6895"/>
    <cellStyle name="Обычный 3 2 2 2 5 3 3 2" xfId="6896"/>
    <cellStyle name="Обычный 3 2 2 2 5 3 3 3" xfId="17842"/>
    <cellStyle name="Обычный 3 2 2 2 5 3 3 4" xfId="25314"/>
    <cellStyle name="Обычный 3 2 2 2 5 3 3 5" xfId="32783"/>
    <cellStyle name="Обычный 3 2 2 2 5 3 3 6" xfId="40244"/>
    <cellStyle name="Обычный 3 2 2 2 5 3 3 7" xfId="48132"/>
    <cellStyle name="Обычный 3 2 2 2 5 3 3 8" xfId="55599"/>
    <cellStyle name="Обычный 3 2 2 2 5 3 4" xfId="6897"/>
    <cellStyle name="Обычный 3 2 2 2 5 3 4 2" xfId="6898"/>
    <cellStyle name="Обычный 3 2 2 2 5 3 4 3" xfId="18775"/>
    <cellStyle name="Обычный 3 2 2 2 5 3 4 4" xfId="26247"/>
    <cellStyle name="Обычный 3 2 2 2 5 3 4 5" xfId="33716"/>
    <cellStyle name="Обычный 3 2 2 2 5 3 4 6" xfId="41177"/>
    <cellStyle name="Обычный 3 2 2 2 5 3 4 7" xfId="49065"/>
    <cellStyle name="Обычный 3 2 2 2 5 3 4 8" xfId="56532"/>
    <cellStyle name="Обычный 3 2 2 2 5 3 5" xfId="6899"/>
    <cellStyle name="Обычный 3 2 2 2 5 3 5 2" xfId="6900"/>
    <cellStyle name="Обычный 3 2 2 2 5 3 5 3" xfId="19707"/>
    <cellStyle name="Обычный 3 2 2 2 5 3 5 4" xfId="27179"/>
    <cellStyle name="Обычный 3 2 2 2 5 3 5 5" xfId="34648"/>
    <cellStyle name="Обычный 3 2 2 2 5 3 5 6" xfId="42109"/>
    <cellStyle name="Обычный 3 2 2 2 5 3 5 7" xfId="49997"/>
    <cellStyle name="Обычный 3 2 2 2 5 3 5 8" xfId="57464"/>
    <cellStyle name="Обычный 3 2 2 2 5 3 6" xfId="6901"/>
    <cellStyle name="Обычный 3 2 2 2 5 3 6 2" xfId="6902"/>
    <cellStyle name="Обычный 3 2 2 2 5 3 6 3" xfId="20640"/>
    <cellStyle name="Обычный 3 2 2 2 5 3 6 4" xfId="28112"/>
    <cellStyle name="Обычный 3 2 2 2 5 3 6 5" xfId="35581"/>
    <cellStyle name="Обычный 3 2 2 2 5 3 6 6" xfId="43042"/>
    <cellStyle name="Обычный 3 2 2 2 5 3 6 7" xfId="50930"/>
    <cellStyle name="Обычный 3 2 2 2 5 3 6 8" xfId="58397"/>
    <cellStyle name="Обычный 3 2 2 2 5 3 7" xfId="6903"/>
    <cellStyle name="Обычный 3 2 2 2 5 3 7 2" xfId="6904"/>
    <cellStyle name="Обычный 3 2 2 2 5 3 7 3" xfId="21574"/>
    <cellStyle name="Обычный 3 2 2 2 5 3 7 4" xfId="29046"/>
    <cellStyle name="Обычный 3 2 2 2 5 3 7 5" xfId="36515"/>
    <cellStyle name="Обычный 3 2 2 2 5 3 7 6" xfId="43976"/>
    <cellStyle name="Обычный 3 2 2 2 5 3 7 7" xfId="51864"/>
    <cellStyle name="Обычный 3 2 2 2 5 3 7 8" xfId="59331"/>
    <cellStyle name="Обычный 3 2 2 2 5 3 8" xfId="6905"/>
    <cellStyle name="Обычный 3 2 2 2 5 3 8 2" xfId="6906"/>
    <cellStyle name="Обычный 3 2 2 2 5 3 8 3" xfId="22507"/>
    <cellStyle name="Обычный 3 2 2 2 5 3 8 4" xfId="29979"/>
    <cellStyle name="Обычный 3 2 2 2 5 3 8 5" xfId="37448"/>
    <cellStyle name="Обычный 3 2 2 2 5 3 8 6" xfId="44909"/>
    <cellStyle name="Обычный 3 2 2 2 5 3 8 7" xfId="52797"/>
    <cellStyle name="Обычный 3 2 2 2 5 3 8 8" xfId="60264"/>
    <cellStyle name="Обычный 3 2 2 2 5 3 9" xfId="6907"/>
    <cellStyle name="Обычный 3 2 2 2 5 4" xfId="6908"/>
    <cellStyle name="Обычный 3 2 2 2 5 4 2" xfId="6909"/>
    <cellStyle name="Обычный 3 2 2 2 5 4 3" xfId="16906"/>
    <cellStyle name="Обычный 3 2 2 2 5 4 4" xfId="24378"/>
    <cellStyle name="Обычный 3 2 2 2 5 4 5" xfId="31848"/>
    <cellStyle name="Обычный 3 2 2 2 5 4 6" xfId="39310"/>
    <cellStyle name="Обычный 3 2 2 2 5 4 7" xfId="47196"/>
    <cellStyle name="Обычный 3 2 2 2 5 4 8" xfId="54663"/>
    <cellStyle name="Обычный 3 2 2 2 5 5" xfId="6910"/>
    <cellStyle name="Обычный 3 2 2 2 5 5 2" xfId="6911"/>
    <cellStyle name="Обычный 3 2 2 2 5 5 3" xfId="17840"/>
    <cellStyle name="Обычный 3 2 2 2 5 5 4" xfId="25312"/>
    <cellStyle name="Обычный 3 2 2 2 5 5 5" xfId="32781"/>
    <cellStyle name="Обычный 3 2 2 2 5 5 6" xfId="40242"/>
    <cellStyle name="Обычный 3 2 2 2 5 5 7" xfId="48130"/>
    <cellStyle name="Обычный 3 2 2 2 5 5 8" xfId="55597"/>
    <cellStyle name="Обычный 3 2 2 2 5 6" xfId="6912"/>
    <cellStyle name="Обычный 3 2 2 2 5 6 2" xfId="6913"/>
    <cellStyle name="Обычный 3 2 2 2 5 6 3" xfId="18773"/>
    <cellStyle name="Обычный 3 2 2 2 5 6 4" xfId="26245"/>
    <cellStyle name="Обычный 3 2 2 2 5 6 5" xfId="33714"/>
    <cellStyle name="Обычный 3 2 2 2 5 6 6" xfId="41175"/>
    <cellStyle name="Обычный 3 2 2 2 5 6 7" xfId="49063"/>
    <cellStyle name="Обычный 3 2 2 2 5 6 8" xfId="56530"/>
    <cellStyle name="Обычный 3 2 2 2 5 7" xfId="6914"/>
    <cellStyle name="Обычный 3 2 2 2 5 7 2" xfId="6915"/>
    <cellStyle name="Обычный 3 2 2 2 5 7 3" xfId="19705"/>
    <cellStyle name="Обычный 3 2 2 2 5 7 4" xfId="27177"/>
    <cellStyle name="Обычный 3 2 2 2 5 7 5" xfId="34646"/>
    <cellStyle name="Обычный 3 2 2 2 5 7 6" xfId="42107"/>
    <cellStyle name="Обычный 3 2 2 2 5 7 7" xfId="49995"/>
    <cellStyle name="Обычный 3 2 2 2 5 7 8" xfId="57462"/>
    <cellStyle name="Обычный 3 2 2 2 5 8" xfId="6916"/>
    <cellStyle name="Обычный 3 2 2 2 5 8 2" xfId="6917"/>
    <cellStyle name="Обычный 3 2 2 2 5 8 3" xfId="20638"/>
    <cellStyle name="Обычный 3 2 2 2 5 8 4" xfId="28110"/>
    <cellStyle name="Обычный 3 2 2 2 5 8 5" xfId="35579"/>
    <cellStyle name="Обычный 3 2 2 2 5 8 6" xfId="43040"/>
    <cellStyle name="Обычный 3 2 2 2 5 8 7" xfId="50928"/>
    <cellStyle name="Обычный 3 2 2 2 5 8 8" xfId="58395"/>
    <cellStyle name="Обычный 3 2 2 2 5 9" xfId="6918"/>
    <cellStyle name="Обычный 3 2 2 2 5 9 2" xfId="6919"/>
    <cellStyle name="Обычный 3 2 2 2 5 9 3" xfId="21572"/>
    <cellStyle name="Обычный 3 2 2 2 5 9 4" xfId="29044"/>
    <cellStyle name="Обычный 3 2 2 2 5 9 5" xfId="36513"/>
    <cellStyle name="Обычный 3 2 2 2 5 9 6" xfId="43974"/>
    <cellStyle name="Обычный 3 2 2 2 5 9 7" xfId="51862"/>
    <cellStyle name="Обычный 3 2 2 2 5 9 8" xfId="59329"/>
    <cellStyle name="Обычный 3 2 2 2 6" xfId="6920"/>
    <cellStyle name="Обычный 3 2 2 2 6 10" xfId="15954"/>
    <cellStyle name="Обычный 3 2 2 2 6 11" xfId="23444"/>
    <cellStyle name="Обычный 3 2 2 2 6 12" xfId="30915"/>
    <cellStyle name="Обычный 3 2 2 2 6 13" xfId="38381"/>
    <cellStyle name="Обычный 3 2 2 2 6 14" xfId="46262"/>
    <cellStyle name="Обычный 3 2 2 2 6 15" xfId="53729"/>
    <cellStyle name="Обычный 3 2 2 2 6 2" xfId="6921"/>
    <cellStyle name="Обычный 3 2 2 2 6 2 2" xfId="6922"/>
    <cellStyle name="Обычный 3 2 2 2 6 2 3" xfId="16909"/>
    <cellStyle name="Обычный 3 2 2 2 6 2 4" xfId="24381"/>
    <cellStyle name="Обычный 3 2 2 2 6 2 5" xfId="31851"/>
    <cellStyle name="Обычный 3 2 2 2 6 2 6" xfId="39313"/>
    <cellStyle name="Обычный 3 2 2 2 6 2 7" xfId="47199"/>
    <cellStyle name="Обычный 3 2 2 2 6 2 8" xfId="54666"/>
    <cellStyle name="Обычный 3 2 2 2 6 3" xfId="6923"/>
    <cellStyle name="Обычный 3 2 2 2 6 3 2" xfId="6924"/>
    <cellStyle name="Обычный 3 2 2 2 6 3 3" xfId="17843"/>
    <cellStyle name="Обычный 3 2 2 2 6 3 4" xfId="25315"/>
    <cellStyle name="Обычный 3 2 2 2 6 3 5" xfId="32784"/>
    <cellStyle name="Обычный 3 2 2 2 6 3 6" xfId="40245"/>
    <cellStyle name="Обычный 3 2 2 2 6 3 7" xfId="48133"/>
    <cellStyle name="Обычный 3 2 2 2 6 3 8" xfId="55600"/>
    <cellStyle name="Обычный 3 2 2 2 6 4" xfId="6925"/>
    <cellStyle name="Обычный 3 2 2 2 6 4 2" xfId="6926"/>
    <cellStyle name="Обычный 3 2 2 2 6 4 3" xfId="18776"/>
    <cellStyle name="Обычный 3 2 2 2 6 4 4" xfId="26248"/>
    <cellStyle name="Обычный 3 2 2 2 6 4 5" xfId="33717"/>
    <cellStyle name="Обычный 3 2 2 2 6 4 6" xfId="41178"/>
    <cellStyle name="Обычный 3 2 2 2 6 4 7" xfId="49066"/>
    <cellStyle name="Обычный 3 2 2 2 6 4 8" xfId="56533"/>
    <cellStyle name="Обычный 3 2 2 2 6 5" xfId="6927"/>
    <cellStyle name="Обычный 3 2 2 2 6 5 2" xfId="6928"/>
    <cellStyle name="Обычный 3 2 2 2 6 5 3" xfId="19708"/>
    <cellStyle name="Обычный 3 2 2 2 6 5 4" xfId="27180"/>
    <cellStyle name="Обычный 3 2 2 2 6 5 5" xfId="34649"/>
    <cellStyle name="Обычный 3 2 2 2 6 5 6" xfId="42110"/>
    <cellStyle name="Обычный 3 2 2 2 6 5 7" xfId="49998"/>
    <cellStyle name="Обычный 3 2 2 2 6 5 8" xfId="57465"/>
    <cellStyle name="Обычный 3 2 2 2 6 6" xfId="6929"/>
    <cellStyle name="Обычный 3 2 2 2 6 6 2" xfId="6930"/>
    <cellStyle name="Обычный 3 2 2 2 6 6 3" xfId="20641"/>
    <cellStyle name="Обычный 3 2 2 2 6 6 4" xfId="28113"/>
    <cellStyle name="Обычный 3 2 2 2 6 6 5" xfId="35582"/>
    <cellStyle name="Обычный 3 2 2 2 6 6 6" xfId="43043"/>
    <cellStyle name="Обычный 3 2 2 2 6 6 7" xfId="50931"/>
    <cellStyle name="Обычный 3 2 2 2 6 6 8" xfId="58398"/>
    <cellStyle name="Обычный 3 2 2 2 6 7" xfId="6931"/>
    <cellStyle name="Обычный 3 2 2 2 6 7 2" xfId="6932"/>
    <cellStyle name="Обычный 3 2 2 2 6 7 3" xfId="21575"/>
    <cellStyle name="Обычный 3 2 2 2 6 7 4" xfId="29047"/>
    <cellStyle name="Обычный 3 2 2 2 6 7 5" xfId="36516"/>
    <cellStyle name="Обычный 3 2 2 2 6 7 6" xfId="43977"/>
    <cellStyle name="Обычный 3 2 2 2 6 7 7" xfId="51865"/>
    <cellStyle name="Обычный 3 2 2 2 6 7 8" xfId="59332"/>
    <cellStyle name="Обычный 3 2 2 2 6 8" xfId="6933"/>
    <cellStyle name="Обычный 3 2 2 2 6 8 2" xfId="6934"/>
    <cellStyle name="Обычный 3 2 2 2 6 8 3" xfId="22508"/>
    <cellStyle name="Обычный 3 2 2 2 6 8 4" xfId="29980"/>
    <cellStyle name="Обычный 3 2 2 2 6 8 5" xfId="37449"/>
    <cellStyle name="Обычный 3 2 2 2 6 8 6" xfId="44910"/>
    <cellStyle name="Обычный 3 2 2 2 6 8 7" xfId="52798"/>
    <cellStyle name="Обычный 3 2 2 2 6 8 8" xfId="60265"/>
    <cellStyle name="Обычный 3 2 2 2 6 9" xfId="6935"/>
    <cellStyle name="Обычный 3 2 2 2 7" xfId="6936"/>
    <cellStyle name="Обычный 3 2 2 2 7 10" xfId="15955"/>
    <cellStyle name="Обычный 3 2 2 2 7 11" xfId="23445"/>
    <cellStyle name="Обычный 3 2 2 2 7 12" xfId="30916"/>
    <cellStyle name="Обычный 3 2 2 2 7 13" xfId="38382"/>
    <cellStyle name="Обычный 3 2 2 2 7 14" xfId="46263"/>
    <cellStyle name="Обычный 3 2 2 2 7 15" xfId="53730"/>
    <cellStyle name="Обычный 3 2 2 2 7 2" xfId="6937"/>
    <cellStyle name="Обычный 3 2 2 2 7 2 2" xfId="6938"/>
    <cellStyle name="Обычный 3 2 2 2 7 2 3" xfId="16910"/>
    <cellStyle name="Обычный 3 2 2 2 7 2 4" xfId="24382"/>
    <cellStyle name="Обычный 3 2 2 2 7 2 5" xfId="31852"/>
    <cellStyle name="Обычный 3 2 2 2 7 2 6" xfId="39314"/>
    <cellStyle name="Обычный 3 2 2 2 7 2 7" xfId="47200"/>
    <cellStyle name="Обычный 3 2 2 2 7 2 8" xfId="54667"/>
    <cellStyle name="Обычный 3 2 2 2 7 3" xfId="6939"/>
    <cellStyle name="Обычный 3 2 2 2 7 3 2" xfId="6940"/>
    <cellStyle name="Обычный 3 2 2 2 7 3 3" xfId="17844"/>
    <cellStyle name="Обычный 3 2 2 2 7 3 4" xfId="25316"/>
    <cellStyle name="Обычный 3 2 2 2 7 3 5" xfId="32785"/>
    <cellStyle name="Обычный 3 2 2 2 7 3 6" xfId="40246"/>
    <cellStyle name="Обычный 3 2 2 2 7 3 7" xfId="48134"/>
    <cellStyle name="Обычный 3 2 2 2 7 3 8" xfId="55601"/>
    <cellStyle name="Обычный 3 2 2 2 7 4" xfId="6941"/>
    <cellStyle name="Обычный 3 2 2 2 7 4 2" xfId="6942"/>
    <cellStyle name="Обычный 3 2 2 2 7 4 3" xfId="18777"/>
    <cellStyle name="Обычный 3 2 2 2 7 4 4" xfId="26249"/>
    <cellStyle name="Обычный 3 2 2 2 7 4 5" xfId="33718"/>
    <cellStyle name="Обычный 3 2 2 2 7 4 6" xfId="41179"/>
    <cellStyle name="Обычный 3 2 2 2 7 4 7" xfId="49067"/>
    <cellStyle name="Обычный 3 2 2 2 7 4 8" xfId="56534"/>
    <cellStyle name="Обычный 3 2 2 2 7 5" xfId="6943"/>
    <cellStyle name="Обычный 3 2 2 2 7 5 2" xfId="6944"/>
    <cellStyle name="Обычный 3 2 2 2 7 5 3" xfId="19709"/>
    <cellStyle name="Обычный 3 2 2 2 7 5 4" xfId="27181"/>
    <cellStyle name="Обычный 3 2 2 2 7 5 5" xfId="34650"/>
    <cellStyle name="Обычный 3 2 2 2 7 5 6" xfId="42111"/>
    <cellStyle name="Обычный 3 2 2 2 7 5 7" xfId="49999"/>
    <cellStyle name="Обычный 3 2 2 2 7 5 8" xfId="57466"/>
    <cellStyle name="Обычный 3 2 2 2 7 6" xfId="6945"/>
    <cellStyle name="Обычный 3 2 2 2 7 6 2" xfId="6946"/>
    <cellStyle name="Обычный 3 2 2 2 7 6 3" xfId="20642"/>
    <cellStyle name="Обычный 3 2 2 2 7 6 4" xfId="28114"/>
    <cellStyle name="Обычный 3 2 2 2 7 6 5" xfId="35583"/>
    <cellStyle name="Обычный 3 2 2 2 7 6 6" xfId="43044"/>
    <cellStyle name="Обычный 3 2 2 2 7 6 7" xfId="50932"/>
    <cellStyle name="Обычный 3 2 2 2 7 6 8" xfId="58399"/>
    <cellStyle name="Обычный 3 2 2 2 7 7" xfId="6947"/>
    <cellStyle name="Обычный 3 2 2 2 7 7 2" xfId="6948"/>
    <cellStyle name="Обычный 3 2 2 2 7 7 3" xfId="21576"/>
    <cellStyle name="Обычный 3 2 2 2 7 7 4" xfId="29048"/>
    <cellStyle name="Обычный 3 2 2 2 7 7 5" xfId="36517"/>
    <cellStyle name="Обычный 3 2 2 2 7 7 6" xfId="43978"/>
    <cellStyle name="Обычный 3 2 2 2 7 7 7" xfId="51866"/>
    <cellStyle name="Обычный 3 2 2 2 7 7 8" xfId="59333"/>
    <cellStyle name="Обычный 3 2 2 2 7 8" xfId="6949"/>
    <cellStyle name="Обычный 3 2 2 2 7 8 2" xfId="6950"/>
    <cellStyle name="Обычный 3 2 2 2 7 8 3" xfId="22509"/>
    <cellStyle name="Обычный 3 2 2 2 7 8 4" xfId="29981"/>
    <cellStyle name="Обычный 3 2 2 2 7 8 5" xfId="37450"/>
    <cellStyle name="Обычный 3 2 2 2 7 8 6" xfId="44911"/>
    <cellStyle name="Обычный 3 2 2 2 7 8 7" xfId="52799"/>
    <cellStyle name="Обычный 3 2 2 2 7 8 8" xfId="60266"/>
    <cellStyle name="Обычный 3 2 2 2 7 9" xfId="6951"/>
    <cellStyle name="Обычный 3 2 2 2 8" xfId="6952"/>
    <cellStyle name="Обычный 3 2 2 2 8 2" xfId="6953"/>
    <cellStyle name="Обычный 3 2 2 2 8 3" xfId="16881"/>
    <cellStyle name="Обычный 3 2 2 2 8 4" xfId="24353"/>
    <cellStyle name="Обычный 3 2 2 2 8 5" xfId="31823"/>
    <cellStyle name="Обычный 3 2 2 2 8 6" xfId="39285"/>
    <cellStyle name="Обычный 3 2 2 2 8 7" xfId="47171"/>
    <cellStyle name="Обычный 3 2 2 2 8 8" xfId="54638"/>
    <cellStyle name="Обычный 3 2 2 2 9" xfId="6954"/>
    <cellStyle name="Обычный 3 2 2 2 9 2" xfId="6955"/>
    <cellStyle name="Обычный 3 2 2 2 9 3" xfId="17815"/>
    <cellStyle name="Обычный 3 2 2 2 9 4" xfId="25287"/>
    <cellStyle name="Обычный 3 2 2 2 9 5" xfId="32756"/>
    <cellStyle name="Обычный 3 2 2 2 9 6" xfId="40217"/>
    <cellStyle name="Обычный 3 2 2 2 9 7" xfId="48105"/>
    <cellStyle name="Обычный 3 2 2 2 9 8" xfId="55572"/>
    <cellStyle name="Обычный 3 2 2 20" xfId="6956"/>
    <cellStyle name="Обычный 3 2 2 20 2" xfId="6957"/>
    <cellStyle name="Обычный 3 2 2 20 3" xfId="22468"/>
    <cellStyle name="Обычный 3 2 2 20 4" xfId="29940"/>
    <cellStyle name="Обычный 3 2 2 20 5" xfId="37409"/>
    <cellStyle name="Обычный 3 2 2 20 6" xfId="44870"/>
    <cellStyle name="Обычный 3 2 2 20 7" xfId="52758"/>
    <cellStyle name="Обычный 3 2 2 20 8" xfId="60225"/>
    <cellStyle name="Обычный 3 2 2 21" xfId="6958"/>
    <cellStyle name="Обычный 3 2 2 22" xfId="6959"/>
    <cellStyle name="Обычный 3 2 2 23" xfId="15914"/>
    <cellStyle name="Обычный 3 2 2 24" xfId="23404"/>
    <cellStyle name="Обычный 3 2 2 25" xfId="30875"/>
    <cellStyle name="Обычный 3 2 2 26" xfId="38341"/>
    <cellStyle name="Обычный 3 2 2 27" xfId="45466"/>
    <cellStyle name="Обычный 3 2 2 28" xfId="46222"/>
    <cellStyle name="Обычный 3 2 2 29" xfId="53689"/>
    <cellStyle name="Обычный 3 2 2 3" xfId="6960"/>
    <cellStyle name="Обычный 3 2 2 3 10" xfId="6961"/>
    <cellStyle name="Обычный 3 2 2 3 10 2" xfId="6962"/>
    <cellStyle name="Обычный 3 2 2 3 10 3" xfId="19710"/>
    <cellStyle name="Обычный 3 2 2 3 10 4" xfId="27182"/>
    <cellStyle name="Обычный 3 2 2 3 10 5" xfId="34651"/>
    <cellStyle name="Обычный 3 2 2 3 10 6" xfId="42112"/>
    <cellStyle name="Обычный 3 2 2 3 10 7" xfId="50000"/>
    <cellStyle name="Обычный 3 2 2 3 10 8" xfId="57467"/>
    <cellStyle name="Обычный 3 2 2 3 11" xfId="6963"/>
    <cellStyle name="Обычный 3 2 2 3 11 2" xfId="6964"/>
    <cellStyle name="Обычный 3 2 2 3 11 3" xfId="20643"/>
    <cellStyle name="Обычный 3 2 2 3 11 4" xfId="28115"/>
    <cellStyle name="Обычный 3 2 2 3 11 5" xfId="35584"/>
    <cellStyle name="Обычный 3 2 2 3 11 6" xfId="43045"/>
    <cellStyle name="Обычный 3 2 2 3 11 7" xfId="50933"/>
    <cellStyle name="Обычный 3 2 2 3 11 8" xfId="58400"/>
    <cellStyle name="Обычный 3 2 2 3 12" xfId="6965"/>
    <cellStyle name="Обычный 3 2 2 3 12 2" xfId="6966"/>
    <cellStyle name="Обычный 3 2 2 3 12 3" xfId="21577"/>
    <cellStyle name="Обычный 3 2 2 3 12 4" xfId="29049"/>
    <cellStyle name="Обычный 3 2 2 3 12 5" xfId="36518"/>
    <cellStyle name="Обычный 3 2 2 3 12 6" xfId="43979"/>
    <cellStyle name="Обычный 3 2 2 3 12 7" xfId="51867"/>
    <cellStyle name="Обычный 3 2 2 3 12 8" xfId="59334"/>
    <cellStyle name="Обычный 3 2 2 3 13" xfId="6967"/>
    <cellStyle name="Обычный 3 2 2 3 13 2" xfId="6968"/>
    <cellStyle name="Обычный 3 2 2 3 13 3" xfId="22510"/>
    <cellStyle name="Обычный 3 2 2 3 13 4" xfId="29982"/>
    <cellStyle name="Обычный 3 2 2 3 13 5" xfId="37451"/>
    <cellStyle name="Обычный 3 2 2 3 13 6" xfId="44912"/>
    <cellStyle name="Обычный 3 2 2 3 13 7" xfId="52800"/>
    <cellStyle name="Обычный 3 2 2 3 13 8" xfId="60267"/>
    <cellStyle name="Обычный 3 2 2 3 14" xfId="6969"/>
    <cellStyle name="Обычный 3 2 2 3 15" xfId="15956"/>
    <cellStyle name="Обычный 3 2 2 3 16" xfId="23446"/>
    <cellStyle name="Обычный 3 2 2 3 17" xfId="30917"/>
    <cellStyle name="Обычный 3 2 2 3 18" xfId="38383"/>
    <cellStyle name="Обычный 3 2 2 3 19" xfId="45468"/>
    <cellStyle name="Обычный 3 2 2 3 2" xfId="6970"/>
    <cellStyle name="Обычный 3 2 2 3 2 10" xfId="6971"/>
    <cellStyle name="Обычный 3 2 2 3 2 10 2" xfId="6972"/>
    <cellStyle name="Обычный 3 2 2 3 2 10 3" xfId="21578"/>
    <cellStyle name="Обычный 3 2 2 3 2 10 4" xfId="29050"/>
    <cellStyle name="Обычный 3 2 2 3 2 10 5" xfId="36519"/>
    <cellStyle name="Обычный 3 2 2 3 2 10 6" xfId="43980"/>
    <cellStyle name="Обычный 3 2 2 3 2 10 7" xfId="51868"/>
    <cellStyle name="Обычный 3 2 2 3 2 10 8" xfId="59335"/>
    <cellStyle name="Обычный 3 2 2 3 2 11" xfId="6973"/>
    <cellStyle name="Обычный 3 2 2 3 2 11 2" xfId="6974"/>
    <cellStyle name="Обычный 3 2 2 3 2 11 3" xfId="22511"/>
    <cellStyle name="Обычный 3 2 2 3 2 11 4" xfId="29983"/>
    <cellStyle name="Обычный 3 2 2 3 2 11 5" xfId="37452"/>
    <cellStyle name="Обычный 3 2 2 3 2 11 6" xfId="44913"/>
    <cellStyle name="Обычный 3 2 2 3 2 11 7" xfId="52801"/>
    <cellStyle name="Обычный 3 2 2 3 2 11 8" xfId="60268"/>
    <cellStyle name="Обычный 3 2 2 3 2 12" xfId="6975"/>
    <cellStyle name="Обычный 3 2 2 3 2 13" xfId="15957"/>
    <cellStyle name="Обычный 3 2 2 3 2 14" xfId="23447"/>
    <cellStyle name="Обычный 3 2 2 3 2 15" xfId="30918"/>
    <cellStyle name="Обычный 3 2 2 3 2 16" xfId="38384"/>
    <cellStyle name="Обычный 3 2 2 3 2 17" xfId="45545"/>
    <cellStyle name="Обычный 3 2 2 3 2 18" xfId="46265"/>
    <cellStyle name="Обычный 3 2 2 3 2 19" xfId="53732"/>
    <cellStyle name="Обычный 3 2 2 3 2 2" xfId="6976"/>
    <cellStyle name="Обычный 3 2 2 3 2 2 10" xfId="6977"/>
    <cellStyle name="Обычный 3 2 2 3 2 2 10 2" xfId="6978"/>
    <cellStyle name="Обычный 3 2 2 3 2 2 10 3" xfId="22512"/>
    <cellStyle name="Обычный 3 2 2 3 2 2 10 4" xfId="29984"/>
    <cellStyle name="Обычный 3 2 2 3 2 2 10 5" xfId="37453"/>
    <cellStyle name="Обычный 3 2 2 3 2 2 10 6" xfId="44914"/>
    <cellStyle name="Обычный 3 2 2 3 2 2 10 7" xfId="52802"/>
    <cellStyle name="Обычный 3 2 2 3 2 2 10 8" xfId="60269"/>
    <cellStyle name="Обычный 3 2 2 3 2 2 11" xfId="6979"/>
    <cellStyle name="Обычный 3 2 2 3 2 2 12" xfId="15958"/>
    <cellStyle name="Обычный 3 2 2 3 2 2 13" xfId="23448"/>
    <cellStyle name="Обычный 3 2 2 3 2 2 14" xfId="30919"/>
    <cellStyle name="Обычный 3 2 2 3 2 2 15" xfId="38385"/>
    <cellStyle name="Обычный 3 2 2 3 2 2 16" xfId="45546"/>
    <cellStyle name="Обычный 3 2 2 3 2 2 17" xfId="46266"/>
    <cellStyle name="Обычный 3 2 2 3 2 2 18" xfId="53733"/>
    <cellStyle name="Обычный 3 2 2 3 2 2 2" xfId="6980"/>
    <cellStyle name="Обычный 3 2 2 3 2 2 2 10" xfId="15959"/>
    <cellStyle name="Обычный 3 2 2 3 2 2 2 11" xfId="23449"/>
    <cellStyle name="Обычный 3 2 2 3 2 2 2 12" xfId="30920"/>
    <cellStyle name="Обычный 3 2 2 3 2 2 2 13" xfId="38386"/>
    <cellStyle name="Обычный 3 2 2 3 2 2 2 14" xfId="46267"/>
    <cellStyle name="Обычный 3 2 2 3 2 2 2 15" xfId="53734"/>
    <cellStyle name="Обычный 3 2 2 3 2 2 2 2" xfId="6981"/>
    <cellStyle name="Обычный 3 2 2 3 2 2 2 2 2" xfId="6982"/>
    <cellStyle name="Обычный 3 2 2 3 2 2 2 2 3" xfId="16914"/>
    <cellStyle name="Обычный 3 2 2 3 2 2 2 2 4" xfId="24386"/>
    <cellStyle name="Обычный 3 2 2 3 2 2 2 2 5" xfId="31856"/>
    <cellStyle name="Обычный 3 2 2 3 2 2 2 2 6" xfId="39318"/>
    <cellStyle name="Обычный 3 2 2 3 2 2 2 2 7" xfId="47204"/>
    <cellStyle name="Обычный 3 2 2 3 2 2 2 2 8" xfId="54671"/>
    <cellStyle name="Обычный 3 2 2 3 2 2 2 3" xfId="6983"/>
    <cellStyle name="Обычный 3 2 2 3 2 2 2 3 2" xfId="6984"/>
    <cellStyle name="Обычный 3 2 2 3 2 2 2 3 3" xfId="17848"/>
    <cellStyle name="Обычный 3 2 2 3 2 2 2 3 4" xfId="25320"/>
    <cellStyle name="Обычный 3 2 2 3 2 2 2 3 5" xfId="32789"/>
    <cellStyle name="Обычный 3 2 2 3 2 2 2 3 6" xfId="40250"/>
    <cellStyle name="Обычный 3 2 2 3 2 2 2 3 7" xfId="48138"/>
    <cellStyle name="Обычный 3 2 2 3 2 2 2 3 8" xfId="55605"/>
    <cellStyle name="Обычный 3 2 2 3 2 2 2 4" xfId="6985"/>
    <cellStyle name="Обычный 3 2 2 3 2 2 2 4 2" xfId="6986"/>
    <cellStyle name="Обычный 3 2 2 3 2 2 2 4 3" xfId="18781"/>
    <cellStyle name="Обычный 3 2 2 3 2 2 2 4 4" xfId="26253"/>
    <cellStyle name="Обычный 3 2 2 3 2 2 2 4 5" xfId="33722"/>
    <cellStyle name="Обычный 3 2 2 3 2 2 2 4 6" xfId="41183"/>
    <cellStyle name="Обычный 3 2 2 3 2 2 2 4 7" xfId="49071"/>
    <cellStyle name="Обычный 3 2 2 3 2 2 2 4 8" xfId="56538"/>
    <cellStyle name="Обычный 3 2 2 3 2 2 2 5" xfId="6987"/>
    <cellStyle name="Обычный 3 2 2 3 2 2 2 5 2" xfId="6988"/>
    <cellStyle name="Обычный 3 2 2 3 2 2 2 5 3" xfId="19713"/>
    <cellStyle name="Обычный 3 2 2 3 2 2 2 5 4" xfId="27185"/>
    <cellStyle name="Обычный 3 2 2 3 2 2 2 5 5" xfId="34654"/>
    <cellStyle name="Обычный 3 2 2 3 2 2 2 5 6" xfId="42115"/>
    <cellStyle name="Обычный 3 2 2 3 2 2 2 5 7" xfId="50003"/>
    <cellStyle name="Обычный 3 2 2 3 2 2 2 5 8" xfId="57470"/>
    <cellStyle name="Обычный 3 2 2 3 2 2 2 6" xfId="6989"/>
    <cellStyle name="Обычный 3 2 2 3 2 2 2 6 2" xfId="6990"/>
    <cellStyle name="Обычный 3 2 2 3 2 2 2 6 3" xfId="20646"/>
    <cellStyle name="Обычный 3 2 2 3 2 2 2 6 4" xfId="28118"/>
    <cellStyle name="Обычный 3 2 2 3 2 2 2 6 5" xfId="35587"/>
    <cellStyle name="Обычный 3 2 2 3 2 2 2 6 6" xfId="43048"/>
    <cellStyle name="Обычный 3 2 2 3 2 2 2 6 7" xfId="50936"/>
    <cellStyle name="Обычный 3 2 2 3 2 2 2 6 8" xfId="58403"/>
    <cellStyle name="Обычный 3 2 2 3 2 2 2 7" xfId="6991"/>
    <cellStyle name="Обычный 3 2 2 3 2 2 2 7 2" xfId="6992"/>
    <cellStyle name="Обычный 3 2 2 3 2 2 2 7 3" xfId="21580"/>
    <cellStyle name="Обычный 3 2 2 3 2 2 2 7 4" xfId="29052"/>
    <cellStyle name="Обычный 3 2 2 3 2 2 2 7 5" xfId="36521"/>
    <cellStyle name="Обычный 3 2 2 3 2 2 2 7 6" xfId="43982"/>
    <cellStyle name="Обычный 3 2 2 3 2 2 2 7 7" xfId="51870"/>
    <cellStyle name="Обычный 3 2 2 3 2 2 2 7 8" xfId="59337"/>
    <cellStyle name="Обычный 3 2 2 3 2 2 2 8" xfId="6993"/>
    <cellStyle name="Обычный 3 2 2 3 2 2 2 8 2" xfId="6994"/>
    <cellStyle name="Обычный 3 2 2 3 2 2 2 8 3" xfId="22513"/>
    <cellStyle name="Обычный 3 2 2 3 2 2 2 8 4" xfId="29985"/>
    <cellStyle name="Обычный 3 2 2 3 2 2 2 8 5" xfId="37454"/>
    <cellStyle name="Обычный 3 2 2 3 2 2 2 8 6" xfId="44915"/>
    <cellStyle name="Обычный 3 2 2 3 2 2 2 8 7" xfId="52803"/>
    <cellStyle name="Обычный 3 2 2 3 2 2 2 8 8" xfId="60270"/>
    <cellStyle name="Обычный 3 2 2 3 2 2 2 9" xfId="6995"/>
    <cellStyle name="Обычный 3 2 2 3 2 2 3" xfId="6996"/>
    <cellStyle name="Обычный 3 2 2 3 2 2 3 10" xfId="15960"/>
    <cellStyle name="Обычный 3 2 2 3 2 2 3 11" xfId="23450"/>
    <cellStyle name="Обычный 3 2 2 3 2 2 3 12" xfId="30921"/>
    <cellStyle name="Обычный 3 2 2 3 2 2 3 13" xfId="38387"/>
    <cellStyle name="Обычный 3 2 2 3 2 2 3 14" xfId="46268"/>
    <cellStyle name="Обычный 3 2 2 3 2 2 3 15" xfId="53735"/>
    <cellStyle name="Обычный 3 2 2 3 2 2 3 2" xfId="6997"/>
    <cellStyle name="Обычный 3 2 2 3 2 2 3 2 2" xfId="6998"/>
    <cellStyle name="Обычный 3 2 2 3 2 2 3 2 3" xfId="16915"/>
    <cellStyle name="Обычный 3 2 2 3 2 2 3 2 4" xfId="24387"/>
    <cellStyle name="Обычный 3 2 2 3 2 2 3 2 5" xfId="31857"/>
    <cellStyle name="Обычный 3 2 2 3 2 2 3 2 6" xfId="39319"/>
    <cellStyle name="Обычный 3 2 2 3 2 2 3 2 7" xfId="47205"/>
    <cellStyle name="Обычный 3 2 2 3 2 2 3 2 8" xfId="54672"/>
    <cellStyle name="Обычный 3 2 2 3 2 2 3 3" xfId="6999"/>
    <cellStyle name="Обычный 3 2 2 3 2 2 3 3 2" xfId="7000"/>
    <cellStyle name="Обычный 3 2 2 3 2 2 3 3 3" xfId="17849"/>
    <cellStyle name="Обычный 3 2 2 3 2 2 3 3 4" xfId="25321"/>
    <cellStyle name="Обычный 3 2 2 3 2 2 3 3 5" xfId="32790"/>
    <cellStyle name="Обычный 3 2 2 3 2 2 3 3 6" xfId="40251"/>
    <cellStyle name="Обычный 3 2 2 3 2 2 3 3 7" xfId="48139"/>
    <cellStyle name="Обычный 3 2 2 3 2 2 3 3 8" xfId="55606"/>
    <cellStyle name="Обычный 3 2 2 3 2 2 3 4" xfId="7001"/>
    <cellStyle name="Обычный 3 2 2 3 2 2 3 4 2" xfId="7002"/>
    <cellStyle name="Обычный 3 2 2 3 2 2 3 4 3" xfId="18782"/>
    <cellStyle name="Обычный 3 2 2 3 2 2 3 4 4" xfId="26254"/>
    <cellStyle name="Обычный 3 2 2 3 2 2 3 4 5" xfId="33723"/>
    <cellStyle name="Обычный 3 2 2 3 2 2 3 4 6" xfId="41184"/>
    <cellStyle name="Обычный 3 2 2 3 2 2 3 4 7" xfId="49072"/>
    <cellStyle name="Обычный 3 2 2 3 2 2 3 4 8" xfId="56539"/>
    <cellStyle name="Обычный 3 2 2 3 2 2 3 5" xfId="7003"/>
    <cellStyle name="Обычный 3 2 2 3 2 2 3 5 2" xfId="7004"/>
    <cellStyle name="Обычный 3 2 2 3 2 2 3 5 3" xfId="19714"/>
    <cellStyle name="Обычный 3 2 2 3 2 2 3 5 4" xfId="27186"/>
    <cellStyle name="Обычный 3 2 2 3 2 2 3 5 5" xfId="34655"/>
    <cellStyle name="Обычный 3 2 2 3 2 2 3 5 6" xfId="42116"/>
    <cellStyle name="Обычный 3 2 2 3 2 2 3 5 7" xfId="50004"/>
    <cellStyle name="Обычный 3 2 2 3 2 2 3 5 8" xfId="57471"/>
    <cellStyle name="Обычный 3 2 2 3 2 2 3 6" xfId="7005"/>
    <cellStyle name="Обычный 3 2 2 3 2 2 3 6 2" xfId="7006"/>
    <cellStyle name="Обычный 3 2 2 3 2 2 3 6 3" xfId="20647"/>
    <cellStyle name="Обычный 3 2 2 3 2 2 3 6 4" xfId="28119"/>
    <cellStyle name="Обычный 3 2 2 3 2 2 3 6 5" xfId="35588"/>
    <cellStyle name="Обычный 3 2 2 3 2 2 3 6 6" xfId="43049"/>
    <cellStyle name="Обычный 3 2 2 3 2 2 3 6 7" xfId="50937"/>
    <cellStyle name="Обычный 3 2 2 3 2 2 3 6 8" xfId="58404"/>
    <cellStyle name="Обычный 3 2 2 3 2 2 3 7" xfId="7007"/>
    <cellStyle name="Обычный 3 2 2 3 2 2 3 7 2" xfId="7008"/>
    <cellStyle name="Обычный 3 2 2 3 2 2 3 7 3" xfId="21581"/>
    <cellStyle name="Обычный 3 2 2 3 2 2 3 7 4" xfId="29053"/>
    <cellStyle name="Обычный 3 2 2 3 2 2 3 7 5" xfId="36522"/>
    <cellStyle name="Обычный 3 2 2 3 2 2 3 7 6" xfId="43983"/>
    <cellStyle name="Обычный 3 2 2 3 2 2 3 7 7" xfId="51871"/>
    <cellStyle name="Обычный 3 2 2 3 2 2 3 7 8" xfId="59338"/>
    <cellStyle name="Обычный 3 2 2 3 2 2 3 8" xfId="7009"/>
    <cellStyle name="Обычный 3 2 2 3 2 2 3 8 2" xfId="7010"/>
    <cellStyle name="Обычный 3 2 2 3 2 2 3 8 3" xfId="22514"/>
    <cellStyle name="Обычный 3 2 2 3 2 2 3 8 4" xfId="29986"/>
    <cellStyle name="Обычный 3 2 2 3 2 2 3 8 5" xfId="37455"/>
    <cellStyle name="Обычный 3 2 2 3 2 2 3 8 6" xfId="44916"/>
    <cellStyle name="Обычный 3 2 2 3 2 2 3 8 7" xfId="52804"/>
    <cellStyle name="Обычный 3 2 2 3 2 2 3 8 8" xfId="60271"/>
    <cellStyle name="Обычный 3 2 2 3 2 2 3 9" xfId="7011"/>
    <cellStyle name="Обычный 3 2 2 3 2 2 4" xfId="7012"/>
    <cellStyle name="Обычный 3 2 2 3 2 2 4 2" xfId="7013"/>
    <cellStyle name="Обычный 3 2 2 3 2 2 4 3" xfId="16913"/>
    <cellStyle name="Обычный 3 2 2 3 2 2 4 4" xfId="24385"/>
    <cellStyle name="Обычный 3 2 2 3 2 2 4 5" xfId="31855"/>
    <cellStyle name="Обычный 3 2 2 3 2 2 4 6" xfId="39317"/>
    <cellStyle name="Обычный 3 2 2 3 2 2 4 7" xfId="47203"/>
    <cellStyle name="Обычный 3 2 2 3 2 2 4 8" xfId="54670"/>
    <cellStyle name="Обычный 3 2 2 3 2 2 5" xfId="7014"/>
    <cellStyle name="Обычный 3 2 2 3 2 2 5 2" xfId="7015"/>
    <cellStyle name="Обычный 3 2 2 3 2 2 5 3" xfId="17847"/>
    <cellStyle name="Обычный 3 2 2 3 2 2 5 4" xfId="25319"/>
    <cellStyle name="Обычный 3 2 2 3 2 2 5 5" xfId="32788"/>
    <cellStyle name="Обычный 3 2 2 3 2 2 5 6" xfId="40249"/>
    <cellStyle name="Обычный 3 2 2 3 2 2 5 7" xfId="48137"/>
    <cellStyle name="Обычный 3 2 2 3 2 2 5 8" xfId="55604"/>
    <cellStyle name="Обычный 3 2 2 3 2 2 6" xfId="7016"/>
    <cellStyle name="Обычный 3 2 2 3 2 2 6 2" xfId="7017"/>
    <cellStyle name="Обычный 3 2 2 3 2 2 6 3" xfId="18780"/>
    <cellStyle name="Обычный 3 2 2 3 2 2 6 4" xfId="26252"/>
    <cellStyle name="Обычный 3 2 2 3 2 2 6 5" xfId="33721"/>
    <cellStyle name="Обычный 3 2 2 3 2 2 6 6" xfId="41182"/>
    <cellStyle name="Обычный 3 2 2 3 2 2 6 7" xfId="49070"/>
    <cellStyle name="Обычный 3 2 2 3 2 2 6 8" xfId="56537"/>
    <cellStyle name="Обычный 3 2 2 3 2 2 7" xfId="7018"/>
    <cellStyle name="Обычный 3 2 2 3 2 2 7 2" xfId="7019"/>
    <cellStyle name="Обычный 3 2 2 3 2 2 7 3" xfId="19712"/>
    <cellStyle name="Обычный 3 2 2 3 2 2 7 4" xfId="27184"/>
    <cellStyle name="Обычный 3 2 2 3 2 2 7 5" xfId="34653"/>
    <cellStyle name="Обычный 3 2 2 3 2 2 7 6" xfId="42114"/>
    <cellStyle name="Обычный 3 2 2 3 2 2 7 7" xfId="50002"/>
    <cellStyle name="Обычный 3 2 2 3 2 2 7 8" xfId="57469"/>
    <cellStyle name="Обычный 3 2 2 3 2 2 8" xfId="7020"/>
    <cellStyle name="Обычный 3 2 2 3 2 2 8 2" xfId="7021"/>
    <cellStyle name="Обычный 3 2 2 3 2 2 8 3" xfId="20645"/>
    <cellStyle name="Обычный 3 2 2 3 2 2 8 4" xfId="28117"/>
    <cellStyle name="Обычный 3 2 2 3 2 2 8 5" xfId="35586"/>
    <cellStyle name="Обычный 3 2 2 3 2 2 8 6" xfId="43047"/>
    <cellStyle name="Обычный 3 2 2 3 2 2 8 7" xfId="50935"/>
    <cellStyle name="Обычный 3 2 2 3 2 2 8 8" xfId="58402"/>
    <cellStyle name="Обычный 3 2 2 3 2 2 9" xfId="7022"/>
    <cellStyle name="Обычный 3 2 2 3 2 2 9 2" xfId="7023"/>
    <cellStyle name="Обычный 3 2 2 3 2 2 9 3" xfId="21579"/>
    <cellStyle name="Обычный 3 2 2 3 2 2 9 4" xfId="29051"/>
    <cellStyle name="Обычный 3 2 2 3 2 2 9 5" xfId="36520"/>
    <cellStyle name="Обычный 3 2 2 3 2 2 9 6" xfId="43981"/>
    <cellStyle name="Обычный 3 2 2 3 2 2 9 7" xfId="51869"/>
    <cellStyle name="Обычный 3 2 2 3 2 2 9 8" xfId="59336"/>
    <cellStyle name="Обычный 3 2 2 3 2 3" xfId="7024"/>
    <cellStyle name="Обычный 3 2 2 3 2 3 10" xfId="15961"/>
    <cellStyle name="Обычный 3 2 2 3 2 3 11" xfId="23451"/>
    <cellStyle name="Обычный 3 2 2 3 2 3 12" xfId="30922"/>
    <cellStyle name="Обычный 3 2 2 3 2 3 13" xfId="38388"/>
    <cellStyle name="Обычный 3 2 2 3 2 3 14" xfId="46269"/>
    <cellStyle name="Обычный 3 2 2 3 2 3 15" xfId="53736"/>
    <cellStyle name="Обычный 3 2 2 3 2 3 2" xfId="7025"/>
    <cellStyle name="Обычный 3 2 2 3 2 3 2 2" xfId="7026"/>
    <cellStyle name="Обычный 3 2 2 3 2 3 2 3" xfId="16916"/>
    <cellStyle name="Обычный 3 2 2 3 2 3 2 4" xfId="24388"/>
    <cellStyle name="Обычный 3 2 2 3 2 3 2 5" xfId="31858"/>
    <cellStyle name="Обычный 3 2 2 3 2 3 2 6" xfId="39320"/>
    <cellStyle name="Обычный 3 2 2 3 2 3 2 7" xfId="47206"/>
    <cellStyle name="Обычный 3 2 2 3 2 3 2 8" xfId="54673"/>
    <cellStyle name="Обычный 3 2 2 3 2 3 3" xfId="7027"/>
    <cellStyle name="Обычный 3 2 2 3 2 3 3 2" xfId="7028"/>
    <cellStyle name="Обычный 3 2 2 3 2 3 3 3" xfId="17850"/>
    <cellStyle name="Обычный 3 2 2 3 2 3 3 4" xfId="25322"/>
    <cellStyle name="Обычный 3 2 2 3 2 3 3 5" xfId="32791"/>
    <cellStyle name="Обычный 3 2 2 3 2 3 3 6" xfId="40252"/>
    <cellStyle name="Обычный 3 2 2 3 2 3 3 7" xfId="48140"/>
    <cellStyle name="Обычный 3 2 2 3 2 3 3 8" xfId="55607"/>
    <cellStyle name="Обычный 3 2 2 3 2 3 4" xfId="7029"/>
    <cellStyle name="Обычный 3 2 2 3 2 3 4 2" xfId="7030"/>
    <cellStyle name="Обычный 3 2 2 3 2 3 4 3" xfId="18783"/>
    <cellStyle name="Обычный 3 2 2 3 2 3 4 4" xfId="26255"/>
    <cellStyle name="Обычный 3 2 2 3 2 3 4 5" xfId="33724"/>
    <cellStyle name="Обычный 3 2 2 3 2 3 4 6" xfId="41185"/>
    <cellStyle name="Обычный 3 2 2 3 2 3 4 7" xfId="49073"/>
    <cellStyle name="Обычный 3 2 2 3 2 3 4 8" xfId="56540"/>
    <cellStyle name="Обычный 3 2 2 3 2 3 5" xfId="7031"/>
    <cellStyle name="Обычный 3 2 2 3 2 3 5 2" xfId="7032"/>
    <cellStyle name="Обычный 3 2 2 3 2 3 5 3" xfId="19715"/>
    <cellStyle name="Обычный 3 2 2 3 2 3 5 4" xfId="27187"/>
    <cellStyle name="Обычный 3 2 2 3 2 3 5 5" xfId="34656"/>
    <cellStyle name="Обычный 3 2 2 3 2 3 5 6" xfId="42117"/>
    <cellStyle name="Обычный 3 2 2 3 2 3 5 7" xfId="50005"/>
    <cellStyle name="Обычный 3 2 2 3 2 3 5 8" xfId="57472"/>
    <cellStyle name="Обычный 3 2 2 3 2 3 6" xfId="7033"/>
    <cellStyle name="Обычный 3 2 2 3 2 3 6 2" xfId="7034"/>
    <cellStyle name="Обычный 3 2 2 3 2 3 6 3" xfId="20648"/>
    <cellStyle name="Обычный 3 2 2 3 2 3 6 4" xfId="28120"/>
    <cellStyle name="Обычный 3 2 2 3 2 3 6 5" xfId="35589"/>
    <cellStyle name="Обычный 3 2 2 3 2 3 6 6" xfId="43050"/>
    <cellStyle name="Обычный 3 2 2 3 2 3 6 7" xfId="50938"/>
    <cellStyle name="Обычный 3 2 2 3 2 3 6 8" xfId="58405"/>
    <cellStyle name="Обычный 3 2 2 3 2 3 7" xfId="7035"/>
    <cellStyle name="Обычный 3 2 2 3 2 3 7 2" xfId="7036"/>
    <cellStyle name="Обычный 3 2 2 3 2 3 7 3" xfId="21582"/>
    <cellStyle name="Обычный 3 2 2 3 2 3 7 4" xfId="29054"/>
    <cellStyle name="Обычный 3 2 2 3 2 3 7 5" xfId="36523"/>
    <cellStyle name="Обычный 3 2 2 3 2 3 7 6" xfId="43984"/>
    <cellStyle name="Обычный 3 2 2 3 2 3 7 7" xfId="51872"/>
    <cellStyle name="Обычный 3 2 2 3 2 3 7 8" xfId="59339"/>
    <cellStyle name="Обычный 3 2 2 3 2 3 8" xfId="7037"/>
    <cellStyle name="Обычный 3 2 2 3 2 3 8 2" xfId="7038"/>
    <cellStyle name="Обычный 3 2 2 3 2 3 8 3" xfId="22515"/>
    <cellStyle name="Обычный 3 2 2 3 2 3 8 4" xfId="29987"/>
    <cellStyle name="Обычный 3 2 2 3 2 3 8 5" xfId="37456"/>
    <cellStyle name="Обычный 3 2 2 3 2 3 8 6" xfId="44917"/>
    <cellStyle name="Обычный 3 2 2 3 2 3 8 7" xfId="52805"/>
    <cellStyle name="Обычный 3 2 2 3 2 3 8 8" xfId="60272"/>
    <cellStyle name="Обычный 3 2 2 3 2 3 9" xfId="7039"/>
    <cellStyle name="Обычный 3 2 2 3 2 4" xfId="7040"/>
    <cellStyle name="Обычный 3 2 2 3 2 4 10" xfId="15962"/>
    <cellStyle name="Обычный 3 2 2 3 2 4 11" xfId="23452"/>
    <cellStyle name="Обычный 3 2 2 3 2 4 12" xfId="30923"/>
    <cellStyle name="Обычный 3 2 2 3 2 4 13" xfId="38389"/>
    <cellStyle name="Обычный 3 2 2 3 2 4 14" xfId="46270"/>
    <cellStyle name="Обычный 3 2 2 3 2 4 15" xfId="53737"/>
    <cellStyle name="Обычный 3 2 2 3 2 4 2" xfId="7041"/>
    <cellStyle name="Обычный 3 2 2 3 2 4 2 2" xfId="7042"/>
    <cellStyle name="Обычный 3 2 2 3 2 4 2 3" xfId="16917"/>
    <cellStyle name="Обычный 3 2 2 3 2 4 2 4" xfId="24389"/>
    <cellStyle name="Обычный 3 2 2 3 2 4 2 5" xfId="31859"/>
    <cellStyle name="Обычный 3 2 2 3 2 4 2 6" xfId="39321"/>
    <cellStyle name="Обычный 3 2 2 3 2 4 2 7" xfId="47207"/>
    <cellStyle name="Обычный 3 2 2 3 2 4 2 8" xfId="54674"/>
    <cellStyle name="Обычный 3 2 2 3 2 4 3" xfId="7043"/>
    <cellStyle name="Обычный 3 2 2 3 2 4 3 2" xfId="7044"/>
    <cellStyle name="Обычный 3 2 2 3 2 4 3 3" xfId="17851"/>
    <cellStyle name="Обычный 3 2 2 3 2 4 3 4" xfId="25323"/>
    <cellStyle name="Обычный 3 2 2 3 2 4 3 5" xfId="32792"/>
    <cellStyle name="Обычный 3 2 2 3 2 4 3 6" xfId="40253"/>
    <cellStyle name="Обычный 3 2 2 3 2 4 3 7" xfId="48141"/>
    <cellStyle name="Обычный 3 2 2 3 2 4 3 8" xfId="55608"/>
    <cellStyle name="Обычный 3 2 2 3 2 4 4" xfId="7045"/>
    <cellStyle name="Обычный 3 2 2 3 2 4 4 2" xfId="7046"/>
    <cellStyle name="Обычный 3 2 2 3 2 4 4 3" xfId="18784"/>
    <cellStyle name="Обычный 3 2 2 3 2 4 4 4" xfId="26256"/>
    <cellStyle name="Обычный 3 2 2 3 2 4 4 5" xfId="33725"/>
    <cellStyle name="Обычный 3 2 2 3 2 4 4 6" xfId="41186"/>
    <cellStyle name="Обычный 3 2 2 3 2 4 4 7" xfId="49074"/>
    <cellStyle name="Обычный 3 2 2 3 2 4 4 8" xfId="56541"/>
    <cellStyle name="Обычный 3 2 2 3 2 4 5" xfId="7047"/>
    <cellStyle name="Обычный 3 2 2 3 2 4 5 2" xfId="7048"/>
    <cellStyle name="Обычный 3 2 2 3 2 4 5 3" xfId="19716"/>
    <cellStyle name="Обычный 3 2 2 3 2 4 5 4" xfId="27188"/>
    <cellStyle name="Обычный 3 2 2 3 2 4 5 5" xfId="34657"/>
    <cellStyle name="Обычный 3 2 2 3 2 4 5 6" xfId="42118"/>
    <cellStyle name="Обычный 3 2 2 3 2 4 5 7" xfId="50006"/>
    <cellStyle name="Обычный 3 2 2 3 2 4 5 8" xfId="57473"/>
    <cellStyle name="Обычный 3 2 2 3 2 4 6" xfId="7049"/>
    <cellStyle name="Обычный 3 2 2 3 2 4 6 2" xfId="7050"/>
    <cellStyle name="Обычный 3 2 2 3 2 4 6 3" xfId="20649"/>
    <cellStyle name="Обычный 3 2 2 3 2 4 6 4" xfId="28121"/>
    <cellStyle name="Обычный 3 2 2 3 2 4 6 5" xfId="35590"/>
    <cellStyle name="Обычный 3 2 2 3 2 4 6 6" xfId="43051"/>
    <cellStyle name="Обычный 3 2 2 3 2 4 6 7" xfId="50939"/>
    <cellStyle name="Обычный 3 2 2 3 2 4 6 8" xfId="58406"/>
    <cellStyle name="Обычный 3 2 2 3 2 4 7" xfId="7051"/>
    <cellStyle name="Обычный 3 2 2 3 2 4 7 2" xfId="7052"/>
    <cellStyle name="Обычный 3 2 2 3 2 4 7 3" xfId="21583"/>
    <cellStyle name="Обычный 3 2 2 3 2 4 7 4" xfId="29055"/>
    <cellStyle name="Обычный 3 2 2 3 2 4 7 5" xfId="36524"/>
    <cellStyle name="Обычный 3 2 2 3 2 4 7 6" xfId="43985"/>
    <cellStyle name="Обычный 3 2 2 3 2 4 7 7" xfId="51873"/>
    <cellStyle name="Обычный 3 2 2 3 2 4 7 8" xfId="59340"/>
    <cellStyle name="Обычный 3 2 2 3 2 4 8" xfId="7053"/>
    <cellStyle name="Обычный 3 2 2 3 2 4 8 2" xfId="7054"/>
    <cellStyle name="Обычный 3 2 2 3 2 4 8 3" xfId="22516"/>
    <cellStyle name="Обычный 3 2 2 3 2 4 8 4" xfId="29988"/>
    <cellStyle name="Обычный 3 2 2 3 2 4 8 5" xfId="37457"/>
    <cellStyle name="Обычный 3 2 2 3 2 4 8 6" xfId="44918"/>
    <cellStyle name="Обычный 3 2 2 3 2 4 8 7" xfId="52806"/>
    <cellStyle name="Обычный 3 2 2 3 2 4 8 8" xfId="60273"/>
    <cellStyle name="Обычный 3 2 2 3 2 4 9" xfId="7055"/>
    <cellStyle name="Обычный 3 2 2 3 2 5" xfId="7056"/>
    <cellStyle name="Обычный 3 2 2 3 2 5 2" xfId="7057"/>
    <cellStyle name="Обычный 3 2 2 3 2 5 3" xfId="16912"/>
    <cellStyle name="Обычный 3 2 2 3 2 5 4" xfId="24384"/>
    <cellStyle name="Обычный 3 2 2 3 2 5 5" xfId="31854"/>
    <cellStyle name="Обычный 3 2 2 3 2 5 6" xfId="39316"/>
    <cellStyle name="Обычный 3 2 2 3 2 5 7" xfId="47202"/>
    <cellStyle name="Обычный 3 2 2 3 2 5 8" xfId="54669"/>
    <cellStyle name="Обычный 3 2 2 3 2 6" xfId="7058"/>
    <cellStyle name="Обычный 3 2 2 3 2 6 2" xfId="7059"/>
    <cellStyle name="Обычный 3 2 2 3 2 6 3" xfId="17846"/>
    <cellStyle name="Обычный 3 2 2 3 2 6 4" xfId="25318"/>
    <cellStyle name="Обычный 3 2 2 3 2 6 5" xfId="32787"/>
    <cellStyle name="Обычный 3 2 2 3 2 6 6" xfId="40248"/>
    <cellStyle name="Обычный 3 2 2 3 2 6 7" xfId="48136"/>
    <cellStyle name="Обычный 3 2 2 3 2 6 8" xfId="55603"/>
    <cellStyle name="Обычный 3 2 2 3 2 7" xfId="7060"/>
    <cellStyle name="Обычный 3 2 2 3 2 7 2" xfId="7061"/>
    <cellStyle name="Обычный 3 2 2 3 2 7 3" xfId="18779"/>
    <cellStyle name="Обычный 3 2 2 3 2 7 4" xfId="26251"/>
    <cellStyle name="Обычный 3 2 2 3 2 7 5" xfId="33720"/>
    <cellStyle name="Обычный 3 2 2 3 2 7 6" xfId="41181"/>
    <cellStyle name="Обычный 3 2 2 3 2 7 7" xfId="49069"/>
    <cellStyle name="Обычный 3 2 2 3 2 7 8" xfId="56536"/>
    <cellStyle name="Обычный 3 2 2 3 2 8" xfId="7062"/>
    <cellStyle name="Обычный 3 2 2 3 2 8 2" xfId="7063"/>
    <cellStyle name="Обычный 3 2 2 3 2 8 3" xfId="19711"/>
    <cellStyle name="Обычный 3 2 2 3 2 8 4" xfId="27183"/>
    <cellStyle name="Обычный 3 2 2 3 2 8 5" xfId="34652"/>
    <cellStyle name="Обычный 3 2 2 3 2 8 6" xfId="42113"/>
    <cellStyle name="Обычный 3 2 2 3 2 8 7" xfId="50001"/>
    <cellStyle name="Обычный 3 2 2 3 2 8 8" xfId="57468"/>
    <cellStyle name="Обычный 3 2 2 3 2 9" xfId="7064"/>
    <cellStyle name="Обычный 3 2 2 3 2 9 2" xfId="7065"/>
    <cellStyle name="Обычный 3 2 2 3 2 9 3" xfId="20644"/>
    <cellStyle name="Обычный 3 2 2 3 2 9 4" xfId="28116"/>
    <cellStyle name="Обычный 3 2 2 3 2 9 5" xfId="35585"/>
    <cellStyle name="Обычный 3 2 2 3 2 9 6" xfId="43046"/>
    <cellStyle name="Обычный 3 2 2 3 2 9 7" xfId="50934"/>
    <cellStyle name="Обычный 3 2 2 3 2 9 8" xfId="58401"/>
    <cellStyle name="Обычный 3 2 2 3 20" xfId="46264"/>
    <cellStyle name="Обычный 3 2 2 3 21" xfId="53731"/>
    <cellStyle name="Обычный 3 2 2 3 3" xfId="7066"/>
    <cellStyle name="Обычный 3 2 2 3 3 10" xfId="7067"/>
    <cellStyle name="Обычный 3 2 2 3 3 10 2" xfId="7068"/>
    <cellStyle name="Обычный 3 2 2 3 3 10 3" xfId="21584"/>
    <cellStyle name="Обычный 3 2 2 3 3 10 4" xfId="29056"/>
    <cellStyle name="Обычный 3 2 2 3 3 10 5" xfId="36525"/>
    <cellStyle name="Обычный 3 2 2 3 3 10 6" xfId="43986"/>
    <cellStyle name="Обычный 3 2 2 3 3 10 7" xfId="51874"/>
    <cellStyle name="Обычный 3 2 2 3 3 10 8" xfId="59341"/>
    <cellStyle name="Обычный 3 2 2 3 3 11" xfId="7069"/>
    <cellStyle name="Обычный 3 2 2 3 3 11 2" xfId="7070"/>
    <cellStyle name="Обычный 3 2 2 3 3 11 3" xfId="22517"/>
    <cellStyle name="Обычный 3 2 2 3 3 11 4" xfId="29989"/>
    <cellStyle name="Обычный 3 2 2 3 3 11 5" xfId="37458"/>
    <cellStyle name="Обычный 3 2 2 3 3 11 6" xfId="44919"/>
    <cellStyle name="Обычный 3 2 2 3 3 11 7" xfId="52807"/>
    <cellStyle name="Обычный 3 2 2 3 3 11 8" xfId="60274"/>
    <cellStyle name="Обычный 3 2 2 3 3 12" xfId="7071"/>
    <cellStyle name="Обычный 3 2 2 3 3 13" xfId="15963"/>
    <cellStyle name="Обычный 3 2 2 3 3 14" xfId="23453"/>
    <cellStyle name="Обычный 3 2 2 3 3 15" xfId="30924"/>
    <cellStyle name="Обычный 3 2 2 3 3 16" xfId="38390"/>
    <cellStyle name="Обычный 3 2 2 3 3 17" xfId="45547"/>
    <cellStyle name="Обычный 3 2 2 3 3 18" xfId="46271"/>
    <cellStyle name="Обычный 3 2 2 3 3 19" xfId="53738"/>
    <cellStyle name="Обычный 3 2 2 3 3 2" xfId="7072"/>
    <cellStyle name="Обычный 3 2 2 3 3 2 10" xfId="7073"/>
    <cellStyle name="Обычный 3 2 2 3 3 2 10 2" xfId="7074"/>
    <cellStyle name="Обычный 3 2 2 3 3 2 10 3" xfId="22518"/>
    <cellStyle name="Обычный 3 2 2 3 3 2 10 4" xfId="29990"/>
    <cellStyle name="Обычный 3 2 2 3 3 2 10 5" xfId="37459"/>
    <cellStyle name="Обычный 3 2 2 3 3 2 10 6" xfId="44920"/>
    <cellStyle name="Обычный 3 2 2 3 3 2 10 7" xfId="52808"/>
    <cellStyle name="Обычный 3 2 2 3 3 2 10 8" xfId="60275"/>
    <cellStyle name="Обычный 3 2 2 3 3 2 11" xfId="7075"/>
    <cellStyle name="Обычный 3 2 2 3 3 2 12" xfId="15964"/>
    <cellStyle name="Обычный 3 2 2 3 3 2 13" xfId="23454"/>
    <cellStyle name="Обычный 3 2 2 3 3 2 14" xfId="30925"/>
    <cellStyle name="Обычный 3 2 2 3 3 2 15" xfId="38391"/>
    <cellStyle name="Обычный 3 2 2 3 3 2 16" xfId="45548"/>
    <cellStyle name="Обычный 3 2 2 3 3 2 17" xfId="46272"/>
    <cellStyle name="Обычный 3 2 2 3 3 2 18" xfId="53739"/>
    <cellStyle name="Обычный 3 2 2 3 3 2 2" xfId="7076"/>
    <cellStyle name="Обычный 3 2 2 3 3 2 2 10" xfId="15965"/>
    <cellStyle name="Обычный 3 2 2 3 3 2 2 11" xfId="23455"/>
    <cellStyle name="Обычный 3 2 2 3 3 2 2 12" xfId="30926"/>
    <cellStyle name="Обычный 3 2 2 3 3 2 2 13" xfId="38392"/>
    <cellStyle name="Обычный 3 2 2 3 3 2 2 14" xfId="46273"/>
    <cellStyle name="Обычный 3 2 2 3 3 2 2 15" xfId="53740"/>
    <cellStyle name="Обычный 3 2 2 3 3 2 2 2" xfId="7077"/>
    <cellStyle name="Обычный 3 2 2 3 3 2 2 2 2" xfId="7078"/>
    <cellStyle name="Обычный 3 2 2 3 3 2 2 2 3" xfId="16920"/>
    <cellStyle name="Обычный 3 2 2 3 3 2 2 2 4" xfId="24392"/>
    <cellStyle name="Обычный 3 2 2 3 3 2 2 2 5" xfId="31862"/>
    <cellStyle name="Обычный 3 2 2 3 3 2 2 2 6" xfId="39324"/>
    <cellStyle name="Обычный 3 2 2 3 3 2 2 2 7" xfId="47210"/>
    <cellStyle name="Обычный 3 2 2 3 3 2 2 2 8" xfId="54677"/>
    <cellStyle name="Обычный 3 2 2 3 3 2 2 3" xfId="7079"/>
    <cellStyle name="Обычный 3 2 2 3 3 2 2 3 2" xfId="7080"/>
    <cellStyle name="Обычный 3 2 2 3 3 2 2 3 3" xfId="17854"/>
    <cellStyle name="Обычный 3 2 2 3 3 2 2 3 4" xfId="25326"/>
    <cellStyle name="Обычный 3 2 2 3 3 2 2 3 5" xfId="32795"/>
    <cellStyle name="Обычный 3 2 2 3 3 2 2 3 6" xfId="40256"/>
    <cellStyle name="Обычный 3 2 2 3 3 2 2 3 7" xfId="48144"/>
    <cellStyle name="Обычный 3 2 2 3 3 2 2 3 8" xfId="55611"/>
    <cellStyle name="Обычный 3 2 2 3 3 2 2 4" xfId="7081"/>
    <cellStyle name="Обычный 3 2 2 3 3 2 2 4 2" xfId="7082"/>
    <cellStyle name="Обычный 3 2 2 3 3 2 2 4 3" xfId="18787"/>
    <cellStyle name="Обычный 3 2 2 3 3 2 2 4 4" xfId="26259"/>
    <cellStyle name="Обычный 3 2 2 3 3 2 2 4 5" xfId="33728"/>
    <cellStyle name="Обычный 3 2 2 3 3 2 2 4 6" xfId="41189"/>
    <cellStyle name="Обычный 3 2 2 3 3 2 2 4 7" xfId="49077"/>
    <cellStyle name="Обычный 3 2 2 3 3 2 2 4 8" xfId="56544"/>
    <cellStyle name="Обычный 3 2 2 3 3 2 2 5" xfId="7083"/>
    <cellStyle name="Обычный 3 2 2 3 3 2 2 5 2" xfId="7084"/>
    <cellStyle name="Обычный 3 2 2 3 3 2 2 5 3" xfId="19719"/>
    <cellStyle name="Обычный 3 2 2 3 3 2 2 5 4" xfId="27191"/>
    <cellStyle name="Обычный 3 2 2 3 3 2 2 5 5" xfId="34660"/>
    <cellStyle name="Обычный 3 2 2 3 3 2 2 5 6" xfId="42121"/>
    <cellStyle name="Обычный 3 2 2 3 3 2 2 5 7" xfId="50009"/>
    <cellStyle name="Обычный 3 2 2 3 3 2 2 5 8" xfId="57476"/>
    <cellStyle name="Обычный 3 2 2 3 3 2 2 6" xfId="7085"/>
    <cellStyle name="Обычный 3 2 2 3 3 2 2 6 2" xfId="7086"/>
    <cellStyle name="Обычный 3 2 2 3 3 2 2 6 3" xfId="20652"/>
    <cellStyle name="Обычный 3 2 2 3 3 2 2 6 4" xfId="28124"/>
    <cellStyle name="Обычный 3 2 2 3 3 2 2 6 5" xfId="35593"/>
    <cellStyle name="Обычный 3 2 2 3 3 2 2 6 6" xfId="43054"/>
    <cellStyle name="Обычный 3 2 2 3 3 2 2 6 7" xfId="50942"/>
    <cellStyle name="Обычный 3 2 2 3 3 2 2 6 8" xfId="58409"/>
    <cellStyle name="Обычный 3 2 2 3 3 2 2 7" xfId="7087"/>
    <cellStyle name="Обычный 3 2 2 3 3 2 2 7 2" xfId="7088"/>
    <cellStyle name="Обычный 3 2 2 3 3 2 2 7 3" xfId="21586"/>
    <cellStyle name="Обычный 3 2 2 3 3 2 2 7 4" xfId="29058"/>
    <cellStyle name="Обычный 3 2 2 3 3 2 2 7 5" xfId="36527"/>
    <cellStyle name="Обычный 3 2 2 3 3 2 2 7 6" xfId="43988"/>
    <cellStyle name="Обычный 3 2 2 3 3 2 2 7 7" xfId="51876"/>
    <cellStyle name="Обычный 3 2 2 3 3 2 2 7 8" xfId="59343"/>
    <cellStyle name="Обычный 3 2 2 3 3 2 2 8" xfId="7089"/>
    <cellStyle name="Обычный 3 2 2 3 3 2 2 8 2" xfId="7090"/>
    <cellStyle name="Обычный 3 2 2 3 3 2 2 8 3" xfId="22519"/>
    <cellStyle name="Обычный 3 2 2 3 3 2 2 8 4" xfId="29991"/>
    <cellStyle name="Обычный 3 2 2 3 3 2 2 8 5" xfId="37460"/>
    <cellStyle name="Обычный 3 2 2 3 3 2 2 8 6" xfId="44921"/>
    <cellStyle name="Обычный 3 2 2 3 3 2 2 8 7" xfId="52809"/>
    <cellStyle name="Обычный 3 2 2 3 3 2 2 8 8" xfId="60276"/>
    <cellStyle name="Обычный 3 2 2 3 3 2 2 9" xfId="7091"/>
    <cellStyle name="Обычный 3 2 2 3 3 2 3" xfId="7092"/>
    <cellStyle name="Обычный 3 2 2 3 3 2 3 10" xfId="15966"/>
    <cellStyle name="Обычный 3 2 2 3 3 2 3 11" xfId="23456"/>
    <cellStyle name="Обычный 3 2 2 3 3 2 3 12" xfId="30927"/>
    <cellStyle name="Обычный 3 2 2 3 3 2 3 13" xfId="38393"/>
    <cellStyle name="Обычный 3 2 2 3 3 2 3 14" xfId="46274"/>
    <cellStyle name="Обычный 3 2 2 3 3 2 3 15" xfId="53741"/>
    <cellStyle name="Обычный 3 2 2 3 3 2 3 2" xfId="7093"/>
    <cellStyle name="Обычный 3 2 2 3 3 2 3 2 2" xfId="7094"/>
    <cellStyle name="Обычный 3 2 2 3 3 2 3 2 3" xfId="16921"/>
    <cellStyle name="Обычный 3 2 2 3 3 2 3 2 4" xfId="24393"/>
    <cellStyle name="Обычный 3 2 2 3 3 2 3 2 5" xfId="31863"/>
    <cellStyle name="Обычный 3 2 2 3 3 2 3 2 6" xfId="39325"/>
    <cellStyle name="Обычный 3 2 2 3 3 2 3 2 7" xfId="47211"/>
    <cellStyle name="Обычный 3 2 2 3 3 2 3 2 8" xfId="54678"/>
    <cellStyle name="Обычный 3 2 2 3 3 2 3 3" xfId="7095"/>
    <cellStyle name="Обычный 3 2 2 3 3 2 3 3 2" xfId="7096"/>
    <cellStyle name="Обычный 3 2 2 3 3 2 3 3 3" xfId="17855"/>
    <cellStyle name="Обычный 3 2 2 3 3 2 3 3 4" xfId="25327"/>
    <cellStyle name="Обычный 3 2 2 3 3 2 3 3 5" xfId="32796"/>
    <cellStyle name="Обычный 3 2 2 3 3 2 3 3 6" xfId="40257"/>
    <cellStyle name="Обычный 3 2 2 3 3 2 3 3 7" xfId="48145"/>
    <cellStyle name="Обычный 3 2 2 3 3 2 3 3 8" xfId="55612"/>
    <cellStyle name="Обычный 3 2 2 3 3 2 3 4" xfId="7097"/>
    <cellStyle name="Обычный 3 2 2 3 3 2 3 4 2" xfId="7098"/>
    <cellStyle name="Обычный 3 2 2 3 3 2 3 4 3" xfId="18788"/>
    <cellStyle name="Обычный 3 2 2 3 3 2 3 4 4" xfId="26260"/>
    <cellStyle name="Обычный 3 2 2 3 3 2 3 4 5" xfId="33729"/>
    <cellStyle name="Обычный 3 2 2 3 3 2 3 4 6" xfId="41190"/>
    <cellStyle name="Обычный 3 2 2 3 3 2 3 4 7" xfId="49078"/>
    <cellStyle name="Обычный 3 2 2 3 3 2 3 4 8" xfId="56545"/>
    <cellStyle name="Обычный 3 2 2 3 3 2 3 5" xfId="7099"/>
    <cellStyle name="Обычный 3 2 2 3 3 2 3 5 2" xfId="7100"/>
    <cellStyle name="Обычный 3 2 2 3 3 2 3 5 3" xfId="19720"/>
    <cellStyle name="Обычный 3 2 2 3 3 2 3 5 4" xfId="27192"/>
    <cellStyle name="Обычный 3 2 2 3 3 2 3 5 5" xfId="34661"/>
    <cellStyle name="Обычный 3 2 2 3 3 2 3 5 6" xfId="42122"/>
    <cellStyle name="Обычный 3 2 2 3 3 2 3 5 7" xfId="50010"/>
    <cellStyle name="Обычный 3 2 2 3 3 2 3 5 8" xfId="57477"/>
    <cellStyle name="Обычный 3 2 2 3 3 2 3 6" xfId="7101"/>
    <cellStyle name="Обычный 3 2 2 3 3 2 3 6 2" xfId="7102"/>
    <cellStyle name="Обычный 3 2 2 3 3 2 3 6 3" xfId="20653"/>
    <cellStyle name="Обычный 3 2 2 3 3 2 3 6 4" xfId="28125"/>
    <cellStyle name="Обычный 3 2 2 3 3 2 3 6 5" xfId="35594"/>
    <cellStyle name="Обычный 3 2 2 3 3 2 3 6 6" xfId="43055"/>
    <cellStyle name="Обычный 3 2 2 3 3 2 3 6 7" xfId="50943"/>
    <cellStyle name="Обычный 3 2 2 3 3 2 3 6 8" xfId="58410"/>
    <cellStyle name="Обычный 3 2 2 3 3 2 3 7" xfId="7103"/>
    <cellStyle name="Обычный 3 2 2 3 3 2 3 7 2" xfId="7104"/>
    <cellStyle name="Обычный 3 2 2 3 3 2 3 7 3" xfId="21587"/>
    <cellStyle name="Обычный 3 2 2 3 3 2 3 7 4" xfId="29059"/>
    <cellStyle name="Обычный 3 2 2 3 3 2 3 7 5" xfId="36528"/>
    <cellStyle name="Обычный 3 2 2 3 3 2 3 7 6" xfId="43989"/>
    <cellStyle name="Обычный 3 2 2 3 3 2 3 7 7" xfId="51877"/>
    <cellStyle name="Обычный 3 2 2 3 3 2 3 7 8" xfId="59344"/>
    <cellStyle name="Обычный 3 2 2 3 3 2 3 8" xfId="7105"/>
    <cellStyle name="Обычный 3 2 2 3 3 2 3 8 2" xfId="7106"/>
    <cellStyle name="Обычный 3 2 2 3 3 2 3 8 3" xfId="22520"/>
    <cellStyle name="Обычный 3 2 2 3 3 2 3 8 4" xfId="29992"/>
    <cellStyle name="Обычный 3 2 2 3 3 2 3 8 5" xfId="37461"/>
    <cellStyle name="Обычный 3 2 2 3 3 2 3 8 6" xfId="44922"/>
    <cellStyle name="Обычный 3 2 2 3 3 2 3 8 7" xfId="52810"/>
    <cellStyle name="Обычный 3 2 2 3 3 2 3 8 8" xfId="60277"/>
    <cellStyle name="Обычный 3 2 2 3 3 2 3 9" xfId="7107"/>
    <cellStyle name="Обычный 3 2 2 3 3 2 4" xfId="7108"/>
    <cellStyle name="Обычный 3 2 2 3 3 2 4 2" xfId="7109"/>
    <cellStyle name="Обычный 3 2 2 3 3 2 4 3" xfId="16919"/>
    <cellStyle name="Обычный 3 2 2 3 3 2 4 4" xfId="24391"/>
    <cellStyle name="Обычный 3 2 2 3 3 2 4 5" xfId="31861"/>
    <cellStyle name="Обычный 3 2 2 3 3 2 4 6" xfId="39323"/>
    <cellStyle name="Обычный 3 2 2 3 3 2 4 7" xfId="47209"/>
    <cellStyle name="Обычный 3 2 2 3 3 2 4 8" xfId="54676"/>
    <cellStyle name="Обычный 3 2 2 3 3 2 5" xfId="7110"/>
    <cellStyle name="Обычный 3 2 2 3 3 2 5 2" xfId="7111"/>
    <cellStyle name="Обычный 3 2 2 3 3 2 5 3" xfId="17853"/>
    <cellStyle name="Обычный 3 2 2 3 3 2 5 4" xfId="25325"/>
    <cellStyle name="Обычный 3 2 2 3 3 2 5 5" xfId="32794"/>
    <cellStyle name="Обычный 3 2 2 3 3 2 5 6" xfId="40255"/>
    <cellStyle name="Обычный 3 2 2 3 3 2 5 7" xfId="48143"/>
    <cellStyle name="Обычный 3 2 2 3 3 2 5 8" xfId="55610"/>
    <cellStyle name="Обычный 3 2 2 3 3 2 6" xfId="7112"/>
    <cellStyle name="Обычный 3 2 2 3 3 2 6 2" xfId="7113"/>
    <cellStyle name="Обычный 3 2 2 3 3 2 6 3" xfId="18786"/>
    <cellStyle name="Обычный 3 2 2 3 3 2 6 4" xfId="26258"/>
    <cellStyle name="Обычный 3 2 2 3 3 2 6 5" xfId="33727"/>
    <cellStyle name="Обычный 3 2 2 3 3 2 6 6" xfId="41188"/>
    <cellStyle name="Обычный 3 2 2 3 3 2 6 7" xfId="49076"/>
    <cellStyle name="Обычный 3 2 2 3 3 2 6 8" xfId="56543"/>
    <cellStyle name="Обычный 3 2 2 3 3 2 7" xfId="7114"/>
    <cellStyle name="Обычный 3 2 2 3 3 2 7 2" xfId="7115"/>
    <cellStyle name="Обычный 3 2 2 3 3 2 7 3" xfId="19718"/>
    <cellStyle name="Обычный 3 2 2 3 3 2 7 4" xfId="27190"/>
    <cellStyle name="Обычный 3 2 2 3 3 2 7 5" xfId="34659"/>
    <cellStyle name="Обычный 3 2 2 3 3 2 7 6" xfId="42120"/>
    <cellStyle name="Обычный 3 2 2 3 3 2 7 7" xfId="50008"/>
    <cellStyle name="Обычный 3 2 2 3 3 2 7 8" xfId="57475"/>
    <cellStyle name="Обычный 3 2 2 3 3 2 8" xfId="7116"/>
    <cellStyle name="Обычный 3 2 2 3 3 2 8 2" xfId="7117"/>
    <cellStyle name="Обычный 3 2 2 3 3 2 8 3" xfId="20651"/>
    <cellStyle name="Обычный 3 2 2 3 3 2 8 4" xfId="28123"/>
    <cellStyle name="Обычный 3 2 2 3 3 2 8 5" xfId="35592"/>
    <cellStyle name="Обычный 3 2 2 3 3 2 8 6" xfId="43053"/>
    <cellStyle name="Обычный 3 2 2 3 3 2 8 7" xfId="50941"/>
    <cellStyle name="Обычный 3 2 2 3 3 2 8 8" xfId="58408"/>
    <cellStyle name="Обычный 3 2 2 3 3 2 9" xfId="7118"/>
    <cellStyle name="Обычный 3 2 2 3 3 2 9 2" xfId="7119"/>
    <cellStyle name="Обычный 3 2 2 3 3 2 9 3" xfId="21585"/>
    <cellStyle name="Обычный 3 2 2 3 3 2 9 4" xfId="29057"/>
    <cellStyle name="Обычный 3 2 2 3 3 2 9 5" xfId="36526"/>
    <cellStyle name="Обычный 3 2 2 3 3 2 9 6" xfId="43987"/>
    <cellStyle name="Обычный 3 2 2 3 3 2 9 7" xfId="51875"/>
    <cellStyle name="Обычный 3 2 2 3 3 2 9 8" xfId="59342"/>
    <cellStyle name="Обычный 3 2 2 3 3 3" xfId="7120"/>
    <cellStyle name="Обычный 3 2 2 3 3 3 10" xfId="15967"/>
    <cellStyle name="Обычный 3 2 2 3 3 3 11" xfId="23457"/>
    <cellStyle name="Обычный 3 2 2 3 3 3 12" xfId="30928"/>
    <cellStyle name="Обычный 3 2 2 3 3 3 13" xfId="38394"/>
    <cellStyle name="Обычный 3 2 2 3 3 3 14" xfId="46275"/>
    <cellStyle name="Обычный 3 2 2 3 3 3 15" xfId="53742"/>
    <cellStyle name="Обычный 3 2 2 3 3 3 2" xfId="7121"/>
    <cellStyle name="Обычный 3 2 2 3 3 3 2 2" xfId="7122"/>
    <cellStyle name="Обычный 3 2 2 3 3 3 2 3" xfId="16922"/>
    <cellStyle name="Обычный 3 2 2 3 3 3 2 4" xfId="24394"/>
    <cellStyle name="Обычный 3 2 2 3 3 3 2 5" xfId="31864"/>
    <cellStyle name="Обычный 3 2 2 3 3 3 2 6" xfId="39326"/>
    <cellStyle name="Обычный 3 2 2 3 3 3 2 7" xfId="47212"/>
    <cellStyle name="Обычный 3 2 2 3 3 3 2 8" xfId="54679"/>
    <cellStyle name="Обычный 3 2 2 3 3 3 3" xfId="7123"/>
    <cellStyle name="Обычный 3 2 2 3 3 3 3 2" xfId="7124"/>
    <cellStyle name="Обычный 3 2 2 3 3 3 3 3" xfId="17856"/>
    <cellStyle name="Обычный 3 2 2 3 3 3 3 4" xfId="25328"/>
    <cellStyle name="Обычный 3 2 2 3 3 3 3 5" xfId="32797"/>
    <cellStyle name="Обычный 3 2 2 3 3 3 3 6" xfId="40258"/>
    <cellStyle name="Обычный 3 2 2 3 3 3 3 7" xfId="48146"/>
    <cellStyle name="Обычный 3 2 2 3 3 3 3 8" xfId="55613"/>
    <cellStyle name="Обычный 3 2 2 3 3 3 4" xfId="7125"/>
    <cellStyle name="Обычный 3 2 2 3 3 3 4 2" xfId="7126"/>
    <cellStyle name="Обычный 3 2 2 3 3 3 4 3" xfId="18789"/>
    <cellStyle name="Обычный 3 2 2 3 3 3 4 4" xfId="26261"/>
    <cellStyle name="Обычный 3 2 2 3 3 3 4 5" xfId="33730"/>
    <cellStyle name="Обычный 3 2 2 3 3 3 4 6" xfId="41191"/>
    <cellStyle name="Обычный 3 2 2 3 3 3 4 7" xfId="49079"/>
    <cellStyle name="Обычный 3 2 2 3 3 3 4 8" xfId="56546"/>
    <cellStyle name="Обычный 3 2 2 3 3 3 5" xfId="7127"/>
    <cellStyle name="Обычный 3 2 2 3 3 3 5 2" xfId="7128"/>
    <cellStyle name="Обычный 3 2 2 3 3 3 5 3" xfId="19721"/>
    <cellStyle name="Обычный 3 2 2 3 3 3 5 4" xfId="27193"/>
    <cellStyle name="Обычный 3 2 2 3 3 3 5 5" xfId="34662"/>
    <cellStyle name="Обычный 3 2 2 3 3 3 5 6" xfId="42123"/>
    <cellStyle name="Обычный 3 2 2 3 3 3 5 7" xfId="50011"/>
    <cellStyle name="Обычный 3 2 2 3 3 3 5 8" xfId="57478"/>
    <cellStyle name="Обычный 3 2 2 3 3 3 6" xfId="7129"/>
    <cellStyle name="Обычный 3 2 2 3 3 3 6 2" xfId="7130"/>
    <cellStyle name="Обычный 3 2 2 3 3 3 6 3" xfId="20654"/>
    <cellStyle name="Обычный 3 2 2 3 3 3 6 4" xfId="28126"/>
    <cellStyle name="Обычный 3 2 2 3 3 3 6 5" xfId="35595"/>
    <cellStyle name="Обычный 3 2 2 3 3 3 6 6" xfId="43056"/>
    <cellStyle name="Обычный 3 2 2 3 3 3 6 7" xfId="50944"/>
    <cellStyle name="Обычный 3 2 2 3 3 3 6 8" xfId="58411"/>
    <cellStyle name="Обычный 3 2 2 3 3 3 7" xfId="7131"/>
    <cellStyle name="Обычный 3 2 2 3 3 3 7 2" xfId="7132"/>
    <cellStyle name="Обычный 3 2 2 3 3 3 7 3" xfId="21588"/>
    <cellStyle name="Обычный 3 2 2 3 3 3 7 4" xfId="29060"/>
    <cellStyle name="Обычный 3 2 2 3 3 3 7 5" xfId="36529"/>
    <cellStyle name="Обычный 3 2 2 3 3 3 7 6" xfId="43990"/>
    <cellStyle name="Обычный 3 2 2 3 3 3 7 7" xfId="51878"/>
    <cellStyle name="Обычный 3 2 2 3 3 3 7 8" xfId="59345"/>
    <cellStyle name="Обычный 3 2 2 3 3 3 8" xfId="7133"/>
    <cellStyle name="Обычный 3 2 2 3 3 3 8 2" xfId="7134"/>
    <cellStyle name="Обычный 3 2 2 3 3 3 8 3" xfId="22521"/>
    <cellStyle name="Обычный 3 2 2 3 3 3 8 4" xfId="29993"/>
    <cellStyle name="Обычный 3 2 2 3 3 3 8 5" xfId="37462"/>
    <cellStyle name="Обычный 3 2 2 3 3 3 8 6" xfId="44923"/>
    <cellStyle name="Обычный 3 2 2 3 3 3 8 7" xfId="52811"/>
    <cellStyle name="Обычный 3 2 2 3 3 3 8 8" xfId="60278"/>
    <cellStyle name="Обычный 3 2 2 3 3 3 9" xfId="7135"/>
    <cellStyle name="Обычный 3 2 2 3 3 4" xfId="7136"/>
    <cellStyle name="Обычный 3 2 2 3 3 4 10" xfId="15968"/>
    <cellStyle name="Обычный 3 2 2 3 3 4 11" xfId="23458"/>
    <cellStyle name="Обычный 3 2 2 3 3 4 12" xfId="30929"/>
    <cellStyle name="Обычный 3 2 2 3 3 4 13" xfId="38395"/>
    <cellStyle name="Обычный 3 2 2 3 3 4 14" xfId="46276"/>
    <cellStyle name="Обычный 3 2 2 3 3 4 15" xfId="53743"/>
    <cellStyle name="Обычный 3 2 2 3 3 4 2" xfId="7137"/>
    <cellStyle name="Обычный 3 2 2 3 3 4 2 2" xfId="7138"/>
    <cellStyle name="Обычный 3 2 2 3 3 4 2 3" xfId="16923"/>
    <cellStyle name="Обычный 3 2 2 3 3 4 2 4" xfId="24395"/>
    <cellStyle name="Обычный 3 2 2 3 3 4 2 5" xfId="31865"/>
    <cellStyle name="Обычный 3 2 2 3 3 4 2 6" xfId="39327"/>
    <cellStyle name="Обычный 3 2 2 3 3 4 2 7" xfId="47213"/>
    <cellStyle name="Обычный 3 2 2 3 3 4 2 8" xfId="54680"/>
    <cellStyle name="Обычный 3 2 2 3 3 4 3" xfId="7139"/>
    <cellStyle name="Обычный 3 2 2 3 3 4 3 2" xfId="7140"/>
    <cellStyle name="Обычный 3 2 2 3 3 4 3 3" xfId="17857"/>
    <cellStyle name="Обычный 3 2 2 3 3 4 3 4" xfId="25329"/>
    <cellStyle name="Обычный 3 2 2 3 3 4 3 5" xfId="32798"/>
    <cellStyle name="Обычный 3 2 2 3 3 4 3 6" xfId="40259"/>
    <cellStyle name="Обычный 3 2 2 3 3 4 3 7" xfId="48147"/>
    <cellStyle name="Обычный 3 2 2 3 3 4 3 8" xfId="55614"/>
    <cellStyle name="Обычный 3 2 2 3 3 4 4" xfId="7141"/>
    <cellStyle name="Обычный 3 2 2 3 3 4 4 2" xfId="7142"/>
    <cellStyle name="Обычный 3 2 2 3 3 4 4 3" xfId="18790"/>
    <cellStyle name="Обычный 3 2 2 3 3 4 4 4" xfId="26262"/>
    <cellStyle name="Обычный 3 2 2 3 3 4 4 5" xfId="33731"/>
    <cellStyle name="Обычный 3 2 2 3 3 4 4 6" xfId="41192"/>
    <cellStyle name="Обычный 3 2 2 3 3 4 4 7" xfId="49080"/>
    <cellStyle name="Обычный 3 2 2 3 3 4 4 8" xfId="56547"/>
    <cellStyle name="Обычный 3 2 2 3 3 4 5" xfId="7143"/>
    <cellStyle name="Обычный 3 2 2 3 3 4 5 2" xfId="7144"/>
    <cellStyle name="Обычный 3 2 2 3 3 4 5 3" xfId="19722"/>
    <cellStyle name="Обычный 3 2 2 3 3 4 5 4" xfId="27194"/>
    <cellStyle name="Обычный 3 2 2 3 3 4 5 5" xfId="34663"/>
    <cellStyle name="Обычный 3 2 2 3 3 4 5 6" xfId="42124"/>
    <cellStyle name="Обычный 3 2 2 3 3 4 5 7" xfId="50012"/>
    <cellStyle name="Обычный 3 2 2 3 3 4 5 8" xfId="57479"/>
    <cellStyle name="Обычный 3 2 2 3 3 4 6" xfId="7145"/>
    <cellStyle name="Обычный 3 2 2 3 3 4 6 2" xfId="7146"/>
    <cellStyle name="Обычный 3 2 2 3 3 4 6 3" xfId="20655"/>
    <cellStyle name="Обычный 3 2 2 3 3 4 6 4" xfId="28127"/>
    <cellStyle name="Обычный 3 2 2 3 3 4 6 5" xfId="35596"/>
    <cellStyle name="Обычный 3 2 2 3 3 4 6 6" xfId="43057"/>
    <cellStyle name="Обычный 3 2 2 3 3 4 6 7" xfId="50945"/>
    <cellStyle name="Обычный 3 2 2 3 3 4 6 8" xfId="58412"/>
    <cellStyle name="Обычный 3 2 2 3 3 4 7" xfId="7147"/>
    <cellStyle name="Обычный 3 2 2 3 3 4 7 2" xfId="7148"/>
    <cellStyle name="Обычный 3 2 2 3 3 4 7 3" xfId="21589"/>
    <cellStyle name="Обычный 3 2 2 3 3 4 7 4" xfId="29061"/>
    <cellStyle name="Обычный 3 2 2 3 3 4 7 5" xfId="36530"/>
    <cellStyle name="Обычный 3 2 2 3 3 4 7 6" xfId="43991"/>
    <cellStyle name="Обычный 3 2 2 3 3 4 7 7" xfId="51879"/>
    <cellStyle name="Обычный 3 2 2 3 3 4 7 8" xfId="59346"/>
    <cellStyle name="Обычный 3 2 2 3 3 4 8" xfId="7149"/>
    <cellStyle name="Обычный 3 2 2 3 3 4 8 2" xfId="7150"/>
    <cellStyle name="Обычный 3 2 2 3 3 4 8 3" xfId="22522"/>
    <cellStyle name="Обычный 3 2 2 3 3 4 8 4" xfId="29994"/>
    <cellStyle name="Обычный 3 2 2 3 3 4 8 5" xfId="37463"/>
    <cellStyle name="Обычный 3 2 2 3 3 4 8 6" xfId="44924"/>
    <cellStyle name="Обычный 3 2 2 3 3 4 8 7" xfId="52812"/>
    <cellStyle name="Обычный 3 2 2 3 3 4 8 8" xfId="60279"/>
    <cellStyle name="Обычный 3 2 2 3 3 4 9" xfId="7151"/>
    <cellStyle name="Обычный 3 2 2 3 3 5" xfId="7152"/>
    <cellStyle name="Обычный 3 2 2 3 3 5 2" xfId="7153"/>
    <cellStyle name="Обычный 3 2 2 3 3 5 3" xfId="16918"/>
    <cellStyle name="Обычный 3 2 2 3 3 5 4" xfId="24390"/>
    <cellStyle name="Обычный 3 2 2 3 3 5 5" xfId="31860"/>
    <cellStyle name="Обычный 3 2 2 3 3 5 6" xfId="39322"/>
    <cellStyle name="Обычный 3 2 2 3 3 5 7" xfId="47208"/>
    <cellStyle name="Обычный 3 2 2 3 3 5 8" xfId="54675"/>
    <cellStyle name="Обычный 3 2 2 3 3 6" xfId="7154"/>
    <cellStyle name="Обычный 3 2 2 3 3 6 2" xfId="7155"/>
    <cellStyle name="Обычный 3 2 2 3 3 6 3" xfId="17852"/>
    <cellStyle name="Обычный 3 2 2 3 3 6 4" xfId="25324"/>
    <cellStyle name="Обычный 3 2 2 3 3 6 5" xfId="32793"/>
    <cellStyle name="Обычный 3 2 2 3 3 6 6" xfId="40254"/>
    <cellStyle name="Обычный 3 2 2 3 3 6 7" xfId="48142"/>
    <cellStyle name="Обычный 3 2 2 3 3 6 8" xfId="55609"/>
    <cellStyle name="Обычный 3 2 2 3 3 7" xfId="7156"/>
    <cellStyle name="Обычный 3 2 2 3 3 7 2" xfId="7157"/>
    <cellStyle name="Обычный 3 2 2 3 3 7 3" xfId="18785"/>
    <cellStyle name="Обычный 3 2 2 3 3 7 4" xfId="26257"/>
    <cellStyle name="Обычный 3 2 2 3 3 7 5" xfId="33726"/>
    <cellStyle name="Обычный 3 2 2 3 3 7 6" xfId="41187"/>
    <cellStyle name="Обычный 3 2 2 3 3 7 7" xfId="49075"/>
    <cellStyle name="Обычный 3 2 2 3 3 7 8" xfId="56542"/>
    <cellStyle name="Обычный 3 2 2 3 3 8" xfId="7158"/>
    <cellStyle name="Обычный 3 2 2 3 3 8 2" xfId="7159"/>
    <cellStyle name="Обычный 3 2 2 3 3 8 3" xfId="19717"/>
    <cellStyle name="Обычный 3 2 2 3 3 8 4" xfId="27189"/>
    <cellStyle name="Обычный 3 2 2 3 3 8 5" xfId="34658"/>
    <cellStyle name="Обычный 3 2 2 3 3 8 6" xfId="42119"/>
    <cellStyle name="Обычный 3 2 2 3 3 8 7" xfId="50007"/>
    <cellStyle name="Обычный 3 2 2 3 3 8 8" xfId="57474"/>
    <cellStyle name="Обычный 3 2 2 3 3 9" xfId="7160"/>
    <cellStyle name="Обычный 3 2 2 3 3 9 2" xfId="7161"/>
    <cellStyle name="Обычный 3 2 2 3 3 9 3" xfId="20650"/>
    <cellStyle name="Обычный 3 2 2 3 3 9 4" xfId="28122"/>
    <cellStyle name="Обычный 3 2 2 3 3 9 5" xfId="35591"/>
    <cellStyle name="Обычный 3 2 2 3 3 9 6" xfId="43052"/>
    <cellStyle name="Обычный 3 2 2 3 3 9 7" xfId="50940"/>
    <cellStyle name="Обычный 3 2 2 3 3 9 8" xfId="58407"/>
    <cellStyle name="Обычный 3 2 2 3 4" xfId="7162"/>
    <cellStyle name="Обычный 3 2 2 3 4 10" xfId="7163"/>
    <cellStyle name="Обычный 3 2 2 3 4 10 2" xfId="7164"/>
    <cellStyle name="Обычный 3 2 2 3 4 10 3" xfId="22523"/>
    <cellStyle name="Обычный 3 2 2 3 4 10 4" xfId="29995"/>
    <cellStyle name="Обычный 3 2 2 3 4 10 5" xfId="37464"/>
    <cellStyle name="Обычный 3 2 2 3 4 10 6" xfId="44925"/>
    <cellStyle name="Обычный 3 2 2 3 4 10 7" xfId="52813"/>
    <cellStyle name="Обычный 3 2 2 3 4 10 8" xfId="60280"/>
    <cellStyle name="Обычный 3 2 2 3 4 11" xfId="7165"/>
    <cellStyle name="Обычный 3 2 2 3 4 12" xfId="15969"/>
    <cellStyle name="Обычный 3 2 2 3 4 13" xfId="23459"/>
    <cellStyle name="Обычный 3 2 2 3 4 14" xfId="30930"/>
    <cellStyle name="Обычный 3 2 2 3 4 15" xfId="38396"/>
    <cellStyle name="Обычный 3 2 2 3 4 16" xfId="45549"/>
    <cellStyle name="Обычный 3 2 2 3 4 17" xfId="46277"/>
    <cellStyle name="Обычный 3 2 2 3 4 18" xfId="53744"/>
    <cellStyle name="Обычный 3 2 2 3 4 2" xfId="7166"/>
    <cellStyle name="Обычный 3 2 2 3 4 2 10" xfId="15970"/>
    <cellStyle name="Обычный 3 2 2 3 4 2 11" xfId="23460"/>
    <cellStyle name="Обычный 3 2 2 3 4 2 12" xfId="30931"/>
    <cellStyle name="Обычный 3 2 2 3 4 2 13" xfId="38397"/>
    <cellStyle name="Обычный 3 2 2 3 4 2 14" xfId="46278"/>
    <cellStyle name="Обычный 3 2 2 3 4 2 15" xfId="53745"/>
    <cellStyle name="Обычный 3 2 2 3 4 2 2" xfId="7167"/>
    <cellStyle name="Обычный 3 2 2 3 4 2 2 2" xfId="7168"/>
    <cellStyle name="Обычный 3 2 2 3 4 2 2 3" xfId="16925"/>
    <cellStyle name="Обычный 3 2 2 3 4 2 2 4" xfId="24397"/>
    <cellStyle name="Обычный 3 2 2 3 4 2 2 5" xfId="31867"/>
    <cellStyle name="Обычный 3 2 2 3 4 2 2 6" xfId="39329"/>
    <cellStyle name="Обычный 3 2 2 3 4 2 2 7" xfId="47215"/>
    <cellStyle name="Обычный 3 2 2 3 4 2 2 8" xfId="54682"/>
    <cellStyle name="Обычный 3 2 2 3 4 2 3" xfId="7169"/>
    <cellStyle name="Обычный 3 2 2 3 4 2 3 2" xfId="7170"/>
    <cellStyle name="Обычный 3 2 2 3 4 2 3 3" xfId="17859"/>
    <cellStyle name="Обычный 3 2 2 3 4 2 3 4" xfId="25331"/>
    <cellStyle name="Обычный 3 2 2 3 4 2 3 5" xfId="32800"/>
    <cellStyle name="Обычный 3 2 2 3 4 2 3 6" xfId="40261"/>
    <cellStyle name="Обычный 3 2 2 3 4 2 3 7" xfId="48149"/>
    <cellStyle name="Обычный 3 2 2 3 4 2 3 8" xfId="55616"/>
    <cellStyle name="Обычный 3 2 2 3 4 2 4" xfId="7171"/>
    <cellStyle name="Обычный 3 2 2 3 4 2 4 2" xfId="7172"/>
    <cellStyle name="Обычный 3 2 2 3 4 2 4 3" xfId="18792"/>
    <cellStyle name="Обычный 3 2 2 3 4 2 4 4" xfId="26264"/>
    <cellStyle name="Обычный 3 2 2 3 4 2 4 5" xfId="33733"/>
    <cellStyle name="Обычный 3 2 2 3 4 2 4 6" xfId="41194"/>
    <cellStyle name="Обычный 3 2 2 3 4 2 4 7" xfId="49082"/>
    <cellStyle name="Обычный 3 2 2 3 4 2 4 8" xfId="56549"/>
    <cellStyle name="Обычный 3 2 2 3 4 2 5" xfId="7173"/>
    <cellStyle name="Обычный 3 2 2 3 4 2 5 2" xfId="7174"/>
    <cellStyle name="Обычный 3 2 2 3 4 2 5 3" xfId="19724"/>
    <cellStyle name="Обычный 3 2 2 3 4 2 5 4" xfId="27196"/>
    <cellStyle name="Обычный 3 2 2 3 4 2 5 5" xfId="34665"/>
    <cellStyle name="Обычный 3 2 2 3 4 2 5 6" xfId="42126"/>
    <cellStyle name="Обычный 3 2 2 3 4 2 5 7" xfId="50014"/>
    <cellStyle name="Обычный 3 2 2 3 4 2 5 8" xfId="57481"/>
    <cellStyle name="Обычный 3 2 2 3 4 2 6" xfId="7175"/>
    <cellStyle name="Обычный 3 2 2 3 4 2 6 2" xfId="7176"/>
    <cellStyle name="Обычный 3 2 2 3 4 2 6 3" xfId="20657"/>
    <cellStyle name="Обычный 3 2 2 3 4 2 6 4" xfId="28129"/>
    <cellStyle name="Обычный 3 2 2 3 4 2 6 5" xfId="35598"/>
    <cellStyle name="Обычный 3 2 2 3 4 2 6 6" xfId="43059"/>
    <cellStyle name="Обычный 3 2 2 3 4 2 6 7" xfId="50947"/>
    <cellStyle name="Обычный 3 2 2 3 4 2 6 8" xfId="58414"/>
    <cellStyle name="Обычный 3 2 2 3 4 2 7" xfId="7177"/>
    <cellStyle name="Обычный 3 2 2 3 4 2 7 2" xfId="7178"/>
    <cellStyle name="Обычный 3 2 2 3 4 2 7 3" xfId="21591"/>
    <cellStyle name="Обычный 3 2 2 3 4 2 7 4" xfId="29063"/>
    <cellStyle name="Обычный 3 2 2 3 4 2 7 5" xfId="36532"/>
    <cellStyle name="Обычный 3 2 2 3 4 2 7 6" xfId="43993"/>
    <cellStyle name="Обычный 3 2 2 3 4 2 7 7" xfId="51881"/>
    <cellStyle name="Обычный 3 2 2 3 4 2 7 8" xfId="59348"/>
    <cellStyle name="Обычный 3 2 2 3 4 2 8" xfId="7179"/>
    <cellStyle name="Обычный 3 2 2 3 4 2 8 2" xfId="7180"/>
    <cellStyle name="Обычный 3 2 2 3 4 2 8 3" xfId="22524"/>
    <cellStyle name="Обычный 3 2 2 3 4 2 8 4" xfId="29996"/>
    <cellStyle name="Обычный 3 2 2 3 4 2 8 5" xfId="37465"/>
    <cellStyle name="Обычный 3 2 2 3 4 2 8 6" xfId="44926"/>
    <cellStyle name="Обычный 3 2 2 3 4 2 8 7" xfId="52814"/>
    <cellStyle name="Обычный 3 2 2 3 4 2 8 8" xfId="60281"/>
    <cellStyle name="Обычный 3 2 2 3 4 2 9" xfId="7181"/>
    <cellStyle name="Обычный 3 2 2 3 4 3" xfId="7182"/>
    <cellStyle name="Обычный 3 2 2 3 4 3 10" xfId="15971"/>
    <cellStyle name="Обычный 3 2 2 3 4 3 11" xfId="23461"/>
    <cellStyle name="Обычный 3 2 2 3 4 3 12" xfId="30932"/>
    <cellStyle name="Обычный 3 2 2 3 4 3 13" xfId="38398"/>
    <cellStyle name="Обычный 3 2 2 3 4 3 14" xfId="46279"/>
    <cellStyle name="Обычный 3 2 2 3 4 3 15" xfId="53746"/>
    <cellStyle name="Обычный 3 2 2 3 4 3 2" xfId="7183"/>
    <cellStyle name="Обычный 3 2 2 3 4 3 2 2" xfId="7184"/>
    <cellStyle name="Обычный 3 2 2 3 4 3 2 3" xfId="16926"/>
    <cellStyle name="Обычный 3 2 2 3 4 3 2 4" xfId="24398"/>
    <cellStyle name="Обычный 3 2 2 3 4 3 2 5" xfId="31868"/>
    <cellStyle name="Обычный 3 2 2 3 4 3 2 6" xfId="39330"/>
    <cellStyle name="Обычный 3 2 2 3 4 3 2 7" xfId="47216"/>
    <cellStyle name="Обычный 3 2 2 3 4 3 2 8" xfId="54683"/>
    <cellStyle name="Обычный 3 2 2 3 4 3 3" xfId="7185"/>
    <cellStyle name="Обычный 3 2 2 3 4 3 3 2" xfId="7186"/>
    <cellStyle name="Обычный 3 2 2 3 4 3 3 3" xfId="17860"/>
    <cellStyle name="Обычный 3 2 2 3 4 3 3 4" xfId="25332"/>
    <cellStyle name="Обычный 3 2 2 3 4 3 3 5" xfId="32801"/>
    <cellStyle name="Обычный 3 2 2 3 4 3 3 6" xfId="40262"/>
    <cellStyle name="Обычный 3 2 2 3 4 3 3 7" xfId="48150"/>
    <cellStyle name="Обычный 3 2 2 3 4 3 3 8" xfId="55617"/>
    <cellStyle name="Обычный 3 2 2 3 4 3 4" xfId="7187"/>
    <cellStyle name="Обычный 3 2 2 3 4 3 4 2" xfId="7188"/>
    <cellStyle name="Обычный 3 2 2 3 4 3 4 3" xfId="18793"/>
    <cellStyle name="Обычный 3 2 2 3 4 3 4 4" xfId="26265"/>
    <cellStyle name="Обычный 3 2 2 3 4 3 4 5" xfId="33734"/>
    <cellStyle name="Обычный 3 2 2 3 4 3 4 6" xfId="41195"/>
    <cellStyle name="Обычный 3 2 2 3 4 3 4 7" xfId="49083"/>
    <cellStyle name="Обычный 3 2 2 3 4 3 4 8" xfId="56550"/>
    <cellStyle name="Обычный 3 2 2 3 4 3 5" xfId="7189"/>
    <cellStyle name="Обычный 3 2 2 3 4 3 5 2" xfId="7190"/>
    <cellStyle name="Обычный 3 2 2 3 4 3 5 3" xfId="19725"/>
    <cellStyle name="Обычный 3 2 2 3 4 3 5 4" xfId="27197"/>
    <cellStyle name="Обычный 3 2 2 3 4 3 5 5" xfId="34666"/>
    <cellStyle name="Обычный 3 2 2 3 4 3 5 6" xfId="42127"/>
    <cellStyle name="Обычный 3 2 2 3 4 3 5 7" xfId="50015"/>
    <cellStyle name="Обычный 3 2 2 3 4 3 5 8" xfId="57482"/>
    <cellStyle name="Обычный 3 2 2 3 4 3 6" xfId="7191"/>
    <cellStyle name="Обычный 3 2 2 3 4 3 6 2" xfId="7192"/>
    <cellStyle name="Обычный 3 2 2 3 4 3 6 3" xfId="20658"/>
    <cellStyle name="Обычный 3 2 2 3 4 3 6 4" xfId="28130"/>
    <cellStyle name="Обычный 3 2 2 3 4 3 6 5" xfId="35599"/>
    <cellStyle name="Обычный 3 2 2 3 4 3 6 6" xfId="43060"/>
    <cellStyle name="Обычный 3 2 2 3 4 3 6 7" xfId="50948"/>
    <cellStyle name="Обычный 3 2 2 3 4 3 6 8" xfId="58415"/>
    <cellStyle name="Обычный 3 2 2 3 4 3 7" xfId="7193"/>
    <cellStyle name="Обычный 3 2 2 3 4 3 7 2" xfId="7194"/>
    <cellStyle name="Обычный 3 2 2 3 4 3 7 3" xfId="21592"/>
    <cellStyle name="Обычный 3 2 2 3 4 3 7 4" xfId="29064"/>
    <cellStyle name="Обычный 3 2 2 3 4 3 7 5" xfId="36533"/>
    <cellStyle name="Обычный 3 2 2 3 4 3 7 6" xfId="43994"/>
    <cellStyle name="Обычный 3 2 2 3 4 3 7 7" xfId="51882"/>
    <cellStyle name="Обычный 3 2 2 3 4 3 7 8" xfId="59349"/>
    <cellStyle name="Обычный 3 2 2 3 4 3 8" xfId="7195"/>
    <cellStyle name="Обычный 3 2 2 3 4 3 8 2" xfId="7196"/>
    <cellStyle name="Обычный 3 2 2 3 4 3 8 3" xfId="22525"/>
    <cellStyle name="Обычный 3 2 2 3 4 3 8 4" xfId="29997"/>
    <cellStyle name="Обычный 3 2 2 3 4 3 8 5" xfId="37466"/>
    <cellStyle name="Обычный 3 2 2 3 4 3 8 6" xfId="44927"/>
    <cellStyle name="Обычный 3 2 2 3 4 3 8 7" xfId="52815"/>
    <cellStyle name="Обычный 3 2 2 3 4 3 8 8" xfId="60282"/>
    <cellStyle name="Обычный 3 2 2 3 4 3 9" xfId="7197"/>
    <cellStyle name="Обычный 3 2 2 3 4 4" xfId="7198"/>
    <cellStyle name="Обычный 3 2 2 3 4 4 2" xfId="7199"/>
    <cellStyle name="Обычный 3 2 2 3 4 4 3" xfId="16924"/>
    <cellStyle name="Обычный 3 2 2 3 4 4 4" xfId="24396"/>
    <cellStyle name="Обычный 3 2 2 3 4 4 5" xfId="31866"/>
    <cellStyle name="Обычный 3 2 2 3 4 4 6" xfId="39328"/>
    <cellStyle name="Обычный 3 2 2 3 4 4 7" xfId="47214"/>
    <cellStyle name="Обычный 3 2 2 3 4 4 8" xfId="54681"/>
    <cellStyle name="Обычный 3 2 2 3 4 5" xfId="7200"/>
    <cellStyle name="Обычный 3 2 2 3 4 5 2" xfId="7201"/>
    <cellStyle name="Обычный 3 2 2 3 4 5 3" xfId="17858"/>
    <cellStyle name="Обычный 3 2 2 3 4 5 4" xfId="25330"/>
    <cellStyle name="Обычный 3 2 2 3 4 5 5" xfId="32799"/>
    <cellStyle name="Обычный 3 2 2 3 4 5 6" xfId="40260"/>
    <cellStyle name="Обычный 3 2 2 3 4 5 7" xfId="48148"/>
    <cellStyle name="Обычный 3 2 2 3 4 5 8" xfId="55615"/>
    <cellStyle name="Обычный 3 2 2 3 4 6" xfId="7202"/>
    <cellStyle name="Обычный 3 2 2 3 4 6 2" xfId="7203"/>
    <cellStyle name="Обычный 3 2 2 3 4 6 3" xfId="18791"/>
    <cellStyle name="Обычный 3 2 2 3 4 6 4" xfId="26263"/>
    <cellStyle name="Обычный 3 2 2 3 4 6 5" xfId="33732"/>
    <cellStyle name="Обычный 3 2 2 3 4 6 6" xfId="41193"/>
    <cellStyle name="Обычный 3 2 2 3 4 6 7" xfId="49081"/>
    <cellStyle name="Обычный 3 2 2 3 4 6 8" xfId="56548"/>
    <cellStyle name="Обычный 3 2 2 3 4 7" xfId="7204"/>
    <cellStyle name="Обычный 3 2 2 3 4 7 2" xfId="7205"/>
    <cellStyle name="Обычный 3 2 2 3 4 7 3" xfId="19723"/>
    <cellStyle name="Обычный 3 2 2 3 4 7 4" xfId="27195"/>
    <cellStyle name="Обычный 3 2 2 3 4 7 5" xfId="34664"/>
    <cellStyle name="Обычный 3 2 2 3 4 7 6" xfId="42125"/>
    <cellStyle name="Обычный 3 2 2 3 4 7 7" xfId="50013"/>
    <cellStyle name="Обычный 3 2 2 3 4 7 8" xfId="57480"/>
    <cellStyle name="Обычный 3 2 2 3 4 8" xfId="7206"/>
    <cellStyle name="Обычный 3 2 2 3 4 8 2" xfId="7207"/>
    <cellStyle name="Обычный 3 2 2 3 4 8 3" xfId="20656"/>
    <cellStyle name="Обычный 3 2 2 3 4 8 4" xfId="28128"/>
    <cellStyle name="Обычный 3 2 2 3 4 8 5" xfId="35597"/>
    <cellStyle name="Обычный 3 2 2 3 4 8 6" xfId="43058"/>
    <cellStyle name="Обычный 3 2 2 3 4 8 7" xfId="50946"/>
    <cellStyle name="Обычный 3 2 2 3 4 8 8" xfId="58413"/>
    <cellStyle name="Обычный 3 2 2 3 4 9" xfId="7208"/>
    <cellStyle name="Обычный 3 2 2 3 4 9 2" xfId="7209"/>
    <cellStyle name="Обычный 3 2 2 3 4 9 3" xfId="21590"/>
    <cellStyle name="Обычный 3 2 2 3 4 9 4" xfId="29062"/>
    <cellStyle name="Обычный 3 2 2 3 4 9 5" xfId="36531"/>
    <cellStyle name="Обычный 3 2 2 3 4 9 6" xfId="43992"/>
    <cellStyle name="Обычный 3 2 2 3 4 9 7" xfId="51880"/>
    <cellStyle name="Обычный 3 2 2 3 4 9 8" xfId="59347"/>
    <cellStyle name="Обычный 3 2 2 3 5" xfId="7210"/>
    <cellStyle name="Обычный 3 2 2 3 5 10" xfId="15972"/>
    <cellStyle name="Обычный 3 2 2 3 5 11" xfId="23462"/>
    <cellStyle name="Обычный 3 2 2 3 5 12" xfId="30933"/>
    <cellStyle name="Обычный 3 2 2 3 5 13" xfId="38399"/>
    <cellStyle name="Обычный 3 2 2 3 5 14" xfId="46280"/>
    <cellStyle name="Обычный 3 2 2 3 5 15" xfId="53747"/>
    <cellStyle name="Обычный 3 2 2 3 5 2" xfId="7211"/>
    <cellStyle name="Обычный 3 2 2 3 5 2 2" xfId="7212"/>
    <cellStyle name="Обычный 3 2 2 3 5 2 3" xfId="16927"/>
    <cellStyle name="Обычный 3 2 2 3 5 2 4" xfId="24399"/>
    <cellStyle name="Обычный 3 2 2 3 5 2 5" xfId="31869"/>
    <cellStyle name="Обычный 3 2 2 3 5 2 6" xfId="39331"/>
    <cellStyle name="Обычный 3 2 2 3 5 2 7" xfId="47217"/>
    <cellStyle name="Обычный 3 2 2 3 5 2 8" xfId="54684"/>
    <cellStyle name="Обычный 3 2 2 3 5 3" xfId="7213"/>
    <cellStyle name="Обычный 3 2 2 3 5 3 2" xfId="7214"/>
    <cellStyle name="Обычный 3 2 2 3 5 3 3" xfId="17861"/>
    <cellStyle name="Обычный 3 2 2 3 5 3 4" xfId="25333"/>
    <cellStyle name="Обычный 3 2 2 3 5 3 5" xfId="32802"/>
    <cellStyle name="Обычный 3 2 2 3 5 3 6" xfId="40263"/>
    <cellStyle name="Обычный 3 2 2 3 5 3 7" xfId="48151"/>
    <cellStyle name="Обычный 3 2 2 3 5 3 8" xfId="55618"/>
    <cellStyle name="Обычный 3 2 2 3 5 4" xfId="7215"/>
    <cellStyle name="Обычный 3 2 2 3 5 4 2" xfId="7216"/>
    <cellStyle name="Обычный 3 2 2 3 5 4 3" xfId="18794"/>
    <cellStyle name="Обычный 3 2 2 3 5 4 4" xfId="26266"/>
    <cellStyle name="Обычный 3 2 2 3 5 4 5" xfId="33735"/>
    <cellStyle name="Обычный 3 2 2 3 5 4 6" xfId="41196"/>
    <cellStyle name="Обычный 3 2 2 3 5 4 7" xfId="49084"/>
    <cellStyle name="Обычный 3 2 2 3 5 4 8" xfId="56551"/>
    <cellStyle name="Обычный 3 2 2 3 5 5" xfId="7217"/>
    <cellStyle name="Обычный 3 2 2 3 5 5 2" xfId="7218"/>
    <cellStyle name="Обычный 3 2 2 3 5 5 3" xfId="19726"/>
    <cellStyle name="Обычный 3 2 2 3 5 5 4" xfId="27198"/>
    <cellStyle name="Обычный 3 2 2 3 5 5 5" xfId="34667"/>
    <cellStyle name="Обычный 3 2 2 3 5 5 6" xfId="42128"/>
    <cellStyle name="Обычный 3 2 2 3 5 5 7" xfId="50016"/>
    <cellStyle name="Обычный 3 2 2 3 5 5 8" xfId="57483"/>
    <cellStyle name="Обычный 3 2 2 3 5 6" xfId="7219"/>
    <cellStyle name="Обычный 3 2 2 3 5 6 2" xfId="7220"/>
    <cellStyle name="Обычный 3 2 2 3 5 6 3" xfId="20659"/>
    <cellStyle name="Обычный 3 2 2 3 5 6 4" xfId="28131"/>
    <cellStyle name="Обычный 3 2 2 3 5 6 5" xfId="35600"/>
    <cellStyle name="Обычный 3 2 2 3 5 6 6" xfId="43061"/>
    <cellStyle name="Обычный 3 2 2 3 5 6 7" xfId="50949"/>
    <cellStyle name="Обычный 3 2 2 3 5 6 8" xfId="58416"/>
    <cellStyle name="Обычный 3 2 2 3 5 7" xfId="7221"/>
    <cellStyle name="Обычный 3 2 2 3 5 7 2" xfId="7222"/>
    <cellStyle name="Обычный 3 2 2 3 5 7 3" xfId="21593"/>
    <cellStyle name="Обычный 3 2 2 3 5 7 4" xfId="29065"/>
    <cellStyle name="Обычный 3 2 2 3 5 7 5" xfId="36534"/>
    <cellStyle name="Обычный 3 2 2 3 5 7 6" xfId="43995"/>
    <cellStyle name="Обычный 3 2 2 3 5 7 7" xfId="51883"/>
    <cellStyle name="Обычный 3 2 2 3 5 7 8" xfId="59350"/>
    <cellStyle name="Обычный 3 2 2 3 5 8" xfId="7223"/>
    <cellStyle name="Обычный 3 2 2 3 5 8 2" xfId="7224"/>
    <cellStyle name="Обычный 3 2 2 3 5 8 3" xfId="22526"/>
    <cellStyle name="Обычный 3 2 2 3 5 8 4" xfId="29998"/>
    <cellStyle name="Обычный 3 2 2 3 5 8 5" xfId="37467"/>
    <cellStyle name="Обычный 3 2 2 3 5 8 6" xfId="44928"/>
    <cellStyle name="Обычный 3 2 2 3 5 8 7" xfId="52816"/>
    <cellStyle name="Обычный 3 2 2 3 5 8 8" xfId="60283"/>
    <cellStyle name="Обычный 3 2 2 3 5 9" xfId="7225"/>
    <cellStyle name="Обычный 3 2 2 3 6" xfId="7226"/>
    <cellStyle name="Обычный 3 2 2 3 6 10" xfId="15973"/>
    <cellStyle name="Обычный 3 2 2 3 6 11" xfId="23463"/>
    <cellStyle name="Обычный 3 2 2 3 6 12" xfId="30934"/>
    <cellStyle name="Обычный 3 2 2 3 6 13" xfId="38400"/>
    <cellStyle name="Обычный 3 2 2 3 6 14" xfId="46281"/>
    <cellStyle name="Обычный 3 2 2 3 6 15" xfId="53748"/>
    <cellStyle name="Обычный 3 2 2 3 6 2" xfId="7227"/>
    <cellStyle name="Обычный 3 2 2 3 6 2 2" xfId="7228"/>
    <cellStyle name="Обычный 3 2 2 3 6 2 3" xfId="16928"/>
    <cellStyle name="Обычный 3 2 2 3 6 2 4" xfId="24400"/>
    <cellStyle name="Обычный 3 2 2 3 6 2 5" xfId="31870"/>
    <cellStyle name="Обычный 3 2 2 3 6 2 6" xfId="39332"/>
    <cellStyle name="Обычный 3 2 2 3 6 2 7" xfId="47218"/>
    <cellStyle name="Обычный 3 2 2 3 6 2 8" xfId="54685"/>
    <cellStyle name="Обычный 3 2 2 3 6 3" xfId="7229"/>
    <cellStyle name="Обычный 3 2 2 3 6 3 2" xfId="7230"/>
    <cellStyle name="Обычный 3 2 2 3 6 3 3" xfId="17862"/>
    <cellStyle name="Обычный 3 2 2 3 6 3 4" xfId="25334"/>
    <cellStyle name="Обычный 3 2 2 3 6 3 5" xfId="32803"/>
    <cellStyle name="Обычный 3 2 2 3 6 3 6" xfId="40264"/>
    <cellStyle name="Обычный 3 2 2 3 6 3 7" xfId="48152"/>
    <cellStyle name="Обычный 3 2 2 3 6 3 8" xfId="55619"/>
    <cellStyle name="Обычный 3 2 2 3 6 4" xfId="7231"/>
    <cellStyle name="Обычный 3 2 2 3 6 4 2" xfId="7232"/>
    <cellStyle name="Обычный 3 2 2 3 6 4 3" xfId="18795"/>
    <cellStyle name="Обычный 3 2 2 3 6 4 4" xfId="26267"/>
    <cellStyle name="Обычный 3 2 2 3 6 4 5" xfId="33736"/>
    <cellStyle name="Обычный 3 2 2 3 6 4 6" xfId="41197"/>
    <cellStyle name="Обычный 3 2 2 3 6 4 7" xfId="49085"/>
    <cellStyle name="Обычный 3 2 2 3 6 4 8" xfId="56552"/>
    <cellStyle name="Обычный 3 2 2 3 6 5" xfId="7233"/>
    <cellStyle name="Обычный 3 2 2 3 6 5 2" xfId="7234"/>
    <cellStyle name="Обычный 3 2 2 3 6 5 3" xfId="19727"/>
    <cellStyle name="Обычный 3 2 2 3 6 5 4" xfId="27199"/>
    <cellStyle name="Обычный 3 2 2 3 6 5 5" xfId="34668"/>
    <cellStyle name="Обычный 3 2 2 3 6 5 6" xfId="42129"/>
    <cellStyle name="Обычный 3 2 2 3 6 5 7" xfId="50017"/>
    <cellStyle name="Обычный 3 2 2 3 6 5 8" xfId="57484"/>
    <cellStyle name="Обычный 3 2 2 3 6 6" xfId="7235"/>
    <cellStyle name="Обычный 3 2 2 3 6 6 2" xfId="7236"/>
    <cellStyle name="Обычный 3 2 2 3 6 6 3" xfId="20660"/>
    <cellStyle name="Обычный 3 2 2 3 6 6 4" xfId="28132"/>
    <cellStyle name="Обычный 3 2 2 3 6 6 5" xfId="35601"/>
    <cellStyle name="Обычный 3 2 2 3 6 6 6" xfId="43062"/>
    <cellStyle name="Обычный 3 2 2 3 6 6 7" xfId="50950"/>
    <cellStyle name="Обычный 3 2 2 3 6 6 8" xfId="58417"/>
    <cellStyle name="Обычный 3 2 2 3 6 7" xfId="7237"/>
    <cellStyle name="Обычный 3 2 2 3 6 7 2" xfId="7238"/>
    <cellStyle name="Обычный 3 2 2 3 6 7 3" xfId="21594"/>
    <cellStyle name="Обычный 3 2 2 3 6 7 4" xfId="29066"/>
    <cellStyle name="Обычный 3 2 2 3 6 7 5" xfId="36535"/>
    <cellStyle name="Обычный 3 2 2 3 6 7 6" xfId="43996"/>
    <cellStyle name="Обычный 3 2 2 3 6 7 7" xfId="51884"/>
    <cellStyle name="Обычный 3 2 2 3 6 7 8" xfId="59351"/>
    <cellStyle name="Обычный 3 2 2 3 6 8" xfId="7239"/>
    <cellStyle name="Обычный 3 2 2 3 6 8 2" xfId="7240"/>
    <cellStyle name="Обычный 3 2 2 3 6 8 3" xfId="22527"/>
    <cellStyle name="Обычный 3 2 2 3 6 8 4" xfId="29999"/>
    <cellStyle name="Обычный 3 2 2 3 6 8 5" xfId="37468"/>
    <cellStyle name="Обычный 3 2 2 3 6 8 6" xfId="44929"/>
    <cellStyle name="Обычный 3 2 2 3 6 8 7" xfId="52817"/>
    <cellStyle name="Обычный 3 2 2 3 6 8 8" xfId="60284"/>
    <cellStyle name="Обычный 3 2 2 3 6 9" xfId="7241"/>
    <cellStyle name="Обычный 3 2 2 3 7" xfId="7242"/>
    <cellStyle name="Обычный 3 2 2 3 7 2" xfId="7243"/>
    <cellStyle name="Обычный 3 2 2 3 7 3" xfId="16911"/>
    <cellStyle name="Обычный 3 2 2 3 7 4" xfId="24383"/>
    <cellStyle name="Обычный 3 2 2 3 7 5" xfId="31853"/>
    <cellStyle name="Обычный 3 2 2 3 7 6" xfId="39315"/>
    <cellStyle name="Обычный 3 2 2 3 7 7" xfId="47201"/>
    <cellStyle name="Обычный 3 2 2 3 7 8" xfId="54668"/>
    <cellStyle name="Обычный 3 2 2 3 8" xfId="7244"/>
    <cellStyle name="Обычный 3 2 2 3 8 2" xfId="7245"/>
    <cellStyle name="Обычный 3 2 2 3 8 3" xfId="17845"/>
    <cellStyle name="Обычный 3 2 2 3 8 4" xfId="25317"/>
    <cellStyle name="Обычный 3 2 2 3 8 5" xfId="32786"/>
    <cellStyle name="Обычный 3 2 2 3 8 6" xfId="40247"/>
    <cellStyle name="Обычный 3 2 2 3 8 7" xfId="48135"/>
    <cellStyle name="Обычный 3 2 2 3 8 8" xfId="55602"/>
    <cellStyle name="Обычный 3 2 2 3 9" xfId="7246"/>
    <cellStyle name="Обычный 3 2 2 3 9 2" xfId="7247"/>
    <cellStyle name="Обычный 3 2 2 3 9 3" xfId="18778"/>
    <cellStyle name="Обычный 3 2 2 3 9 4" xfId="26250"/>
    <cellStyle name="Обычный 3 2 2 3 9 5" xfId="33719"/>
    <cellStyle name="Обычный 3 2 2 3 9 6" xfId="41180"/>
    <cellStyle name="Обычный 3 2 2 3 9 7" xfId="49068"/>
    <cellStyle name="Обычный 3 2 2 3 9 8" xfId="56535"/>
    <cellStyle name="Обычный 3 2 2 4" xfId="7248"/>
    <cellStyle name="Обычный 3 2 2 4 10" xfId="7249"/>
    <cellStyle name="Обычный 3 2 2 4 10 2" xfId="7250"/>
    <cellStyle name="Обычный 3 2 2 4 10 3" xfId="19728"/>
    <cellStyle name="Обычный 3 2 2 4 10 4" xfId="27200"/>
    <cellStyle name="Обычный 3 2 2 4 10 5" xfId="34669"/>
    <cellStyle name="Обычный 3 2 2 4 10 6" xfId="42130"/>
    <cellStyle name="Обычный 3 2 2 4 10 7" xfId="50018"/>
    <cellStyle name="Обычный 3 2 2 4 10 8" xfId="57485"/>
    <cellStyle name="Обычный 3 2 2 4 11" xfId="7251"/>
    <cellStyle name="Обычный 3 2 2 4 11 2" xfId="7252"/>
    <cellStyle name="Обычный 3 2 2 4 11 3" xfId="20661"/>
    <cellStyle name="Обычный 3 2 2 4 11 4" xfId="28133"/>
    <cellStyle name="Обычный 3 2 2 4 11 5" xfId="35602"/>
    <cellStyle name="Обычный 3 2 2 4 11 6" xfId="43063"/>
    <cellStyle name="Обычный 3 2 2 4 11 7" xfId="50951"/>
    <cellStyle name="Обычный 3 2 2 4 11 8" xfId="58418"/>
    <cellStyle name="Обычный 3 2 2 4 12" xfId="7253"/>
    <cellStyle name="Обычный 3 2 2 4 12 2" xfId="7254"/>
    <cellStyle name="Обычный 3 2 2 4 12 3" xfId="21595"/>
    <cellStyle name="Обычный 3 2 2 4 12 4" xfId="29067"/>
    <cellStyle name="Обычный 3 2 2 4 12 5" xfId="36536"/>
    <cellStyle name="Обычный 3 2 2 4 12 6" xfId="43997"/>
    <cellStyle name="Обычный 3 2 2 4 12 7" xfId="51885"/>
    <cellStyle name="Обычный 3 2 2 4 12 8" xfId="59352"/>
    <cellStyle name="Обычный 3 2 2 4 13" xfId="7255"/>
    <cellStyle name="Обычный 3 2 2 4 13 2" xfId="7256"/>
    <cellStyle name="Обычный 3 2 2 4 13 3" xfId="22528"/>
    <cellStyle name="Обычный 3 2 2 4 13 4" xfId="30000"/>
    <cellStyle name="Обычный 3 2 2 4 13 5" xfId="37469"/>
    <cellStyle name="Обычный 3 2 2 4 13 6" xfId="44930"/>
    <cellStyle name="Обычный 3 2 2 4 13 7" xfId="52818"/>
    <cellStyle name="Обычный 3 2 2 4 13 8" xfId="60285"/>
    <cellStyle name="Обычный 3 2 2 4 14" xfId="7257"/>
    <cellStyle name="Обычный 3 2 2 4 15" xfId="15974"/>
    <cellStyle name="Обычный 3 2 2 4 16" xfId="23464"/>
    <cellStyle name="Обычный 3 2 2 4 17" xfId="30935"/>
    <cellStyle name="Обычный 3 2 2 4 18" xfId="38401"/>
    <cellStyle name="Обычный 3 2 2 4 19" xfId="45469"/>
    <cellStyle name="Обычный 3 2 2 4 2" xfId="7258"/>
    <cellStyle name="Обычный 3 2 2 4 2 10" xfId="7259"/>
    <cellStyle name="Обычный 3 2 2 4 2 10 2" xfId="7260"/>
    <cellStyle name="Обычный 3 2 2 4 2 10 3" xfId="21596"/>
    <cellStyle name="Обычный 3 2 2 4 2 10 4" xfId="29068"/>
    <cellStyle name="Обычный 3 2 2 4 2 10 5" xfId="36537"/>
    <cellStyle name="Обычный 3 2 2 4 2 10 6" xfId="43998"/>
    <cellStyle name="Обычный 3 2 2 4 2 10 7" xfId="51886"/>
    <cellStyle name="Обычный 3 2 2 4 2 10 8" xfId="59353"/>
    <cellStyle name="Обычный 3 2 2 4 2 11" xfId="7261"/>
    <cellStyle name="Обычный 3 2 2 4 2 11 2" xfId="7262"/>
    <cellStyle name="Обычный 3 2 2 4 2 11 3" xfId="22529"/>
    <cellStyle name="Обычный 3 2 2 4 2 11 4" xfId="30001"/>
    <cellStyle name="Обычный 3 2 2 4 2 11 5" xfId="37470"/>
    <cellStyle name="Обычный 3 2 2 4 2 11 6" xfId="44931"/>
    <cellStyle name="Обычный 3 2 2 4 2 11 7" xfId="52819"/>
    <cellStyle name="Обычный 3 2 2 4 2 11 8" xfId="60286"/>
    <cellStyle name="Обычный 3 2 2 4 2 12" xfId="7263"/>
    <cellStyle name="Обычный 3 2 2 4 2 13" xfId="15975"/>
    <cellStyle name="Обычный 3 2 2 4 2 14" xfId="23465"/>
    <cellStyle name="Обычный 3 2 2 4 2 15" xfId="30936"/>
    <cellStyle name="Обычный 3 2 2 4 2 16" xfId="38402"/>
    <cellStyle name="Обычный 3 2 2 4 2 17" xfId="45550"/>
    <cellStyle name="Обычный 3 2 2 4 2 18" xfId="46283"/>
    <cellStyle name="Обычный 3 2 2 4 2 19" xfId="53750"/>
    <cellStyle name="Обычный 3 2 2 4 2 2" xfId="7264"/>
    <cellStyle name="Обычный 3 2 2 4 2 2 10" xfId="7265"/>
    <cellStyle name="Обычный 3 2 2 4 2 2 10 2" xfId="7266"/>
    <cellStyle name="Обычный 3 2 2 4 2 2 10 3" xfId="22530"/>
    <cellStyle name="Обычный 3 2 2 4 2 2 10 4" xfId="30002"/>
    <cellStyle name="Обычный 3 2 2 4 2 2 10 5" xfId="37471"/>
    <cellStyle name="Обычный 3 2 2 4 2 2 10 6" xfId="44932"/>
    <cellStyle name="Обычный 3 2 2 4 2 2 10 7" xfId="52820"/>
    <cellStyle name="Обычный 3 2 2 4 2 2 10 8" xfId="60287"/>
    <cellStyle name="Обычный 3 2 2 4 2 2 11" xfId="7267"/>
    <cellStyle name="Обычный 3 2 2 4 2 2 12" xfId="15976"/>
    <cellStyle name="Обычный 3 2 2 4 2 2 13" xfId="23466"/>
    <cellStyle name="Обычный 3 2 2 4 2 2 14" xfId="30937"/>
    <cellStyle name="Обычный 3 2 2 4 2 2 15" xfId="38403"/>
    <cellStyle name="Обычный 3 2 2 4 2 2 16" xfId="45551"/>
    <cellStyle name="Обычный 3 2 2 4 2 2 17" xfId="46284"/>
    <cellStyle name="Обычный 3 2 2 4 2 2 18" xfId="53751"/>
    <cellStyle name="Обычный 3 2 2 4 2 2 2" xfId="7268"/>
    <cellStyle name="Обычный 3 2 2 4 2 2 2 10" xfId="15977"/>
    <cellStyle name="Обычный 3 2 2 4 2 2 2 11" xfId="23467"/>
    <cellStyle name="Обычный 3 2 2 4 2 2 2 12" xfId="30938"/>
    <cellStyle name="Обычный 3 2 2 4 2 2 2 13" xfId="38404"/>
    <cellStyle name="Обычный 3 2 2 4 2 2 2 14" xfId="46285"/>
    <cellStyle name="Обычный 3 2 2 4 2 2 2 15" xfId="53752"/>
    <cellStyle name="Обычный 3 2 2 4 2 2 2 2" xfId="7269"/>
    <cellStyle name="Обычный 3 2 2 4 2 2 2 2 2" xfId="7270"/>
    <cellStyle name="Обычный 3 2 2 4 2 2 2 2 3" xfId="16932"/>
    <cellStyle name="Обычный 3 2 2 4 2 2 2 2 4" xfId="24404"/>
    <cellStyle name="Обычный 3 2 2 4 2 2 2 2 5" xfId="31874"/>
    <cellStyle name="Обычный 3 2 2 4 2 2 2 2 6" xfId="39336"/>
    <cellStyle name="Обычный 3 2 2 4 2 2 2 2 7" xfId="47222"/>
    <cellStyle name="Обычный 3 2 2 4 2 2 2 2 8" xfId="54689"/>
    <cellStyle name="Обычный 3 2 2 4 2 2 2 3" xfId="7271"/>
    <cellStyle name="Обычный 3 2 2 4 2 2 2 3 2" xfId="7272"/>
    <cellStyle name="Обычный 3 2 2 4 2 2 2 3 3" xfId="17866"/>
    <cellStyle name="Обычный 3 2 2 4 2 2 2 3 4" xfId="25338"/>
    <cellStyle name="Обычный 3 2 2 4 2 2 2 3 5" xfId="32807"/>
    <cellStyle name="Обычный 3 2 2 4 2 2 2 3 6" xfId="40268"/>
    <cellStyle name="Обычный 3 2 2 4 2 2 2 3 7" xfId="48156"/>
    <cellStyle name="Обычный 3 2 2 4 2 2 2 3 8" xfId="55623"/>
    <cellStyle name="Обычный 3 2 2 4 2 2 2 4" xfId="7273"/>
    <cellStyle name="Обычный 3 2 2 4 2 2 2 4 2" xfId="7274"/>
    <cellStyle name="Обычный 3 2 2 4 2 2 2 4 3" xfId="18799"/>
    <cellStyle name="Обычный 3 2 2 4 2 2 2 4 4" xfId="26271"/>
    <cellStyle name="Обычный 3 2 2 4 2 2 2 4 5" xfId="33740"/>
    <cellStyle name="Обычный 3 2 2 4 2 2 2 4 6" xfId="41201"/>
    <cellStyle name="Обычный 3 2 2 4 2 2 2 4 7" xfId="49089"/>
    <cellStyle name="Обычный 3 2 2 4 2 2 2 4 8" xfId="56556"/>
    <cellStyle name="Обычный 3 2 2 4 2 2 2 5" xfId="7275"/>
    <cellStyle name="Обычный 3 2 2 4 2 2 2 5 2" xfId="7276"/>
    <cellStyle name="Обычный 3 2 2 4 2 2 2 5 3" xfId="19731"/>
    <cellStyle name="Обычный 3 2 2 4 2 2 2 5 4" xfId="27203"/>
    <cellStyle name="Обычный 3 2 2 4 2 2 2 5 5" xfId="34672"/>
    <cellStyle name="Обычный 3 2 2 4 2 2 2 5 6" xfId="42133"/>
    <cellStyle name="Обычный 3 2 2 4 2 2 2 5 7" xfId="50021"/>
    <cellStyle name="Обычный 3 2 2 4 2 2 2 5 8" xfId="57488"/>
    <cellStyle name="Обычный 3 2 2 4 2 2 2 6" xfId="7277"/>
    <cellStyle name="Обычный 3 2 2 4 2 2 2 6 2" xfId="7278"/>
    <cellStyle name="Обычный 3 2 2 4 2 2 2 6 3" xfId="20664"/>
    <cellStyle name="Обычный 3 2 2 4 2 2 2 6 4" xfId="28136"/>
    <cellStyle name="Обычный 3 2 2 4 2 2 2 6 5" xfId="35605"/>
    <cellStyle name="Обычный 3 2 2 4 2 2 2 6 6" xfId="43066"/>
    <cellStyle name="Обычный 3 2 2 4 2 2 2 6 7" xfId="50954"/>
    <cellStyle name="Обычный 3 2 2 4 2 2 2 6 8" xfId="58421"/>
    <cellStyle name="Обычный 3 2 2 4 2 2 2 7" xfId="7279"/>
    <cellStyle name="Обычный 3 2 2 4 2 2 2 7 2" xfId="7280"/>
    <cellStyle name="Обычный 3 2 2 4 2 2 2 7 3" xfId="21598"/>
    <cellStyle name="Обычный 3 2 2 4 2 2 2 7 4" xfId="29070"/>
    <cellStyle name="Обычный 3 2 2 4 2 2 2 7 5" xfId="36539"/>
    <cellStyle name="Обычный 3 2 2 4 2 2 2 7 6" xfId="44000"/>
    <cellStyle name="Обычный 3 2 2 4 2 2 2 7 7" xfId="51888"/>
    <cellStyle name="Обычный 3 2 2 4 2 2 2 7 8" xfId="59355"/>
    <cellStyle name="Обычный 3 2 2 4 2 2 2 8" xfId="7281"/>
    <cellStyle name="Обычный 3 2 2 4 2 2 2 8 2" xfId="7282"/>
    <cellStyle name="Обычный 3 2 2 4 2 2 2 8 3" xfId="22531"/>
    <cellStyle name="Обычный 3 2 2 4 2 2 2 8 4" xfId="30003"/>
    <cellStyle name="Обычный 3 2 2 4 2 2 2 8 5" xfId="37472"/>
    <cellStyle name="Обычный 3 2 2 4 2 2 2 8 6" xfId="44933"/>
    <cellStyle name="Обычный 3 2 2 4 2 2 2 8 7" xfId="52821"/>
    <cellStyle name="Обычный 3 2 2 4 2 2 2 8 8" xfId="60288"/>
    <cellStyle name="Обычный 3 2 2 4 2 2 2 9" xfId="7283"/>
    <cellStyle name="Обычный 3 2 2 4 2 2 3" xfId="7284"/>
    <cellStyle name="Обычный 3 2 2 4 2 2 3 10" xfId="15978"/>
    <cellStyle name="Обычный 3 2 2 4 2 2 3 11" xfId="23468"/>
    <cellStyle name="Обычный 3 2 2 4 2 2 3 12" xfId="30939"/>
    <cellStyle name="Обычный 3 2 2 4 2 2 3 13" xfId="38405"/>
    <cellStyle name="Обычный 3 2 2 4 2 2 3 14" xfId="46286"/>
    <cellStyle name="Обычный 3 2 2 4 2 2 3 15" xfId="53753"/>
    <cellStyle name="Обычный 3 2 2 4 2 2 3 2" xfId="7285"/>
    <cellStyle name="Обычный 3 2 2 4 2 2 3 2 2" xfId="7286"/>
    <cellStyle name="Обычный 3 2 2 4 2 2 3 2 3" xfId="16933"/>
    <cellStyle name="Обычный 3 2 2 4 2 2 3 2 4" xfId="24405"/>
    <cellStyle name="Обычный 3 2 2 4 2 2 3 2 5" xfId="31875"/>
    <cellStyle name="Обычный 3 2 2 4 2 2 3 2 6" xfId="39337"/>
    <cellStyle name="Обычный 3 2 2 4 2 2 3 2 7" xfId="47223"/>
    <cellStyle name="Обычный 3 2 2 4 2 2 3 2 8" xfId="54690"/>
    <cellStyle name="Обычный 3 2 2 4 2 2 3 3" xfId="7287"/>
    <cellStyle name="Обычный 3 2 2 4 2 2 3 3 2" xfId="7288"/>
    <cellStyle name="Обычный 3 2 2 4 2 2 3 3 3" xfId="17867"/>
    <cellStyle name="Обычный 3 2 2 4 2 2 3 3 4" xfId="25339"/>
    <cellStyle name="Обычный 3 2 2 4 2 2 3 3 5" xfId="32808"/>
    <cellStyle name="Обычный 3 2 2 4 2 2 3 3 6" xfId="40269"/>
    <cellStyle name="Обычный 3 2 2 4 2 2 3 3 7" xfId="48157"/>
    <cellStyle name="Обычный 3 2 2 4 2 2 3 3 8" xfId="55624"/>
    <cellStyle name="Обычный 3 2 2 4 2 2 3 4" xfId="7289"/>
    <cellStyle name="Обычный 3 2 2 4 2 2 3 4 2" xfId="7290"/>
    <cellStyle name="Обычный 3 2 2 4 2 2 3 4 3" xfId="18800"/>
    <cellStyle name="Обычный 3 2 2 4 2 2 3 4 4" xfId="26272"/>
    <cellStyle name="Обычный 3 2 2 4 2 2 3 4 5" xfId="33741"/>
    <cellStyle name="Обычный 3 2 2 4 2 2 3 4 6" xfId="41202"/>
    <cellStyle name="Обычный 3 2 2 4 2 2 3 4 7" xfId="49090"/>
    <cellStyle name="Обычный 3 2 2 4 2 2 3 4 8" xfId="56557"/>
    <cellStyle name="Обычный 3 2 2 4 2 2 3 5" xfId="7291"/>
    <cellStyle name="Обычный 3 2 2 4 2 2 3 5 2" xfId="7292"/>
    <cellStyle name="Обычный 3 2 2 4 2 2 3 5 3" xfId="19732"/>
    <cellStyle name="Обычный 3 2 2 4 2 2 3 5 4" xfId="27204"/>
    <cellStyle name="Обычный 3 2 2 4 2 2 3 5 5" xfId="34673"/>
    <cellStyle name="Обычный 3 2 2 4 2 2 3 5 6" xfId="42134"/>
    <cellStyle name="Обычный 3 2 2 4 2 2 3 5 7" xfId="50022"/>
    <cellStyle name="Обычный 3 2 2 4 2 2 3 5 8" xfId="57489"/>
    <cellStyle name="Обычный 3 2 2 4 2 2 3 6" xfId="7293"/>
    <cellStyle name="Обычный 3 2 2 4 2 2 3 6 2" xfId="7294"/>
    <cellStyle name="Обычный 3 2 2 4 2 2 3 6 3" xfId="20665"/>
    <cellStyle name="Обычный 3 2 2 4 2 2 3 6 4" xfId="28137"/>
    <cellStyle name="Обычный 3 2 2 4 2 2 3 6 5" xfId="35606"/>
    <cellStyle name="Обычный 3 2 2 4 2 2 3 6 6" xfId="43067"/>
    <cellStyle name="Обычный 3 2 2 4 2 2 3 6 7" xfId="50955"/>
    <cellStyle name="Обычный 3 2 2 4 2 2 3 6 8" xfId="58422"/>
    <cellStyle name="Обычный 3 2 2 4 2 2 3 7" xfId="7295"/>
    <cellStyle name="Обычный 3 2 2 4 2 2 3 7 2" xfId="7296"/>
    <cellStyle name="Обычный 3 2 2 4 2 2 3 7 3" xfId="21599"/>
    <cellStyle name="Обычный 3 2 2 4 2 2 3 7 4" xfId="29071"/>
    <cellStyle name="Обычный 3 2 2 4 2 2 3 7 5" xfId="36540"/>
    <cellStyle name="Обычный 3 2 2 4 2 2 3 7 6" xfId="44001"/>
    <cellStyle name="Обычный 3 2 2 4 2 2 3 7 7" xfId="51889"/>
    <cellStyle name="Обычный 3 2 2 4 2 2 3 7 8" xfId="59356"/>
    <cellStyle name="Обычный 3 2 2 4 2 2 3 8" xfId="7297"/>
    <cellStyle name="Обычный 3 2 2 4 2 2 3 8 2" xfId="7298"/>
    <cellStyle name="Обычный 3 2 2 4 2 2 3 8 3" xfId="22532"/>
    <cellStyle name="Обычный 3 2 2 4 2 2 3 8 4" xfId="30004"/>
    <cellStyle name="Обычный 3 2 2 4 2 2 3 8 5" xfId="37473"/>
    <cellStyle name="Обычный 3 2 2 4 2 2 3 8 6" xfId="44934"/>
    <cellStyle name="Обычный 3 2 2 4 2 2 3 8 7" xfId="52822"/>
    <cellStyle name="Обычный 3 2 2 4 2 2 3 8 8" xfId="60289"/>
    <cellStyle name="Обычный 3 2 2 4 2 2 3 9" xfId="7299"/>
    <cellStyle name="Обычный 3 2 2 4 2 2 4" xfId="7300"/>
    <cellStyle name="Обычный 3 2 2 4 2 2 4 2" xfId="7301"/>
    <cellStyle name="Обычный 3 2 2 4 2 2 4 3" xfId="16931"/>
    <cellStyle name="Обычный 3 2 2 4 2 2 4 4" xfId="24403"/>
    <cellStyle name="Обычный 3 2 2 4 2 2 4 5" xfId="31873"/>
    <cellStyle name="Обычный 3 2 2 4 2 2 4 6" xfId="39335"/>
    <cellStyle name="Обычный 3 2 2 4 2 2 4 7" xfId="47221"/>
    <cellStyle name="Обычный 3 2 2 4 2 2 4 8" xfId="54688"/>
    <cellStyle name="Обычный 3 2 2 4 2 2 5" xfId="7302"/>
    <cellStyle name="Обычный 3 2 2 4 2 2 5 2" xfId="7303"/>
    <cellStyle name="Обычный 3 2 2 4 2 2 5 3" xfId="17865"/>
    <cellStyle name="Обычный 3 2 2 4 2 2 5 4" xfId="25337"/>
    <cellStyle name="Обычный 3 2 2 4 2 2 5 5" xfId="32806"/>
    <cellStyle name="Обычный 3 2 2 4 2 2 5 6" xfId="40267"/>
    <cellStyle name="Обычный 3 2 2 4 2 2 5 7" xfId="48155"/>
    <cellStyle name="Обычный 3 2 2 4 2 2 5 8" xfId="55622"/>
    <cellStyle name="Обычный 3 2 2 4 2 2 6" xfId="7304"/>
    <cellStyle name="Обычный 3 2 2 4 2 2 6 2" xfId="7305"/>
    <cellStyle name="Обычный 3 2 2 4 2 2 6 3" xfId="18798"/>
    <cellStyle name="Обычный 3 2 2 4 2 2 6 4" xfId="26270"/>
    <cellStyle name="Обычный 3 2 2 4 2 2 6 5" xfId="33739"/>
    <cellStyle name="Обычный 3 2 2 4 2 2 6 6" xfId="41200"/>
    <cellStyle name="Обычный 3 2 2 4 2 2 6 7" xfId="49088"/>
    <cellStyle name="Обычный 3 2 2 4 2 2 6 8" xfId="56555"/>
    <cellStyle name="Обычный 3 2 2 4 2 2 7" xfId="7306"/>
    <cellStyle name="Обычный 3 2 2 4 2 2 7 2" xfId="7307"/>
    <cellStyle name="Обычный 3 2 2 4 2 2 7 3" xfId="19730"/>
    <cellStyle name="Обычный 3 2 2 4 2 2 7 4" xfId="27202"/>
    <cellStyle name="Обычный 3 2 2 4 2 2 7 5" xfId="34671"/>
    <cellStyle name="Обычный 3 2 2 4 2 2 7 6" xfId="42132"/>
    <cellStyle name="Обычный 3 2 2 4 2 2 7 7" xfId="50020"/>
    <cellStyle name="Обычный 3 2 2 4 2 2 7 8" xfId="57487"/>
    <cellStyle name="Обычный 3 2 2 4 2 2 8" xfId="7308"/>
    <cellStyle name="Обычный 3 2 2 4 2 2 8 2" xfId="7309"/>
    <cellStyle name="Обычный 3 2 2 4 2 2 8 3" xfId="20663"/>
    <cellStyle name="Обычный 3 2 2 4 2 2 8 4" xfId="28135"/>
    <cellStyle name="Обычный 3 2 2 4 2 2 8 5" xfId="35604"/>
    <cellStyle name="Обычный 3 2 2 4 2 2 8 6" xfId="43065"/>
    <cellStyle name="Обычный 3 2 2 4 2 2 8 7" xfId="50953"/>
    <cellStyle name="Обычный 3 2 2 4 2 2 8 8" xfId="58420"/>
    <cellStyle name="Обычный 3 2 2 4 2 2 9" xfId="7310"/>
    <cellStyle name="Обычный 3 2 2 4 2 2 9 2" xfId="7311"/>
    <cellStyle name="Обычный 3 2 2 4 2 2 9 3" xfId="21597"/>
    <cellStyle name="Обычный 3 2 2 4 2 2 9 4" xfId="29069"/>
    <cellStyle name="Обычный 3 2 2 4 2 2 9 5" xfId="36538"/>
    <cellStyle name="Обычный 3 2 2 4 2 2 9 6" xfId="43999"/>
    <cellStyle name="Обычный 3 2 2 4 2 2 9 7" xfId="51887"/>
    <cellStyle name="Обычный 3 2 2 4 2 2 9 8" xfId="59354"/>
    <cellStyle name="Обычный 3 2 2 4 2 3" xfId="7312"/>
    <cellStyle name="Обычный 3 2 2 4 2 3 10" xfId="15979"/>
    <cellStyle name="Обычный 3 2 2 4 2 3 11" xfId="23469"/>
    <cellStyle name="Обычный 3 2 2 4 2 3 12" xfId="30940"/>
    <cellStyle name="Обычный 3 2 2 4 2 3 13" xfId="38406"/>
    <cellStyle name="Обычный 3 2 2 4 2 3 14" xfId="46287"/>
    <cellStyle name="Обычный 3 2 2 4 2 3 15" xfId="53754"/>
    <cellStyle name="Обычный 3 2 2 4 2 3 2" xfId="7313"/>
    <cellStyle name="Обычный 3 2 2 4 2 3 2 2" xfId="7314"/>
    <cellStyle name="Обычный 3 2 2 4 2 3 2 3" xfId="16934"/>
    <cellStyle name="Обычный 3 2 2 4 2 3 2 4" xfId="24406"/>
    <cellStyle name="Обычный 3 2 2 4 2 3 2 5" xfId="31876"/>
    <cellStyle name="Обычный 3 2 2 4 2 3 2 6" xfId="39338"/>
    <cellStyle name="Обычный 3 2 2 4 2 3 2 7" xfId="47224"/>
    <cellStyle name="Обычный 3 2 2 4 2 3 2 8" xfId="54691"/>
    <cellStyle name="Обычный 3 2 2 4 2 3 3" xfId="7315"/>
    <cellStyle name="Обычный 3 2 2 4 2 3 3 2" xfId="7316"/>
    <cellStyle name="Обычный 3 2 2 4 2 3 3 3" xfId="17868"/>
    <cellStyle name="Обычный 3 2 2 4 2 3 3 4" xfId="25340"/>
    <cellStyle name="Обычный 3 2 2 4 2 3 3 5" xfId="32809"/>
    <cellStyle name="Обычный 3 2 2 4 2 3 3 6" xfId="40270"/>
    <cellStyle name="Обычный 3 2 2 4 2 3 3 7" xfId="48158"/>
    <cellStyle name="Обычный 3 2 2 4 2 3 3 8" xfId="55625"/>
    <cellStyle name="Обычный 3 2 2 4 2 3 4" xfId="7317"/>
    <cellStyle name="Обычный 3 2 2 4 2 3 4 2" xfId="7318"/>
    <cellStyle name="Обычный 3 2 2 4 2 3 4 3" xfId="18801"/>
    <cellStyle name="Обычный 3 2 2 4 2 3 4 4" xfId="26273"/>
    <cellStyle name="Обычный 3 2 2 4 2 3 4 5" xfId="33742"/>
    <cellStyle name="Обычный 3 2 2 4 2 3 4 6" xfId="41203"/>
    <cellStyle name="Обычный 3 2 2 4 2 3 4 7" xfId="49091"/>
    <cellStyle name="Обычный 3 2 2 4 2 3 4 8" xfId="56558"/>
    <cellStyle name="Обычный 3 2 2 4 2 3 5" xfId="7319"/>
    <cellStyle name="Обычный 3 2 2 4 2 3 5 2" xfId="7320"/>
    <cellStyle name="Обычный 3 2 2 4 2 3 5 3" xfId="19733"/>
    <cellStyle name="Обычный 3 2 2 4 2 3 5 4" xfId="27205"/>
    <cellStyle name="Обычный 3 2 2 4 2 3 5 5" xfId="34674"/>
    <cellStyle name="Обычный 3 2 2 4 2 3 5 6" xfId="42135"/>
    <cellStyle name="Обычный 3 2 2 4 2 3 5 7" xfId="50023"/>
    <cellStyle name="Обычный 3 2 2 4 2 3 5 8" xfId="57490"/>
    <cellStyle name="Обычный 3 2 2 4 2 3 6" xfId="7321"/>
    <cellStyle name="Обычный 3 2 2 4 2 3 6 2" xfId="7322"/>
    <cellStyle name="Обычный 3 2 2 4 2 3 6 3" xfId="20666"/>
    <cellStyle name="Обычный 3 2 2 4 2 3 6 4" xfId="28138"/>
    <cellStyle name="Обычный 3 2 2 4 2 3 6 5" xfId="35607"/>
    <cellStyle name="Обычный 3 2 2 4 2 3 6 6" xfId="43068"/>
    <cellStyle name="Обычный 3 2 2 4 2 3 6 7" xfId="50956"/>
    <cellStyle name="Обычный 3 2 2 4 2 3 6 8" xfId="58423"/>
    <cellStyle name="Обычный 3 2 2 4 2 3 7" xfId="7323"/>
    <cellStyle name="Обычный 3 2 2 4 2 3 7 2" xfId="7324"/>
    <cellStyle name="Обычный 3 2 2 4 2 3 7 3" xfId="21600"/>
    <cellStyle name="Обычный 3 2 2 4 2 3 7 4" xfId="29072"/>
    <cellStyle name="Обычный 3 2 2 4 2 3 7 5" xfId="36541"/>
    <cellStyle name="Обычный 3 2 2 4 2 3 7 6" xfId="44002"/>
    <cellStyle name="Обычный 3 2 2 4 2 3 7 7" xfId="51890"/>
    <cellStyle name="Обычный 3 2 2 4 2 3 7 8" xfId="59357"/>
    <cellStyle name="Обычный 3 2 2 4 2 3 8" xfId="7325"/>
    <cellStyle name="Обычный 3 2 2 4 2 3 8 2" xfId="7326"/>
    <cellStyle name="Обычный 3 2 2 4 2 3 8 3" xfId="22533"/>
    <cellStyle name="Обычный 3 2 2 4 2 3 8 4" xfId="30005"/>
    <cellStyle name="Обычный 3 2 2 4 2 3 8 5" xfId="37474"/>
    <cellStyle name="Обычный 3 2 2 4 2 3 8 6" xfId="44935"/>
    <cellStyle name="Обычный 3 2 2 4 2 3 8 7" xfId="52823"/>
    <cellStyle name="Обычный 3 2 2 4 2 3 8 8" xfId="60290"/>
    <cellStyle name="Обычный 3 2 2 4 2 3 9" xfId="7327"/>
    <cellStyle name="Обычный 3 2 2 4 2 4" xfId="7328"/>
    <cellStyle name="Обычный 3 2 2 4 2 4 10" xfId="15980"/>
    <cellStyle name="Обычный 3 2 2 4 2 4 11" xfId="23470"/>
    <cellStyle name="Обычный 3 2 2 4 2 4 12" xfId="30941"/>
    <cellStyle name="Обычный 3 2 2 4 2 4 13" xfId="38407"/>
    <cellStyle name="Обычный 3 2 2 4 2 4 14" xfId="46288"/>
    <cellStyle name="Обычный 3 2 2 4 2 4 15" xfId="53755"/>
    <cellStyle name="Обычный 3 2 2 4 2 4 2" xfId="7329"/>
    <cellStyle name="Обычный 3 2 2 4 2 4 2 2" xfId="7330"/>
    <cellStyle name="Обычный 3 2 2 4 2 4 2 3" xfId="16935"/>
    <cellStyle name="Обычный 3 2 2 4 2 4 2 4" xfId="24407"/>
    <cellStyle name="Обычный 3 2 2 4 2 4 2 5" xfId="31877"/>
    <cellStyle name="Обычный 3 2 2 4 2 4 2 6" xfId="39339"/>
    <cellStyle name="Обычный 3 2 2 4 2 4 2 7" xfId="47225"/>
    <cellStyle name="Обычный 3 2 2 4 2 4 2 8" xfId="54692"/>
    <cellStyle name="Обычный 3 2 2 4 2 4 3" xfId="7331"/>
    <cellStyle name="Обычный 3 2 2 4 2 4 3 2" xfId="7332"/>
    <cellStyle name="Обычный 3 2 2 4 2 4 3 3" xfId="17869"/>
    <cellStyle name="Обычный 3 2 2 4 2 4 3 4" xfId="25341"/>
    <cellStyle name="Обычный 3 2 2 4 2 4 3 5" xfId="32810"/>
    <cellStyle name="Обычный 3 2 2 4 2 4 3 6" xfId="40271"/>
    <cellStyle name="Обычный 3 2 2 4 2 4 3 7" xfId="48159"/>
    <cellStyle name="Обычный 3 2 2 4 2 4 3 8" xfId="55626"/>
    <cellStyle name="Обычный 3 2 2 4 2 4 4" xfId="7333"/>
    <cellStyle name="Обычный 3 2 2 4 2 4 4 2" xfId="7334"/>
    <cellStyle name="Обычный 3 2 2 4 2 4 4 3" xfId="18802"/>
    <cellStyle name="Обычный 3 2 2 4 2 4 4 4" xfId="26274"/>
    <cellStyle name="Обычный 3 2 2 4 2 4 4 5" xfId="33743"/>
    <cellStyle name="Обычный 3 2 2 4 2 4 4 6" xfId="41204"/>
    <cellStyle name="Обычный 3 2 2 4 2 4 4 7" xfId="49092"/>
    <cellStyle name="Обычный 3 2 2 4 2 4 4 8" xfId="56559"/>
    <cellStyle name="Обычный 3 2 2 4 2 4 5" xfId="7335"/>
    <cellStyle name="Обычный 3 2 2 4 2 4 5 2" xfId="7336"/>
    <cellStyle name="Обычный 3 2 2 4 2 4 5 3" xfId="19734"/>
    <cellStyle name="Обычный 3 2 2 4 2 4 5 4" xfId="27206"/>
    <cellStyle name="Обычный 3 2 2 4 2 4 5 5" xfId="34675"/>
    <cellStyle name="Обычный 3 2 2 4 2 4 5 6" xfId="42136"/>
    <cellStyle name="Обычный 3 2 2 4 2 4 5 7" xfId="50024"/>
    <cellStyle name="Обычный 3 2 2 4 2 4 5 8" xfId="57491"/>
    <cellStyle name="Обычный 3 2 2 4 2 4 6" xfId="7337"/>
    <cellStyle name="Обычный 3 2 2 4 2 4 6 2" xfId="7338"/>
    <cellStyle name="Обычный 3 2 2 4 2 4 6 3" xfId="20667"/>
    <cellStyle name="Обычный 3 2 2 4 2 4 6 4" xfId="28139"/>
    <cellStyle name="Обычный 3 2 2 4 2 4 6 5" xfId="35608"/>
    <cellStyle name="Обычный 3 2 2 4 2 4 6 6" xfId="43069"/>
    <cellStyle name="Обычный 3 2 2 4 2 4 6 7" xfId="50957"/>
    <cellStyle name="Обычный 3 2 2 4 2 4 6 8" xfId="58424"/>
    <cellStyle name="Обычный 3 2 2 4 2 4 7" xfId="7339"/>
    <cellStyle name="Обычный 3 2 2 4 2 4 7 2" xfId="7340"/>
    <cellStyle name="Обычный 3 2 2 4 2 4 7 3" xfId="21601"/>
    <cellStyle name="Обычный 3 2 2 4 2 4 7 4" xfId="29073"/>
    <cellStyle name="Обычный 3 2 2 4 2 4 7 5" xfId="36542"/>
    <cellStyle name="Обычный 3 2 2 4 2 4 7 6" xfId="44003"/>
    <cellStyle name="Обычный 3 2 2 4 2 4 7 7" xfId="51891"/>
    <cellStyle name="Обычный 3 2 2 4 2 4 7 8" xfId="59358"/>
    <cellStyle name="Обычный 3 2 2 4 2 4 8" xfId="7341"/>
    <cellStyle name="Обычный 3 2 2 4 2 4 8 2" xfId="7342"/>
    <cellStyle name="Обычный 3 2 2 4 2 4 8 3" xfId="22534"/>
    <cellStyle name="Обычный 3 2 2 4 2 4 8 4" xfId="30006"/>
    <cellStyle name="Обычный 3 2 2 4 2 4 8 5" xfId="37475"/>
    <cellStyle name="Обычный 3 2 2 4 2 4 8 6" xfId="44936"/>
    <cellStyle name="Обычный 3 2 2 4 2 4 8 7" xfId="52824"/>
    <cellStyle name="Обычный 3 2 2 4 2 4 8 8" xfId="60291"/>
    <cellStyle name="Обычный 3 2 2 4 2 4 9" xfId="7343"/>
    <cellStyle name="Обычный 3 2 2 4 2 5" xfId="7344"/>
    <cellStyle name="Обычный 3 2 2 4 2 5 2" xfId="7345"/>
    <cellStyle name="Обычный 3 2 2 4 2 5 3" xfId="16930"/>
    <cellStyle name="Обычный 3 2 2 4 2 5 4" xfId="24402"/>
    <cellStyle name="Обычный 3 2 2 4 2 5 5" xfId="31872"/>
    <cellStyle name="Обычный 3 2 2 4 2 5 6" xfId="39334"/>
    <cellStyle name="Обычный 3 2 2 4 2 5 7" xfId="47220"/>
    <cellStyle name="Обычный 3 2 2 4 2 5 8" xfId="54687"/>
    <cellStyle name="Обычный 3 2 2 4 2 6" xfId="7346"/>
    <cellStyle name="Обычный 3 2 2 4 2 6 2" xfId="7347"/>
    <cellStyle name="Обычный 3 2 2 4 2 6 3" xfId="17864"/>
    <cellStyle name="Обычный 3 2 2 4 2 6 4" xfId="25336"/>
    <cellStyle name="Обычный 3 2 2 4 2 6 5" xfId="32805"/>
    <cellStyle name="Обычный 3 2 2 4 2 6 6" xfId="40266"/>
    <cellStyle name="Обычный 3 2 2 4 2 6 7" xfId="48154"/>
    <cellStyle name="Обычный 3 2 2 4 2 6 8" xfId="55621"/>
    <cellStyle name="Обычный 3 2 2 4 2 7" xfId="7348"/>
    <cellStyle name="Обычный 3 2 2 4 2 7 2" xfId="7349"/>
    <cellStyle name="Обычный 3 2 2 4 2 7 3" xfId="18797"/>
    <cellStyle name="Обычный 3 2 2 4 2 7 4" xfId="26269"/>
    <cellStyle name="Обычный 3 2 2 4 2 7 5" xfId="33738"/>
    <cellStyle name="Обычный 3 2 2 4 2 7 6" xfId="41199"/>
    <cellStyle name="Обычный 3 2 2 4 2 7 7" xfId="49087"/>
    <cellStyle name="Обычный 3 2 2 4 2 7 8" xfId="56554"/>
    <cellStyle name="Обычный 3 2 2 4 2 8" xfId="7350"/>
    <cellStyle name="Обычный 3 2 2 4 2 8 2" xfId="7351"/>
    <cellStyle name="Обычный 3 2 2 4 2 8 3" xfId="19729"/>
    <cellStyle name="Обычный 3 2 2 4 2 8 4" xfId="27201"/>
    <cellStyle name="Обычный 3 2 2 4 2 8 5" xfId="34670"/>
    <cellStyle name="Обычный 3 2 2 4 2 8 6" xfId="42131"/>
    <cellStyle name="Обычный 3 2 2 4 2 8 7" xfId="50019"/>
    <cellStyle name="Обычный 3 2 2 4 2 8 8" xfId="57486"/>
    <cellStyle name="Обычный 3 2 2 4 2 9" xfId="7352"/>
    <cellStyle name="Обычный 3 2 2 4 2 9 2" xfId="7353"/>
    <cellStyle name="Обычный 3 2 2 4 2 9 3" xfId="20662"/>
    <cellStyle name="Обычный 3 2 2 4 2 9 4" xfId="28134"/>
    <cellStyle name="Обычный 3 2 2 4 2 9 5" xfId="35603"/>
    <cellStyle name="Обычный 3 2 2 4 2 9 6" xfId="43064"/>
    <cellStyle name="Обычный 3 2 2 4 2 9 7" xfId="50952"/>
    <cellStyle name="Обычный 3 2 2 4 2 9 8" xfId="58419"/>
    <cellStyle name="Обычный 3 2 2 4 20" xfId="46282"/>
    <cellStyle name="Обычный 3 2 2 4 21" xfId="53749"/>
    <cellStyle name="Обычный 3 2 2 4 3" xfId="7354"/>
    <cellStyle name="Обычный 3 2 2 4 3 10" xfId="7355"/>
    <cellStyle name="Обычный 3 2 2 4 3 10 2" xfId="7356"/>
    <cellStyle name="Обычный 3 2 2 4 3 10 3" xfId="21602"/>
    <cellStyle name="Обычный 3 2 2 4 3 10 4" xfId="29074"/>
    <cellStyle name="Обычный 3 2 2 4 3 10 5" xfId="36543"/>
    <cellStyle name="Обычный 3 2 2 4 3 10 6" xfId="44004"/>
    <cellStyle name="Обычный 3 2 2 4 3 10 7" xfId="51892"/>
    <cellStyle name="Обычный 3 2 2 4 3 10 8" xfId="59359"/>
    <cellStyle name="Обычный 3 2 2 4 3 11" xfId="7357"/>
    <cellStyle name="Обычный 3 2 2 4 3 11 2" xfId="7358"/>
    <cellStyle name="Обычный 3 2 2 4 3 11 3" xfId="22535"/>
    <cellStyle name="Обычный 3 2 2 4 3 11 4" xfId="30007"/>
    <cellStyle name="Обычный 3 2 2 4 3 11 5" xfId="37476"/>
    <cellStyle name="Обычный 3 2 2 4 3 11 6" xfId="44937"/>
    <cellStyle name="Обычный 3 2 2 4 3 11 7" xfId="52825"/>
    <cellStyle name="Обычный 3 2 2 4 3 11 8" xfId="60292"/>
    <cellStyle name="Обычный 3 2 2 4 3 12" xfId="7359"/>
    <cellStyle name="Обычный 3 2 2 4 3 13" xfId="15981"/>
    <cellStyle name="Обычный 3 2 2 4 3 14" xfId="23471"/>
    <cellStyle name="Обычный 3 2 2 4 3 15" xfId="30942"/>
    <cellStyle name="Обычный 3 2 2 4 3 16" xfId="38408"/>
    <cellStyle name="Обычный 3 2 2 4 3 17" xfId="45552"/>
    <cellStyle name="Обычный 3 2 2 4 3 18" xfId="46289"/>
    <cellStyle name="Обычный 3 2 2 4 3 19" xfId="53756"/>
    <cellStyle name="Обычный 3 2 2 4 3 2" xfId="7360"/>
    <cellStyle name="Обычный 3 2 2 4 3 2 10" xfId="7361"/>
    <cellStyle name="Обычный 3 2 2 4 3 2 10 2" xfId="7362"/>
    <cellStyle name="Обычный 3 2 2 4 3 2 10 3" xfId="22536"/>
    <cellStyle name="Обычный 3 2 2 4 3 2 10 4" xfId="30008"/>
    <cellStyle name="Обычный 3 2 2 4 3 2 10 5" xfId="37477"/>
    <cellStyle name="Обычный 3 2 2 4 3 2 10 6" xfId="44938"/>
    <cellStyle name="Обычный 3 2 2 4 3 2 10 7" xfId="52826"/>
    <cellStyle name="Обычный 3 2 2 4 3 2 10 8" xfId="60293"/>
    <cellStyle name="Обычный 3 2 2 4 3 2 11" xfId="7363"/>
    <cellStyle name="Обычный 3 2 2 4 3 2 12" xfId="15982"/>
    <cellStyle name="Обычный 3 2 2 4 3 2 13" xfId="23472"/>
    <cellStyle name="Обычный 3 2 2 4 3 2 14" xfId="30943"/>
    <cellStyle name="Обычный 3 2 2 4 3 2 15" xfId="38409"/>
    <cellStyle name="Обычный 3 2 2 4 3 2 16" xfId="45553"/>
    <cellStyle name="Обычный 3 2 2 4 3 2 17" xfId="46290"/>
    <cellStyle name="Обычный 3 2 2 4 3 2 18" xfId="53757"/>
    <cellStyle name="Обычный 3 2 2 4 3 2 2" xfId="7364"/>
    <cellStyle name="Обычный 3 2 2 4 3 2 2 10" xfId="15983"/>
    <cellStyle name="Обычный 3 2 2 4 3 2 2 11" xfId="23473"/>
    <cellStyle name="Обычный 3 2 2 4 3 2 2 12" xfId="30944"/>
    <cellStyle name="Обычный 3 2 2 4 3 2 2 13" xfId="38410"/>
    <cellStyle name="Обычный 3 2 2 4 3 2 2 14" xfId="46291"/>
    <cellStyle name="Обычный 3 2 2 4 3 2 2 15" xfId="53758"/>
    <cellStyle name="Обычный 3 2 2 4 3 2 2 2" xfId="7365"/>
    <cellStyle name="Обычный 3 2 2 4 3 2 2 2 2" xfId="7366"/>
    <cellStyle name="Обычный 3 2 2 4 3 2 2 2 3" xfId="16938"/>
    <cellStyle name="Обычный 3 2 2 4 3 2 2 2 4" xfId="24410"/>
    <cellStyle name="Обычный 3 2 2 4 3 2 2 2 5" xfId="31880"/>
    <cellStyle name="Обычный 3 2 2 4 3 2 2 2 6" xfId="39342"/>
    <cellStyle name="Обычный 3 2 2 4 3 2 2 2 7" xfId="47228"/>
    <cellStyle name="Обычный 3 2 2 4 3 2 2 2 8" xfId="54695"/>
    <cellStyle name="Обычный 3 2 2 4 3 2 2 3" xfId="7367"/>
    <cellStyle name="Обычный 3 2 2 4 3 2 2 3 2" xfId="7368"/>
    <cellStyle name="Обычный 3 2 2 4 3 2 2 3 3" xfId="17872"/>
    <cellStyle name="Обычный 3 2 2 4 3 2 2 3 4" xfId="25344"/>
    <cellStyle name="Обычный 3 2 2 4 3 2 2 3 5" xfId="32813"/>
    <cellStyle name="Обычный 3 2 2 4 3 2 2 3 6" xfId="40274"/>
    <cellStyle name="Обычный 3 2 2 4 3 2 2 3 7" xfId="48162"/>
    <cellStyle name="Обычный 3 2 2 4 3 2 2 3 8" xfId="55629"/>
    <cellStyle name="Обычный 3 2 2 4 3 2 2 4" xfId="7369"/>
    <cellStyle name="Обычный 3 2 2 4 3 2 2 4 2" xfId="7370"/>
    <cellStyle name="Обычный 3 2 2 4 3 2 2 4 3" xfId="18805"/>
    <cellStyle name="Обычный 3 2 2 4 3 2 2 4 4" xfId="26277"/>
    <cellStyle name="Обычный 3 2 2 4 3 2 2 4 5" xfId="33746"/>
    <cellStyle name="Обычный 3 2 2 4 3 2 2 4 6" xfId="41207"/>
    <cellStyle name="Обычный 3 2 2 4 3 2 2 4 7" xfId="49095"/>
    <cellStyle name="Обычный 3 2 2 4 3 2 2 4 8" xfId="56562"/>
    <cellStyle name="Обычный 3 2 2 4 3 2 2 5" xfId="7371"/>
    <cellStyle name="Обычный 3 2 2 4 3 2 2 5 2" xfId="7372"/>
    <cellStyle name="Обычный 3 2 2 4 3 2 2 5 3" xfId="19737"/>
    <cellStyle name="Обычный 3 2 2 4 3 2 2 5 4" xfId="27209"/>
    <cellStyle name="Обычный 3 2 2 4 3 2 2 5 5" xfId="34678"/>
    <cellStyle name="Обычный 3 2 2 4 3 2 2 5 6" xfId="42139"/>
    <cellStyle name="Обычный 3 2 2 4 3 2 2 5 7" xfId="50027"/>
    <cellStyle name="Обычный 3 2 2 4 3 2 2 5 8" xfId="57494"/>
    <cellStyle name="Обычный 3 2 2 4 3 2 2 6" xfId="7373"/>
    <cellStyle name="Обычный 3 2 2 4 3 2 2 6 2" xfId="7374"/>
    <cellStyle name="Обычный 3 2 2 4 3 2 2 6 3" xfId="20670"/>
    <cellStyle name="Обычный 3 2 2 4 3 2 2 6 4" xfId="28142"/>
    <cellStyle name="Обычный 3 2 2 4 3 2 2 6 5" xfId="35611"/>
    <cellStyle name="Обычный 3 2 2 4 3 2 2 6 6" xfId="43072"/>
    <cellStyle name="Обычный 3 2 2 4 3 2 2 6 7" xfId="50960"/>
    <cellStyle name="Обычный 3 2 2 4 3 2 2 6 8" xfId="58427"/>
    <cellStyle name="Обычный 3 2 2 4 3 2 2 7" xfId="7375"/>
    <cellStyle name="Обычный 3 2 2 4 3 2 2 7 2" xfId="7376"/>
    <cellStyle name="Обычный 3 2 2 4 3 2 2 7 3" xfId="21604"/>
    <cellStyle name="Обычный 3 2 2 4 3 2 2 7 4" xfId="29076"/>
    <cellStyle name="Обычный 3 2 2 4 3 2 2 7 5" xfId="36545"/>
    <cellStyle name="Обычный 3 2 2 4 3 2 2 7 6" xfId="44006"/>
    <cellStyle name="Обычный 3 2 2 4 3 2 2 7 7" xfId="51894"/>
    <cellStyle name="Обычный 3 2 2 4 3 2 2 7 8" xfId="59361"/>
    <cellStyle name="Обычный 3 2 2 4 3 2 2 8" xfId="7377"/>
    <cellStyle name="Обычный 3 2 2 4 3 2 2 8 2" xfId="7378"/>
    <cellStyle name="Обычный 3 2 2 4 3 2 2 8 3" xfId="22537"/>
    <cellStyle name="Обычный 3 2 2 4 3 2 2 8 4" xfId="30009"/>
    <cellStyle name="Обычный 3 2 2 4 3 2 2 8 5" xfId="37478"/>
    <cellStyle name="Обычный 3 2 2 4 3 2 2 8 6" xfId="44939"/>
    <cellStyle name="Обычный 3 2 2 4 3 2 2 8 7" xfId="52827"/>
    <cellStyle name="Обычный 3 2 2 4 3 2 2 8 8" xfId="60294"/>
    <cellStyle name="Обычный 3 2 2 4 3 2 2 9" xfId="7379"/>
    <cellStyle name="Обычный 3 2 2 4 3 2 3" xfId="7380"/>
    <cellStyle name="Обычный 3 2 2 4 3 2 3 10" xfId="15984"/>
    <cellStyle name="Обычный 3 2 2 4 3 2 3 11" xfId="23474"/>
    <cellStyle name="Обычный 3 2 2 4 3 2 3 12" xfId="30945"/>
    <cellStyle name="Обычный 3 2 2 4 3 2 3 13" xfId="38411"/>
    <cellStyle name="Обычный 3 2 2 4 3 2 3 14" xfId="46292"/>
    <cellStyle name="Обычный 3 2 2 4 3 2 3 15" xfId="53759"/>
    <cellStyle name="Обычный 3 2 2 4 3 2 3 2" xfId="7381"/>
    <cellStyle name="Обычный 3 2 2 4 3 2 3 2 2" xfId="7382"/>
    <cellStyle name="Обычный 3 2 2 4 3 2 3 2 3" xfId="16939"/>
    <cellStyle name="Обычный 3 2 2 4 3 2 3 2 4" xfId="24411"/>
    <cellStyle name="Обычный 3 2 2 4 3 2 3 2 5" xfId="31881"/>
    <cellStyle name="Обычный 3 2 2 4 3 2 3 2 6" xfId="39343"/>
    <cellStyle name="Обычный 3 2 2 4 3 2 3 2 7" xfId="47229"/>
    <cellStyle name="Обычный 3 2 2 4 3 2 3 2 8" xfId="54696"/>
    <cellStyle name="Обычный 3 2 2 4 3 2 3 3" xfId="7383"/>
    <cellStyle name="Обычный 3 2 2 4 3 2 3 3 2" xfId="7384"/>
    <cellStyle name="Обычный 3 2 2 4 3 2 3 3 3" xfId="17873"/>
    <cellStyle name="Обычный 3 2 2 4 3 2 3 3 4" xfId="25345"/>
    <cellStyle name="Обычный 3 2 2 4 3 2 3 3 5" xfId="32814"/>
    <cellStyle name="Обычный 3 2 2 4 3 2 3 3 6" xfId="40275"/>
    <cellStyle name="Обычный 3 2 2 4 3 2 3 3 7" xfId="48163"/>
    <cellStyle name="Обычный 3 2 2 4 3 2 3 3 8" xfId="55630"/>
    <cellStyle name="Обычный 3 2 2 4 3 2 3 4" xfId="7385"/>
    <cellStyle name="Обычный 3 2 2 4 3 2 3 4 2" xfId="7386"/>
    <cellStyle name="Обычный 3 2 2 4 3 2 3 4 3" xfId="18806"/>
    <cellStyle name="Обычный 3 2 2 4 3 2 3 4 4" xfId="26278"/>
    <cellStyle name="Обычный 3 2 2 4 3 2 3 4 5" xfId="33747"/>
    <cellStyle name="Обычный 3 2 2 4 3 2 3 4 6" xfId="41208"/>
    <cellStyle name="Обычный 3 2 2 4 3 2 3 4 7" xfId="49096"/>
    <cellStyle name="Обычный 3 2 2 4 3 2 3 4 8" xfId="56563"/>
    <cellStyle name="Обычный 3 2 2 4 3 2 3 5" xfId="7387"/>
    <cellStyle name="Обычный 3 2 2 4 3 2 3 5 2" xfId="7388"/>
    <cellStyle name="Обычный 3 2 2 4 3 2 3 5 3" xfId="19738"/>
    <cellStyle name="Обычный 3 2 2 4 3 2 3 5 4" xfId="27210"/>
    <cellStyle name="Обычный 3 2 2 4 3 2 3 5 5" xfId="34679"/>
    <cellStyle name="Обычный 3 2 2 4 3 2 3 5 6" xfId="42140"/>
    <cellStyle name="Обычный 3 2 2 4 3 2 3 5 7" xfId="50028"/>
    <cellStyle name="Обычный 3 2 2 4 3 2 3 5 8" xfId="57495"/>
    <cellStyle name="Обычный 3 2 2 4 3 2 3 6" xfId="7389"/>
    <cellStyle name="Обычный 3 2 2 4 3 2 3 6 2" xfId="7390"/>
    <cellStyle name="Обычный 3 2 2 4 3 2 3 6 3" xfId="20671"/>
    <cellStyle name="Обычный 3 2 2 4 3 2 3 6 4" xfId="28143"/>
    <cellStyle name="Обычный 3 2 2 4 3 2 3 6 5" xfId="35612"/>
    <cellStyle name="Обычный 3 2 2 4 3 2 3 6 6" xfId="43073"/>
    <cellStyle name="Обычный 3 2 2 4 3 2 3 6 7" xfId="50961"/>
    <cellStyle name="Обычный 3 2 2 4 3 2 3 6 8" xfId="58428"/>
    <cellStyle name="Обычный 3 2 2 4 3 2 3 7" xfId="7391"/>
    <cellStyle name="Обычный 3 2 2 4 3 2 3 7 2" xfId="7392"/>
    <cellStyle name="Обычный 3 2 2 4 3 2 3 7 3" xfId="21605"/>
    <cellStyle name="Обычный 3 2 2 4 3 2 3 7 4" xfId="29077"/>
    <cellStyle name="Обычный 3 2 2 4 3 2 3 7 5" xfId="36546"/>
    <cellStyle name="Обычный 3 2 2 4 3 2 3 7 6" xfId="44007"/>
    <cellStyle name="Обычный 3 2 2 4 3 2 3 7 7" xfId="51895"/>
    <cellStyle name="Обычный 3 2 2 4 3 2 3 7 8" xfId="59362"/>
    <cellStyle name="Обычный 3 2 2 4 3 2 3 8" xfId="7393"/>
    <cellStyle name="Обычный 3 2 2 4 3 2 3 8 2" xfId="7394"/>
    <cellStyle name="Обычный 3 2 2 4 3 2 3 8 3" xfId="22538"/>
    <cellStyle name="Обычный 3 2 2 4 3 2 3 8 4" xfId="30010"/>
    <cellStyle name="Обычный 3 2 2 4 3 2 3 8 5" xfId="37479"/>
    <cellStyle name="Обычный 3 2 2 4 3 2 3 8 6" xfId="44940"/>
    <cellStyle name="Обычный 3 2 2 4 3 2 3 8 7" xfId="52828"/>
    <cellStyle name="Обычный 3 2 2 4 3 2 3 8 8" xfId="60295"/>
    <cellStyle name="Обычный 3 2 2 4 3 2 3 9" xfId="7395"/>
    <cellStyle name="Обычный 3 2 2 4 3 2 4" xfId="7396"/>
    <cellStyle name="Обычный 3 2 2 4 3 2 4 2" xfId="7397"/>
    <cellStyle name="Обычный 3 2 2 4 3 2 4 3" xfId="16937"/>
    <cellStyle name="Обычный 3 2 2 4 3 2 4 4" xfId="24409"/>
    <cellStyle name="Обычный 3 2 2 4 3 2 4 5" xfId="31879"/>
    <cellStyle name="Обычный 3 2 2 4 3 2 4 6" xfId="39341"/>
    <cellStyle name="Обычный 3 2 2 4 3 2 4 7" xfId="47227"/>
    <cellStyle name="Обычный 3 2 2 4 3 2 4 8" xfId="54694"/>
    <cellStyle name="Обычный 3 2 2 4 3 2 5" xfId="7398"/>
    <cellStyle name="Обычный 3 2 2 4 3 2 5 2" xfId="7399"/>
    <cellStyle name="Обычный 3 2 2 4 3 2 5 3" xfId="17871"/>
    <cellStyle name="Обычный 3 2 2 4 3 2 5 4" xfId="25343"/>
    <cellStyle name="Обычный 3 2 2 4 3 2 5 5" xfId="32812"/>
    <cellStyle name="Обычный 3 2 2 4 3 2 5 6" xfId="40273"/>
    <cellStyle name="Обычный 3 2 2 4 3 2 5 7" xfId="48161"/>
    <cellStyle name="Обычный 3 2 2 4 3 2 5 8" xfId="55628"/>
    <cellStyle name="Обычный 3 2 2 4 3 2 6" xfId="7400"/>
    <cellStyle name="Обычный 3 2 2 4 3 2 6 2" xfId="7401"/>
    <cellStyle name="Обычный 3 2 2 4 3 2 6 3" xfId="18804"/>
    <cellStyle name="Обычный 3 2 2 4 3 2 6 4" xfId="26276"/>
    <cellStyle name="Обычный 3 2 2 4 3 2 6 5" xfId="33745"/>
    <cellStyle name="Обычный 3 2 2 4 3 2 6 6" xfId="41206"/>
    <cellStyle name="Обычный 3 2 2 4 3 2 6 7" xfId="49094"/>
    <cellStyle name="Обычный 3 2 2 4 3 2 6 8" xfId="56561"/>
    <cellStyle name="Обычный 3 2 2 4 3 2 7" xfId="7402"/>
    <cellStyle name="Обычный 3 2 2 4 3 2 7 2" xfId="7403"/>
    <cellStyle name="Обычный 3 2 2 4 3 2 7 3" xfId="19736"/>
    <cellStyle name="Обычный 3 2 2 4 3 2 7 4" xfId="27208"/>
    <cellStyle name="Обычный 3 2 2 4 3 2 7 5" xfId="34677"/>
    <cellStyle name="Обычный 3 2 2 4 3 2 7 6" xfId="42138"/>
    <cellStyle name="Обычный 3 2 2 4 3 2 7 7" xfId="50026"/>
    <cellStyle name="Обычный 3 2 2 4 3 2 7 8" xfId="57493"/>
    <cellStyle name="Обычный 3 2 2 4 3 2 8" xfId="7404"/>
    <cellStyle name="Обычный 3 2 2 4 3 2 8 2" xfId="7405"/>
    <cellStyle name="Обычный 3 2 2 4 3 2 8 3" xfId="20669"/>
    <cellStyle name="Обычный 3 2 2 4 3 2 8 4" xfId="28141"/>
    <cellStyle name="Обычный 3 2 2 4 3 2 8 5" xfId="35610"/>
    <cellStyle name="Обычный 3 2 2 4 3 2 8 6" xfId="43071"/>
    <cellStyle name="Обычный 3 2 2 4 3 2 8 7" xfId="50959"/>
    <cellStyle name="Обычный 3 2 2 4 3 2 8 8" xfId="58426"/>
    <cellStyle name="Обычный 3 2 2 4 3 2 9" xfId="7406"/>
    <cellStyle name="Обычный 3 2 2 4 3 2 9 2" xfId="7407"/>
    <cellStyle name="Обычный 3 2 2 4 3 2 9 3" xfId="21603"/>
    <cellStyle name="Обычный 3 2 2 4 3 2 9 4" xfId="29075"/>
    <cellStyle name="Обычный 3 2 2 4 3 2 9 5" xfId="36544"/>
    <cellStyle name="Обычный 3 2 2 4 3 2 9 6" xfId="44005"/>
    <cellStyle name="Обычный 3 2 2 4 3 2 9 7" xfId="51893"/>
    <cellStyle name="Обычный 3 2 2 4 3 2 9 8" xfId="59360"/>
    <cellStyle name="Обычный 3 2 2 4 3 3" xfId="7408"/>
    <cellStyle name="Обычный 3 2 2 4 3 3 10" xfId="15985"/>
    <cellStyle name="Обычный 3 2 2 4 3 3 11" xfId="23475"/>
    <cellStyle name="Обычный 3 2 2 4 3 3 12" xfId="30946"/>
    <cellStyle name="Обычный 3 2 2 4 3 3 13" xfId="38412"/>
    <cellStyle name="Обычный 3 2 2 4 3 3 14" xfId="46293"/>
    <cellStyle name="Обычный 3 2 2 4 3 3 15" xfId="53760"/>
    <cellStyle name="Обычный 3 2 2 4 3 3 2" xfId="7409"/>
    <cellStyle name="Обычный 3 2 2 4 3 3 2 2" xfId="7410"/>
    <cellStyle name="Обычный 3 2 2 4 3 3 2 3" xfId="16940"/>
    <cellStyle name="Обычный 3 2 2 4 3 3 2 4" xfId="24412"/>
    <cellStyle name="Обычный 3 2 2 4 3 3 2 5" xfId="31882"/>
    <cellStyle name="Обычный 3 2 2 4 3 3 2 6" xfId="39344"/>
    <cellStyle name="Обычный 3 2 2 4 3 3 2 7" xfId="47230"/>
    <cellStyle name="Обычный 3 2 2 4 3 3 2 8" xfId="54697"/>
    <cellStyle name="Обычный 3 2 2 4 3 3 3" xfId="7411"/>
    <cellStyle name="Обычный 3 2 2 4 3 3 3 2" xfId="7412"/>
    <cellStyle name="Обычный 3 2 2 4 3 3 3 3" xfId="17874"/>
    <cellStyle name="Обычный 3 2 2 4 3 3 3 4" xfId="25346"/>
    <cellStyle name="Обычный 3 2 2 4 3 3 3 5" xfId="32815"/>
    <cellStyle name="Обычный 3 2 2 4 3 3 3 6" xfId="40276"/>
    <cellStyle name="Обычный 3 2 2 4 3 3 3 7" xfId="48164"/>
    <cellStyle name="Обычный 3 2 2 4 3 3 3 8" xfId="55631"/>
    <cellStyle name="Обычный 3 2 2 4 3 3 4" xfId="7413"/>
    <cellStyle name="Обычный 3 2 2 4 3 3 4 2" xfId="7414"/>
    <cellStyle name="Обычный 3 2 2 4 3 3 4 3" xfId="18807"/>
    <cellStyle name="Обычный 3 2 2 4 3 3 4 4" xfId="26279"/>
    <cellStyle name="Обычный 3 2 2 4 3 3 4 5" xfId="33748"/>
    <cellStyle name="Обычный 3 2 2 4 3 3 4 6" xfId="41209"/>
    <cellStyle name="Обычный 3 2 2 4 3 3 4 7" xfId="49097"/>
    <cellStyle name="Обычный 3 2 2 4 3 3 4 8" xfId="56564"/>
    <cellStyle name="Обычный 3 2 2 4 3 3 5" xfId="7415"/>
    <cellStyle name="Обычный 3 2 2 4 3 3 5 2" xfId="7416"/>
    <cellStyle name="Обычный 3 2 2 4 3 3 5 3" xfId="19739"/>
    <cellStyle name="Обычный 3 2 2 4 3 3 5 4" xfId="27211"/>
    <cellStyle name="Обычный 3 2 2 4 3 3 5 5" xfId="34680"/>
    <cellStyle name="Обычный 3 2 2 4 3 3 5 6" xfId="42141"/>
    <cellStyle name="Обычный 3 2 2 4 3 3 5 7" xfId="50029"/>
    <cellStyle name="Обычный 3 2 2 4 3 3 5 8" xfId="57496"/>
    <cellStyle name="Обычный 3 2 2 4 3 3 6" xfId="7417"/>
    <cellStyle name="Обычный 3 2 2 4 3 3 6 2" xfId="7418"/>
    <cellStyle name="Обычный 3 2 2 4 3 3 6 3" xfId="20672"/>
    <cellStyle name="Обычный 3 2 2 4 3 3 6 4" xfId="28144"/>
    <cellStyle name="Обычный 3 2 2 4 3 3 6 5" xfId="35613"/>
    <cellStyle name="Обычный 3 2 2 4 3 3 6 6" xfId="43074"/>
    <cellStyle name="Обычный 3 2 2 4 3 3 6 7" xfId="50962"/>
    <cellStyle name="Обычный 3 2 2 4 3 3 6 8" xfId="58429"/>
    <cellStyle name="Обычный 3 2 2 4 3 3 7" xfId="7419"/>
    <cellStyle name="Обычный 3 2 2 4 3 3 7 2" xfId="7420"/>
    <cellStyle name="Обычный 3 2 2 4 3 3 7 3" xfId="21606"/>
    <cellStyle name="Обычный 3 2 2 4 3 3 7 4" xfId="29078"/>
    <cellStyle name="Обычный 3 2 2 4 3 3 7 5" xfId="36547"/>
    <cellStyle name="Обычный 3 2 2 4 3 3 7 6" xfId="44008"/>
    <cellStyle name="Обычный 3 2 2 4 3 3 7 7" xfId="51896"/>
    <cellStyle name="Обычный 3 2 2 4 3 3 7 8" xfId="59363"/>
    <cellStyle name="Обычный 3 2 2 4 3 3 8" xfId="7421"/>
    <cellStyle name="Обычный 3 2 2 4 3 3 8 2" xfId="7422"/>
    <cellStyle name="Обычный 3 2 2 4 3 3 8 3" xfId="22539"/>
    <cellStyle name="Обычный 3 2 2 4 3 3 8 4" xfId="30011"/>
    <cellStyle name="Обычный 3 2 2 4 3 3 8 5" xfId="37480"/>
    <cellStyle name="Обычный 3 2 2 4 3 3 8 6" xfId="44941"/>
    <cellStyle name="Обычный 3 2 2 4 3 3 8 7" xfId="52829"/>
    <cellStyle name="Обычный 3 2 2 4 3 3 8 8" xfId="60296"/>
    <cellStyle name="Обычный 3 2 2 4 3 3 9" xfId="7423"/>
    <cellStyle name="Обычный 3 2 2 4 3 4" xfId="7424"/>
    <cellStyle name="Обычный 3 2 2 4 3 4 10" xfId="15986"/>
    <cellStyle name="Обычный 3 2 2 4 3 4 11" xfId="23476"/>
    <cellStyle name="Обычный 3 2 2 4 3 4 12" xfId="30947"/>
    <cellStyle name="Обычный 3 2 2 4 3 4 13" xfId="38413"/>
    <cellStyle name="Обычный 3 2 2 4 3 4 14" xfId="46294"/>
    <cellStyle name="Обычный 3 2 2 4 3 4 15" xfId="53761"/>
    <cellStyle name="Обычный 3 2 2 4 3 4 2" xfId="7425"/>
    <cellStyle name="Обычный 3 2 2 4 3 4 2 2" xfId="7426"/>
    <cellStyle name="Обычный 3 2 2 4 3 4 2 3" xfId="16941"/>
    <cellStyle name="Обычный 3 2 2 4 3 4 2 4" xfId="24413"/>
    <cellStyle name="Обычный 3 2 2 4 3 4 2 5" xfId="31883"/>
    <cellStyle name="Обычный 3 2 2 4 3 4 2 6" xfId="39345"/>
    <cellStyle name="Обычный 3 2 2 4 3 4 2 7" xfId="47231"/>
    <cellStyle name="Обычный 3 2 2 4 3 4 2 8" xfId="54698"/>
    <cellStyle name="Обычный 3 2 2 4 3 4 3" xfId="7427"/>
    <cellStyle name="Обычный 3 2 2 4 3 4 3 2" xfId="7428"/>
    <cellStyle name="Обычный 3 2 2 4 3 4 3 3" xfId="17875"/>
    <cellStyle name="Обычный 3 2 2 4 3 4 3 4" xfId="25347"/>
    <cellStyle name="Обычный 3 2 2 4 3 4 3 5" xfId="32816"/>
    <cellStyle name="Обычный 3 2 2 4 3 4 3 6" xfId="40277"/>
    <cellStyle name="Обычный 3 2 2 4 3 4 3 7" xfId="48165"/>
    <cellStyle name="Обычный 3 2 2 4 3 4 3 8" xfId="55632"/>
    <cellStyle name="Обычный 3 2 2 4 3 4 4" xfId="7429"/>
    <cellStyle name="Обычный 3 2 2 4 3 4 4 2" xfId="7430"/>
    <cellStyle name="Обычный 3 2 2 4 3 4 4 3" xfId="18808"/>
    <cellStyle name="Обычный 3 2 2 4 3 4 4 4" xfId="26280"/>
    <cellStyle name="Обычный 3 2 2 4 3 4 4 5" xfId="33749"/>
    <cellStyle name="Обычный 3 2 2 4 3 4 4 6" xfId="41210"/>
    <cellStyle name="Обычный 3 2 2 4 3 4 4 7" xfId="49098"/>
    <cellStyle name="Обычный 3 2 2 4 3 4 4 8" xfId="56565"/>
    <cellStyle name="Обычный 3 2 2 4 3 4 5" xfId="7431"/>
    <cellStyle name="Обычный 3 2 2 4 3 4 5 2" xfId="7432"/>
    <cellStyle name="Обычный 3 2 2 4 3 4 5 3" xfId="19740"/>
    <cellStyle name="Обычный 3 2 2 4 3 4 5 4" xfId="27212"/>
    <cellStyle name="Обычный 3 2 2 4 3 4 5 5" xfId="34681"/>
    <cellStyle name="Обычный 3 2 2 4 3 4 5 6" xfId="42142"/>
    <cellStyle name="Обычный 3 2 2 4 3 4 5 7" xfId="50030"/>
    <cellStyle name="Обычный 3 2 2 4 3 4 5 8" xfId="57497"/>
    <cellStyle name="Обычный 3 2 2 4 3 4 6" xfId="7433"/>
    <cellStyle name="Обычный 3 2 2 4 3 4 6 2" xfId="7434"/>
    <cellStyle name="Обычный 3 2 2 4 3 4 6 3" xfId="20673"/>
    <cellStyle name="Обычный 3 2 2 4 3 4 6 4" xfId="28145"/>
    <cellStyle name="Обычный 3 2 2 4 3 4 6 5" xfId="35614"/>
    <cellStyle name="Обычный 3 2 2 4 3 4 6 6" xfId="43075"/>
    <cellStyle name="Обычный 3 2 2 4 3 4 6 7" xfId="50963"/>
    <cellStyle name="Обычный 3 2 2 4 3 4 6 8" xfId="58430"/>
    <cellStyle name="Обычный 3 2 2 4 3 4 7" xfId="7435"/>
    <cellStyle name="Обычный 3 2 2 4 3 4 7 2" xfId="7436"/>
    <cellStyle name="Обычный 3 2 2 4 3 4 7 3" xfId="21607"/>
    <cellStyle name="Обычный 3 2 2 4 3 4 7 4" xfId="29079"/>
    <cellStyle name="Обычный 3 2 2 4 3 4 7 5" xfId="36548"/>
    <cellStyle name="Обычный 3 2 2 4 3 4 7 6" xfId="44009"/>
    <cellStyle name="Обычный 3 2 2 4 3 4 7 7" xfId="51897"/>
    <cellStyle name="Обычный 3 2 2 4 3 4 7 8" xfId="59364"/>
    <cellStyle name="Обычный 3 2 2 4 3 4 8" xfId="7437"/>
    <cellStyle name="Обычный 3 2 2 4 3 4 8 2" xfId="7438"/>
    <cellStyle name="Обычный 3 2 2 4 3 4 8 3" xfId="22540"/>
    <cellStyle name="Обычный 3 2 2 4 3 4 8 4" xfId="30012"/>
    <cellStyle name="Обычный 3 2 2 4 3 4 8 5" xfId="37481"/>
    <cellStyle name="Обычный 3 2 2 4 3 4 8 6" xfId="44942"/>
    <cellStyle name="Обычный 3 2 2 4 3 4 8 7" xfId="52830"/>
    <cellStyle name="Обычный 3 2 2 4 3 4 8 8" xfId="60297"/>
    <cellStyle name="Обычный 3 2 2 4 3 4 9" xfId="7439"/>
    <cellStyle name="Обычный 3 2 2 4 3 5" xfId="7440"/>
    <cellStyle name="Обычный 3 2 2 4 3 5 2" xfId="7441"/>
    <cellStyle name="Обычный 3 2 2 4 3 5 3" xfId="16936"/>
    <cellStyle name="Обычный 3 2 2 4 3 5 4" xfId="24408"/>
    <cellStyle name="Обычный 3 2 2 4 3 5 5" xfId="31878"/>
    <cellStyle name="Обычный 3 2 2 4 3 5 6" xfId="39340"/>
    <cellStyle name="Обычный 3 2 2 4 3 5 7" xfId="47226"/>
    <cellStyle name="Обычный 3 2 2 4 3 5 8" xfId="54693"/>
    <cellStyle name="Обычный 3 2 2 4 3 6" xfId="7442"/>
    <cellStyle name="Обычный 3 2 2 4 3 6 2" xfId="7443"/>
    <cellStyle name="Обычный 3 2 2 4 3 6 3" xfId="17870"/>
    <cellStyle name="Обычный 3 2 2 4 3 6 4" xfId="25342"/>
    <cellStyle name="Обычный 3 2 2 4 3 6 5" xfId="32811"/>
    <cellStyle name="Обычный 3 2 2 4 3 6 6" xfId="40272"/>
    <cellStyle name="Обычный 3 2 2 4 3 6 7" xfId="48160"/>
    <cellStyle name="Обычный 3 2 2 4 3 6 8" xfId="55627"/>
    <cellStyle name="Обычный 3 2 2 4 3 7" xfId="7444"/>
    <cellStyle name="Обычный 3 2 2 4 3 7 2" xfId="7445"/>
    <cellStyle name="Обычный 3 2 2 4 3 7 3" xfId="18803"/>
    <cellStyle name="Обычный 3 2 2 4 3 7 4" xfId="26275"/>
    <cellStyle name="Обычный 3 2 2 4 3 7 5" xfId="33744"/>
    <cellStyle name="Обычный 3 2 2 4 3 7 6" xfId="41205"/>
    <cellStyle name="Обычный 3 2 2 4 3 7 7" xfId="49093"/>
    <cellStyle name="Обычный 3 2 2 4 3 7 8" xfId="56560"/>
    <cellStyle name="Обычный 3 2 2 4 3 8" xfId="7446"/>
    <cellStyle name="Обычный 3 2 2 4 3 8 2" xfId="7447"/>
    <cellStyle name="Обычный 3 2 2 4 3 8 3" xfId="19735"/>
    <cellStyle name="Обычный 3 2 2 4 3 8 4" xfId="27207"/>
    <cellStyle name="Обычный 3 2 2 4 3 8 5" xfId="34676"/>
    <cellStyle name="Обычный 3 2 2 4 3 8 6" xfId="42137"/>
    <cellStyle name="Обычный 3 2 2 4 3 8 7" xfId="50025"/>
    <cellStyle name="Обычный 3 2 2 4 3 8 8" xfId="57492"/>
    <cellStyle name="Обычный 3 2 2 4 3 9" xfId="7448"/>
    <cellStyle name="Обычный 3 2 2 4 3 9 2" xfId="7449"/>
    <cellStyle name="Обычный 3 2 2 4 3 9 3" xfId="20668"/>
    <cellStyle name="Обычный 3 2 2 4 3 9 4" xfId="28140"/>
    <cellStyle name="Обычный 3 2 2 4 3 9 5" xfId="35609"/>
    <cellStyle name="Обычный 3 2 2 4 3 9 6" xfId="43070"/>
    <cellStyle name="Обычный 3 2 2 4 3 9 7" xfId="50958"/>
    <cellStyle name="Обычный 3 2 2 4 3 9 8" xfId="58425"/>
    <cellStyle name="Обычный 3 2 2 4 4" xfId="7450"/>
    <cellStyle name="Обычный 3 2 2 4 4 10" xfId="7451"/>
    <cellStyle name="Обычный 3 2 2 4 4 10 2" xfId="7452"/>
    <cellStyle name="Обычный 3 2 2 4 4 10 3" xfId="22541"/>
    <cellStyle name="Обычный 3 2 2 4 4 10 4" xfId="30013"/>
    <cellStyle name="Обычный 3 2 2 4 4 10 5" xfId="37482"/>
    <cellStyle name="Обычный 3 2 2 4 4 10 6" xfId="44943"/>
    <cellStyle name="Обычный 3 2 2 4 4 10 7" xfId="52831"/>
    <cellStyle name="Обычный 3 2 2 4 4 10 8" xfId="60298"/>
    <cellStyle name="Обычный 3 2 2 4 4 11" xfId="7453"/>
    <cellStyle name="Обычный 3 2 2 4 4 12" xfId="15987"/>
    <cellStyle name="Обычный 3 2 2 4 4 13" xfId="23477"/>
    <cellStyle name="Обычный 3 2 2 4 4 14" xfId="30948"/>
    <cellStyle name="Обычный 3 2 2 4 4 15" xfId="38414"/>
    <cellStyle name="Обычный 3 2 2 4 4 16" xfId="45554"/>
    <cellStyle name="Обычный 3 2 2 4 4 17" xfId="46295"/>
    <cellStyle name="Обычный 3 2 2 4 4 18" xfId="53762"/>
    <cellStyle name="Обычный 3 2 2 4 4 2" xfId="7454"/>
    <cellStyle name="Обычный 3 2 2 4 4 2 10" xfId="15988"/>
    <cellStyle name="Обычный 3 2 2 4 4 2 11" xfId="23478"/>
    <cellStyle name="Обычный 3 2 2 4 4 2 12" xfId="30949"/>
    <cellStyle name="Обычный 3 2 2 4 4 2 13" xfId="38415"/>
    <cellStyle name="Обычный 3 2 2 4 4 2 14" xfId="46296"/>
    <cellStyle name="Обычный 3 2 2 4 4 2 15" xfId="53763"/>
    <cellStyle name="Обычный 3 2 2 4 4 2 2" xfId="7455"/>
    <cellStyle name="Обычный 3 2 2 4 4 2 2 2" xfId="7456"/>
    <cellStyle name="Обычный 3 2 2 4 4 2 2 3" xfId="16943"/>
    <cellStyle name="Обычный 3 2 2 4 4 2 2 4" xfId="24415"/>
    <cellStyle name="Обычный 3 2 2 4 4 2 2 5" xfId="31885"/>
    <cellStyle name="Обычный 3 2 2 4 4 2 2 6" xfId="39347"/>
    <cellStyle name="Обычный 3 2 2 4 4 2 2 7" xfId="47233"/>
    <cellStyle name="Обычный 3 2 2 4 4 2 2 8" xfId="54700"/>
    <cellStyle name="Обычный 3 2 2 4 4 2 3" xfId="7457"/>
    <cellStyle name="Обычный 3 2 2 4 4 2 3 2" xfId="7458"/>
    <cellStyle name="Обычный 3 2 2 4 4 2 3 3" xfId="17877"/>
    <cellStyle name="Обычный 3 2 2 4 4 2 3 4" xfId="25349"/>
    <cellStyle name="Обычный 3 2 2 4 4 2 3 5" xfId="32818"/>
    <cellStyle name="Обычный 3 2 2 4 4 2 3 6" xfId="40279"/>
    <cellStyle name="Обычный 3 2 2 4 4 2 3 7" xfId="48167"/>
    <cellStyle name="Обычный 3 2 2 4 4 2 3 8" xfId="55634"/>
    <cellStyle name="Обычный 3 2 2 4 4 2 4" xfId="7459"/>
    <cellStyle name="Обычный 3 2 2 4 4 2 4 2" xfId="7460"/>
    <cellStyle name="Обычный 3 2 2 4 4 2 4 3" xfId="18810"/>
    <cellStyle name="Обычный 3 2 2 4 4 2 4 4" xfId="26282"/>
    <cellStyle name="Обычный 3 2 2 4 4 2 4 5" xfId="33751"/>
    <cellStyle name="Обычный 3 2 2 4 4 2 4 6" xfId="41212"/>
    <cellStyle name="Обычный 3 2 2 4 4 2 4 7" xfId="49100"/>
    <cellStyle name="Обычный 3 2 2 4 4 2 4 8" xfId="56567"/>
    <cellStyle name="Обычный 3 2 2 4 4 2 5" xfId="7461"/>
    <cellStyle name="Обычный 3 2 2 4 4 2 5 2" xfId="7462"/>
    <cellStyle name="Обычный 3 2 2 4 4 2 5 3" xfId="19742"/>
    <cellStyle name="Обычный 3 2 2 4 4 2 5 4" xfId="27214"/>
    <cellStyle name="Обычный 3 2 2 4 4 2 5 5" xfId="34683"/>
    <cellStyle name="Обычный 3 2 2 4 4 2 5 6" xfId="42144"/>
    <cellStyle name="Обычный 3 2 2 4 4 2 5 7" xfId="50032"/>
    <cellStyle name="Обычный 3 2 2 4 4 2 5 8" xfId="57499"/>
    <cellStyle name="Обычный 3 2 2 4 4 2 6" xfId="7463"/>
    <cellStyle name="Обычный 3 2 2 4 4 2 6 2" xfId="7464"/>
    <cellStyle name="Обычный 3 2 2 4 4 2 6 3" xfId="20675"/>
    <cellStyle name="Обычный 3 2 2 4 4 2 6 4" xfId="28147"/>
    <cellStyle name="Обычный 3 2 2 4 4 2 6 5" xfId="35616"/>
    <cellStyle name="Обычный 3 2 2 4 4 2 6 6" xfId="43077"/>
    <cellStyle name="Обычный 3 2 2 4 4 2 6 7" xfId="50965"/>
    <cellStyle name="Обычный 3 2 2 4 4 2 6 8" xfId="58432"/>
    <cellStyle name="Обычный 3 2 2 4 4 2 7" xfId="7465"/>
    <cellStyle name="Обычный 3 2 2 4 4 2 7 2" xfId="7466"/>
    <cellStyle name="Обычный 3 2 2 4 4 2 7 3" xfId="21609"/>
    <cellStyle name="Обычный 3 2 2 4 4 2 7 4" xfId="29081"/>
    <cellStyle name="Обычный 3 2 2 4 4 2 7 5" xfId="36550"/>
    <cellStyle name="Обычный 3 2 2 4 4 2 7 6" xfId="44011"/>
    <cellStyle name="Обычный 3 2 2 4 4 2 7 7" xfId="51899"/>
    <cellStyle name="Обычный 3 2 2 4 4 2 7 8" xfId="59366"/>
    <cellStyle name="Обычный 3 2 2 4 4 2 8" xfId="7467"/>
    <cellStyle name="Обычный 3 2 2 4 4 2 8 2" xfId="7468"/>
    <cellStyle name="Обычный 3 2 2 4 4 2 8 3" xfId="22542"/>
    <cellStyle name="Обычный 3 2 2 4 4 2 8 4" xfId="30014"/>
    <cellStyle name="Обычный 3 2 2 4 4 2 8 5" xfId="37483"/>
    <cellStyle name="Обычный 3 2 2 4 4 2 8 6" xfId="44944"/>
    <cellStyle name="Обычный 3 2 2 4 4 2 8 7" xfId="52832"/>
    <cellStyle name="Обычный 3 2 2 4 4 2 8 8" xfId="60299"/>
    <cellStyle name="Обычный 3 2 2 4 4 2 9" xfId="7469"/>
    <cellStyle name="Обычный 3 2 2 4 4 3" xfId="7470"/>
    <cellStyle name="Обычный 3 2 2 4 4 3 10" xfId="15989"/>
    <cellStyle name="Обычный 3 2 2 4 4 3 11" xfId="23479"/>
    <cellStyle name="Обычный 3 2 2 4 4 3 12" xfId="30950"/>
    <cellStyle name="Обычный 3 2 2 4 4 3 13" xfId="38416"/>
    <cellStyle name="Обычный 3 2 2 4 4 3 14" xfId="46297"/>
    <cellStyle name="Обычный 3 2 2 4 4 3 15" xfId="53764"/>
    <cellStyle name="Обычный 3 2 2 4 4 3 2" xfId="7471"/>
    <cellStyle name="Обычный 3 2 2 4 4 3 2 2" xfId="7472"/>
    <cellStyle name="Обычный 3 2 2 4 4 3 2 3" xfId="16944"/>
    <cellStyle name="Обычный 3 2 2 4 4 3 2 4" xfId="24416"/>
    <cellStyle name="Обычный 3 2 2 4 4 3 2 5" xfId="31886"/>
    <cellStyle name="Обычный 3 2 2 4 4 3 2 6" xfId="39348"/>
    <cellStyle name="Обычный 3 2 2 4 4 3 2 7" xfId="47234"/>
    <cellStyle name="Обычный 3 2 2 4 4 3 2 8" xfId="54701"/>
    <cellStyle name="Обычный 3 2 2 4 4 3 3" xfId="7473"/>
    <cellStyle name="Обычный 3 2 2 4 4 3 3 2" xfId="7474"/>
    <cellStyle name="Обычный 3 2 2 4 4 3 3 3" xfId="17878"/>
    <cellStyle name="Обычный 3 2 2 4 4 3 3 4" xfId="25350"/>
    <cellStyle name="Обычный 3 2 2 4 4 3 3 5" xfId="32819"/>
    <cellStyle name="Обычный 3 2 2 4 4 3 3 6" xfId="40280"/>
    <cellStyle name="Обычный 3 2 2 4 4 3 3 7" xfId="48168"/>
    <cellStyle name="Обычный 3 2 2 4 4 3 3 8" xfId="55635"/>
    <cellStyle name="Обычный 3 2 2 4 4 3 4" xfId="7475"/>
    <cellStyle name="Обычный 3 2 2 4 4 3 4 2" xfId="7476"/>
    <cellStyle name="Обычный 3 2 2 4 4 3 4 3" xfId="18811"/>
    <cellStyle name="Обычный 3 2 2 4 4 3 4 4" xfId="26283"/>
    <cellStyle name="Обычный 3 2 2 4 4 3 4 5" xfId="33752"/>
    <cellStyle name="Обычный 3 2 2 4 4 3 4 6" xfId="41213"/>
    <cellStyle name="Обычный 3 2 2 4 4 3 4 7" xfId="49101"/>
    <cellStyle name="Обычный 3 2 2 4 4 3 4 8" xfId="56568"/>
    <cellStyle name="Обычный 3 2 2 4 4 3 5" xfId="7477"/>
    <cellStyle name="Обычный 3 2 2 4 4 3 5 2" xfId="7478"/>
    <cellStyle name="Обычный 3 2 2 4 4 3 5 3" xfId="19743"/>
    <cellStyle name="Обычный 3 2 2 4 4 3 5 4" xfId="27215"/>
    <cellStyle name="Обычный 3 2 2 4 4 3 5 5" xfId="34684"/>
    <cellStyle name="Обычный 3 2 2 4 4 3 5 6" xfId="42145"/>
    <cellStyle name="Обычный 3 2 2 4 4 3 5 7" xfId="50033"/>
    <cellStyle name="Обычный 3 2 2 4 4 3 5 8" xfId="57500"/>
    <cellStyle name="Обычный 3 2 2 4 4 3 6" xfId="7479"/>
    <cellStyle name="Обычный 3 2 2 4 4 3 6 2" xfId="7480"/>
    <cellStyle name="Обычный 3 2 2 4 4 3 6 3" xfId="20676"/>
    <cellStyle name="Обычный 3 2 2 4 4 3 6 4" xfId="28148"/>
    <cellStyle name="Обычный 3 2 2 4 4 3 6 5" xfId="35617"/>
    <cellStyle name="Обычный 3 2 2 4 4 3 6 6" xfId="43078"/>
    <cellStyle name="Обычный 3 2 2 4 4 3 6 7" xfId="50966"/>
    <cellStyle name="Обычный 3 2 2 4 4 3 6 8" xfId="58433"/>
    <cellStyle name="Обычный 3 2 2 4 4 3 7" xfId="7481"/>
    <cellStyle name="Обычный 3 2 2 4 4 3 7 2" xfId="7482"/>
    <cellStyle name="Обычный 3 2 2 4 4 3 7 3" xfId="21610"/>
    <cellStyle name="Обычный 3 2 2 4 4 3 7 4" xfId="29082"/>
    <cellStyle name="Обычный 3 2 2 4 4 3 7 5" xfId="36551"/>
    <cellStyle name="Обычный 3 2 2 4 4 3 7 6" xfId="44012"/>
    <cellStyle name="Обычный 3 2 2 4 4 3 7 7" xfId="51900"/>
    <cellStyle name="Обычный 3 2 2 4 4 3 7 8" xfId="59367"/>
    <cellStyle name="Обычный 3 2 2 4 4 3 8" xfId="7483"/>
    <cellStyle name="Обычный 3 2 2 4 4 3 8 2" xfId="7484"/>
    <cellStyle name="Обычный 3 2 2 4 4 3 8 3" xfId="22543"/>
    <cellStyle name="Обычный 3 2 2 4 4 3 8 4" xfId="30015"/>
    <cellStyle name="Обычный 3 2 2 4 4 3 8 5" xfId="37484"/>
    <cellStyle name="Обычный 3 2 2 4 4 3 8 6" xfId="44945"/>
    <cellStyle name="Обычный 3 2 2 4 4 3 8 7" xfId="52833"/>
    <cellStyle name="Обычный 3 2 2 4 4 3 8 8" xfId="60300"/>
    <cellStyle name="Обычный 3 2 2 4 4 3 9" xfId="7485"/>
    <cellStyle name="Обычный 3 2 2 4 4 4" xfId="7486"/>
    <cellStyle name="Обычный 3 2 2 4 4 4 2" xfId="7487"/>
    <cellStyle name="Обычный 3 2 2 4 4 4 3" xfId="16942"/>
    <cellStyle name="Обычный 3 2 2 4 4 4 4" xfId="24414"/>
    <cellStyle name="Обычный 3 2 2 4 4 4 5" xfId="31884"/>
    <cellStyle name="Обычный 3 2 2 4 4 4 6" xfId="39346"/>
    <cellStyle name="Обычный 3 2 2 4 4 4 7" xfId="47232"/>
    <cellStyle name="Обычный 3 2 2 4 4 4 8" xfId="54699"/>
    <cellStyle name="Обычный 3 2 2 4 4 5" xfId="7488"/>
    <cellStyle name="Обычный 3 2 2 4 4 5 2" xfId="7489"/>
    <cellStyle name="Обычный 3 2 2 4 4 5 3" xfId="17876"/>
    <cellStyle name="Обычный 3 2 2 4 4 5 4" xfId="25348"/>
    <cellStyle name="Обычный 3 2 2 4 4 5 5" xfId="32817"/>
    <cellStyle name="Обычный 3 2 2 4 4 5 6" xfId="40278"/>
    <cellStyle name="Обычный 3 2 2 4 4 5 7" xfId="48166"/>
    <cellStyle name="Обычный 3 2 2 4 4 5 8" xfId="55633"/>
    <cellStyle name="Обычный 3 2 2 4 4 6" xfId="7490"/>
    <cellStyle name="Обычный 3 2 2 4 4 6 2" xfId="7491"/>
    <cellStyle name="Обычный 3 2 2 4 4 6 3" xfId="18809"/>
    <cellStyle name="Обычный 3 2 2 4 4 6 4" xfId="26281"/>
    <cellStyle name="Обычный 3 2 2 4 4 6 5" xfId="33750"/>
    <cellStyle name="Обычный 3 2 2 4 4 6 6" xfId="41211"/>
    <cellStyle name="Обычный 3 2 2 4 4 6 7" xfId="49099"/>
    <cellStyle name="Обычный 3 2 2 4 4 6 8" xfId="56566"/>
    <cellStyle name="Обычный 3 2 2 4 4 7" xfId="7492"/>
    <cellStyle name="Обычный 3 2 2 4 4 7 2" xfId="7493"/>
    <cellStyle name="Обычный 3 2 2 4 4 7 3" xfId="19741"/>
    <cellStyle name="Обычный 3 2 2 4 4 7 4" xfId="27213"/>
    <cellStyle name="Обычный 3 2 2 4 4 7 5" xfId="34682"/>
    <cellStyle name="Обычный 3 2 2 4 4 7 6" xfId="42143"/>
    <cellStyle name="Обычный 3 2 2 4 4 7 7" xfId="50031"/>
    <cellStyle name="Обычный 3 2 2 4 4 7 8" xfId="57498"/>
    <cellStyle name="Обычный 3 2 2 4 4 8" xfId="7494"/>
    <cellStyle name="Обычный 3 2 2 4 4 8 2" xfId="7495"/>
    <cellStyle name="Обычный 3 2 2 4 4 8 3" xfId="20674"/>
    <cellStyle name="Обычный 3 2 2 4 4 8 4" xfId="28146"/>
    <cellStyle name="Обычный 3 2 2 4 4 8 5" xfId="35615"/>
    <cellStyle name="Обычный 3 2 2 4 4 8 6" xfId="43076"/>
    <cellStyle name="Обычный 3 2 2 4 4 8 7" xfId="50964"/>
    <cellStyle name="Обычный 3 2 2 4 4 8 8" xfId="58431"/>
    <cellStyle name="Обычный 3 2 2 4 4 9" xfId="7496"/>
    <cellStyle name="Обычный 3 2 2 4 4 9 2" xfId="7497"/>
    <cellStyle name="Обычный 3 2 2 4 4 9 3" xfId="21608"/>
    <cellStyle name="Обычный 3 2 2 4 4 9 4" xfId="29080"/>
    <cellStyle name="Обычный 3 2 2 4 4 9 5" xfId="36549"/>
    <cellStyle name="Обычный 3 2 2 4 4 9 6" xfId="44010"/>
    <cellStyle name="Обычный 3 2 2 4 4 9 7" xfId="51898"/>
    <cellStyle name="Обычный 3 2 2 4 4 9 8" xfId="59365"/>
    <cellStyle name="Обычный 3 2 2 4 5" xfId="7498"/>
    <cellStyle name="Обычный 3 2 2 4 5 10" xfId="15990"/>
    <cellStyle name="Обычный 3 2 2 4 5 11" xfId="23480"/>
    <cellStyle name="Обычный 3 2 2 4 5 12" xfId="30951"/>
    <cellStyle name="Обычный 3 2 2 4 5 13" xfId="38417"/>
    <cellStyle name="Обычный 3 2 2 4 5 14" xfId="46298"/>
    <cellStyle name="Обычный 3 2 2 4 5 15" xfId="53765"/>
    <cellStyle name="Обычный 3 2 2 4 5 2" xfId="7499"/>
    <cellStyle name="Обычный 3 2 2 4 5 2 2" xfId="7500"/>
    <cellStyle name="Обычный 3 2 2 4 5 2 3" xfId="16945"/>
    <cellStyle name="Обычный 3 2 2 4 5 2 4" xfId="24417"/>
    <cellStyle name="Обычный 3 2 2 4 5 2 5" xfId="31887"/>
    <cellStyle name="Обычный 3 2 2 4 5 2 6" xfId="39349"/>
    <cellStyle name="Обычный 3 2 2 4 5 2 7" xfId="47235"/>
    <cellStyle name="Обычный 3 2 2 4 5 2 8" xfId="54702"/>
    <cellStyle name="Обычный 3 2 2 4 5 3" xfId="7501"/>
    <cellStyle name="Обычный 3 2 2 4 5 3 2" xfId="7502"/>
    <cellStyle name="Обычный 3 2 2 4 5 3 3" xfId="17879"/>
    <cellStyle name="Обычный 3 2 2 4 5 3 4" xfId="25351"/>
    <cellStyle name="Обычный 3 2 2 4 5 3 5" xfId="32820"/>
    <cellStyle name="Обычный 3 2 2 4 5 3 6" xfId="40281"/>
    <cellStyle name="Обычный 3 2 2 4 5 3 7" xfId="48169"/>
    <cellStyle name="Обычный 3 2 2 4 5 3 8" xfId="55636"/>
    <cellStyle name="Обычный 3 2 2 4 5 4" xfId="7503"/>
    <cellStyle name="Обычный 3 2 2 4 5 4 2" xfId="7504"/>
    <cellStyle name="Обычный 3 2 2 4 5 4 3" xfId="18812"/>
    <cellStyle name="Обычный 3 2 2 4 5 4 4" xfId="26284"/>
    <cellStyle name="Обычный 3 2 2 4 5 4 5" xfId="33753"/>
    <cellStyle name="Обычный 3 2 2 4 5 4 6" xfId="41214"/>
    <cellStyle name="Обычный 3 2 2 4 5 4 7" xfId="49102"/>
    <cellStyle name="Обычный 3 2 2 4 5 4 8" xfId="56569"/>
    <cellStyle name="Обычный 3 2 2 4 5 5" xfId="7505"/>
    <cellStyle name="Обычный 3 2 2 4 5 5 2" xfId="7506"/>
    <cellStyle name="Обычный 3 2 2 4 5 5 3" xfId="19744"/>
    <cellStyle name="Обычный 3 2 2 4 5 5 4" xfId="27216"/>
    <cellStyle name="Обычный 3 2 2 4 5 5 5" xfId="34685"/>
    <cellStyle name="Обычный 3 2 2 4 5 5 6" xfId="42146"/>
    <cellStyle name="Обычный 3 2 2 4 5 5 7" xfId="50034"/>
    <cellStyle name="Обычный 3 2 2 4 5 5 8" xfId="57501"/>
    <cellStyle name="Обычный 3 2 2 4 5 6" xfId="7507"/>
    <cellStyle name="Обычный 3 2 2 4 5 6 2" xfId="7508"/>
    <cellStyle name="Обычный 3 2 2 4 5 6 3" xfId="20677"/>
    <cellStyle name="Обычный 3 2 2 4 5 6 4" xfId="28149"/>
    <cellStyle name="Обычный 3 2 2 4 5 6 5" xfId="35618"/>
    <cellStyle name="Обычный 3 2 2 4 5 6 6" xfId="43079"/>
    <cellStyle name="Обычный 3 2 2 4 5 6 7" xfId="50967"/>
    <cellStyle name="Обычный 3 2 2 4 5 6 8" xfId="58434"/>
    <cellStyle name="Обычный 3 2 2 4 5 7" xfId="7509"/>
    <cellStyle name="Обычный 3 2 2 4 5 7 2" xfId="7510"/>
    <cellStyle name="Обычный 3 2 2 4 5 7 3" xfId="21611"/>
    <cellStyle name="Обычный 3 2 2 4 5 7 4" xfId="29083"/>
    <cellStyle name="Обычный 3 2 2 4 5 7 5" xfId="36552"/>
    <cellStyle name="Обычный 3 2 2 4 5 7 6" xfId="44013"/>
    <cellStyle name="Обычный 3 2 2 4 5 7 7" xfId="51901"/>
    <cellStyle name="Обычный 3 2 2 4 5 7 8" xfId="59368"/>
    <cellStyle name="Обычный 3 2 2 4 5 8" xfId="7511"/>
    <cellStyle name="Обычный 3 2 2 4 5 8 2" xfId="7512"/>
    <cellStyle name="Обычный 3 2 2 4 5 8 3" xfId="22544"/>
    <cellStyle name="Обычный 3 2 2 4 5 8 4" xfId="30016"/>
    <cellStyle name="Обычный 3 2 2 4 5 8 5" xfId="37485"/>
    <cellStyle name="Обычный 3 2 2 4 5 8 6" xfId="44946"/>
    <cellStyle name="Обычный 3 2 2 4 5 8 7" xfId="52834"/>
    <cellStyle name="Обычный 3 2 2 4 5 8 8" xfId="60301"/>
    <cellStyle name="Обычный 3 2 2 4 5 9" xfId="7513"/>
    <cellStyle name="Обычный 3 2 2 4 6" xfId="7514"/>
    <cellStyle name="Обычный 3 2 2 4 6 10" xfId="15991"/>
    <cellStyle name="Обычный 3 2 2 4 6 11" xfId="23481"/>
    <cellStyle name="Обычный 3 2 2 4 6 12" xfId="30952"/>
    <cellStyle name="Обычный 3 2 2 4 6 13" xfId="38418"/>
    <cellStyle name="Обычный 3 2 2 4 6 14" xfId="46299"/>
    <cellStyle name="Обычный 3 2 2 4 6 15" xfId="53766"/>
    <cellStyle name="Обычный 3 2 2 4 6 2" xfId="7515"/>
    <cellStyle name="Обычный 3 2 2 4 6 2 2" xfId="7516"/>
    <cellStyle name="Обычный 3 2 2 4 6 2 3" xfId="16946"/>
    <cellStyle name="Обычный 3 2 2 4 6 2 4" xfId="24418"/>
    <cellStyle name="Обычный 3 2 2 4 6 2 5" xfId="31888"/>
    <cellStyle name="Обычный 3 2 2 4 6 2 6" xfId="39350"/>
    <cellStyle name="Обычный 3 2 2 4 6 2 7" xfId="47236"/>
    <cellStyle name="Обычный 3 2 2 4 6 2 8" xfId="54703"/>
    <cellStyle name="Обычный 3 2 2 4 6 3" xfId="7517"/>
    <cellStyle name="Обычный 3 2 2 4 6 3 2" xfId="7518"/>
    <cellStyle name="Обычный 3 2 2 4 6 3 3" xfId="17880"/>
    <cellStyle name="Обычный 3 2 2 4 6 3 4" xfId="25352"/>
    <cellStyle name="Обычный 3 2 2 4 6 3 5" xfId="32821"/>
    <cellStyle name="Обычный 3 2 2 4 6 3 6" xfId="40282"/>
    <cellStyle name="Обычный 3 2 2 4 6 3 7" xfId="48170"/>
    <cellStyle name="Обычный 3 2 2 4 6 3 8" xfId="55637"/>
    <cellStyle name="Обычный 3 2 2 4 6 4" xfId="7519"/>
    <cellStyle name="Обычный 3 2 2 4 6 4 2" xfId="7520"/>
    <cellStyle name="Обычный 3 2 2 4 6 4 3" xfId="18813"/>
    <cellStyle name="Обычный 3 2 2 4 6 4 4" xfId="26285"/>
    <cellStyle name="Обычный 3 2 2 4 6 4 5" xfId="33754"/>
    <cellStyle name="Обычный 3 2 2 4 6 4 6" xfId="41215"/>
    <cellStyle name="Обычный 3 2 2 4 6 4 7" xfId="49103"/>
    <cellStyle name="Обычный 3 2 2 4 6 4 8" xfId="56570"/>
    <cellStyle name="Обычный 3 2 2 4 6 5" xfId="7521"/>
    <cellStyle name="Обычный 3 2 2 4 6 5 2" xfId="7522"/>
    <cellStyle name="Обычный 3 2 2 4 6 5 3" xfId="19745"/>
    <cellStyle name="Обычный 3 2 2 4 6 5 4" xfId="27217"/>
    <cellStyle name="Обычный 3 2 2 4 6 5 5" xfId="34686"/>
    <cellStyle name="Обычный 3 2 2 4 6 5 6" xfId="42147"/>
    <cellStyle name="Обычный 3 2 2 4 6 5 7" xfId="50035"/>
    <cellStyle name="Обычный 3 2 2 4 6 5 8" xfId="57502"/>
    <cellStyle name="Обычный 3 2 2 4 6 6" xfId="7523"/>
    <cellStyle name="Обычный 3 2 2 4 6 6 2" xfId="7524"/>
    <cellStyle name="Обычный 3 2 2 4 6 6 3" xfId="20678"/>
    <cellStyle name="Обычный 3 2 2 4 6 6 4" xfId="28150"/>
    <cellStyle name="Обычный 3 2 2 4 6 6 5" xfId="35619"/>
    <cellStyle name="Обычный 3 2 2 4 6 6 6" xfId="43080"/>
    <cellStyle name="Обычный 3 2 2 4 6 6 7" xfId="50968"/>
    <cellStyle name="Обычный 3 2 2 4 6 6 8" xfId="58435"/>
    <cellStyle name="Обычный 3 2 2 4 6 7" xfId="7525"/>
    <cellStyle name="Обычный 3 2 2 4 6 7 2" xfId="7526"/>
    <cellStyle name="Обычный 3 2 2 4 6 7 3" xfId="21612"/>
    <cellStyle name="Обычный 3 2 2 4 6 7 4" xfId="29084"/>
    <cellStyle name="Обычный 3 2 2 4 6 7 5" xfId="36553"/>
    <cellStyle name="Обычный 3 2 2 4 6 7 6" xfId="44014"/>
    <cellStyle name="Обычный 3 2 2 4 6 7 7" xfId="51902"/>
    <cellStyle name="Обычный 3 2 2 4 6 7 8" xfId="59369"/>
    <cellStyle name="Обычный 3 2 2 4 6 8" xfId="7527"/>
    <cellStyle name="Обычный 3 2 2 4 6 8 2" xfId="7528"/>
    <cellStyle name="Обычный 3 2 2 4 6 8 3" xfId="22545"/>
    <cellStyle name="Обычный 3 2 2 4 6 8 4" xfId="30017"/>
    <cellStyle name="Обычный 3 2 2 4 6 8 5" xfId="37486"/>
    <cellStyle name="Обычный 3 2 2 4 6 8 6" xfId="44947"/>
    <cellStyle name="Обычный 3 2 2 4 6 8 7" xfId="52835"/>
    <cellStyle name="Обычный 3 2 2 4 6 8 8" xfId="60302"/>
    <cellStyle name="Обычный 3 2 2 4 6 9" xfId="7529"/>
    <cellStyle name="Обычный 3 2 2 4 7" xfId="7530"/>
    <cellStyle name="Обычный 3 2 2 4 7 2" xfId="7531"/>
    <cellStyle name="Обычный 3 2 2 4 7 3" xfId="16929"/>
    <cellStyle name="Обычный 3 2 2 4 7 4" xfId="24401"/>
    <cellStyle name="Обычный 3 2 2 4 7 5" xfId="31871"/>
    <cellStyle name="Обычный 3 2 2 4 7 6" xfId="39333"/>
    <cellStyle name="Обычный 3 2 2 4 7 7" xfId="47219"/>
    <cellStyle name="Обычный 3 2 2 4 7 8" xfId="54686"/>
    <cellStyle name="Обычный 3 2 2 4 8" xfId="7532"/>
    <cellStyle name="Обычный 3 2 2 4 8 2" xfId="7533"/>
    <cellStyle name="Обычный 3 2 2 4 8 3" xfId="17863"/>
    <cellStyle name="Обычный 3 2 2 4 8 4" xfId="25335"/>
    <cellStyle name="Обычный 3 2 2 4 8 5" xfId="32804"/>
    <cellStyle name="Обычный 3 2 2 4 8 6" xfId="40265"/>
    <cellStyle name="Обычный 3 2 2 4 8 7" xfId="48153"/>
    <cellStyle name="Обычный 3 2 2 4 8 8" xfId="55620"/>
    <cellStyle name="Обычный 3 2 2 4 9" xfId="7534"/>
    <cellStyle name="Обычный 3 2 2 4 9 2" xfId="7535"/>
    <cellStyle name="Обычный 3 2 2 4 9 3" xfId="18796"/>
    <cellStyle name="Обычный 3 2 2 4 9 4" xfId="26268"/>
    <cellStyle name="Обычный 3 2 2 4 9 5" xfId="33737"/>
    <cellStyle name="Обычный 3 2 2 4 9 6" xfId="41198"/>
    <cellStyle name="Обычный 3 2 2 4 9 7" xfId="49086"/>
    <cellStyle name="Обычный 3 2 2 4 9 8" xfId="56553"/>
    <cellStyle name="Обычный 3 2 2 5" xfId="7536"/>
    <cellStyle name="Обычный 3 2 2 5 10" xfId="7537"/>
    <cellStyle name="Обычный 3 2 2 5 10 2" xfId="7538"/>
    <cellStyle name="Обычный 3 2 2 5 10 3" xfId="16947"/>
    <cellStyle name="Обычный 3 2 2 5 10 4" xfId="24419"/>
    <cellStyle name="Обычный 3 2 2 5 10 5" xfId="31889"/>
    <cellStyle name="Обычный 3 2 2 5 10 6" xfId="39351"/>
    <cellStyle name="Обычный 3 2 2 5 10 7" xfId="47237"/>
    <cellStyle name="Обычный 3 2 2 5 10 8" xfId="54704"/>
    <cellStyle name="Обычный 3 2 2 5 11" xfId="7539"/>
    <cellStyle name="Обычный 3 2 2 5 11 2" xfId="7540"/>
    <cellStyle name="Обычный 3 2 2 5 11 3" xfId="17881"/>
    <cellStyle name="Обычный 3 2 2 5 11 4" xfId="25353"/>
    <cellStyle name="Обычный 3 2 2 5 11 5" xfId="32822"/>
    <cellStyle name="Обычный 3 2 2 5 11 6" xfId="40283"/>
    <cellStyle name="Обычный 3 2 2 5 11 7" xfId="48171"/>
    <cellStyle name="Обычный 3 2 2 5 11 8" xfId="55638"/>
    <cellStyle name="Обычный 3 2 2 5 12" xfId="7541"/>
    <cellStyle name="Обычный 3 2 2 5 12 2" xfId="7542"/>
    <cellStyle name="Обычный 3 2 2 5 12 3" xfId="18814"/>
    <cellStyle name="Обычный 3 2 2 5 12 4" xfId="26286"/>
    <cellStyle name="Обычный 3 2 2 5 12 5" xfId="33755"/>
    <cellStyle name="Обычный 3 2 2 5 12 6" xfId="41216"/>
    <cellStyle name="Обычный 3 2 2 5 12 7" xfId="49104"/>
    <cellStyle name="Обычный 3 2 2 5 12 8" xfId="56571"/>
    <cellStyle name="Обычный 3 2 2 5 13" xfId="7543"/>
    <cellStyle name="Обычный 3 2 2 5 13 2" xfId="7544"/>
    <cellStyle name="Обычный 3 2 2 5 13 3" xfId="19746"/>
    <cellStyle name="Обычный 3 2 2 5 13 4" xfId="27218"/>
    <cellStyle name="Обычный 3 2 2 5 13 5" xfId="34687"/>
    <cellStyle name="Обычный 3 2 2 5 13 6" xfId="42148"/>
    <cellStyle name="Обычный 3 2 2 5 13 7" xfId="50036"/>
    <cellStyle name="Обычный 3 2 2 5 13 8" xfId="57503"/>
    <cellStyle name="Обычный 3 2 2 5 14" xfId="7545"/>
    <cellStyle name="Обычный 3 2 2 5 14 2" xfId="7546"/>
    <cellStyle name="Обычный 3 2 2 5 14 3" xfId="20679"/>
    <cellStyle name="Обычный 3 2 2 5 14 4" xfId="28151"/>
    <cellStyle name="Обычный 3 2 2 5 14 5" xfId="35620"/>
    <cellStyle name="Обычный 3 2 2 5 14 6" xfId="43081"/>
    <cellStyle name="Обычный 3 2 2 5 14 7" xfId="50969"/>
    <cellStyle name="Обычный 3 2 2 5 14 8" xfId="58436"/>
    <cellStyle name="Обычный 3 2 2 5 15" xfId="7547"/>
    <cellStyle name="Обычный 3 2 2 5 15 2" xfId="7548"/>
    <cellStyle name="Обычный 3 2 2 5 15 3" xfId="21613"/>
    <cellStyle name="Обычный 3 2 2 5 15 4" xfId="29085"/>
    <cellStyle name="Обычный 3 2 2 5 15 5" xfId="36554"/>
    <cellStyle name="Обычный 3 2 2 5 15 6" xfId="44015"/>
    <cellStyle name="Обычный 3 2 2 5 15 7" xfId="51903"/>
    <cellStyle name="Обычный 3 2 2 5 15 8" xfId="59370"/>
    <cellStyle name="Обычный 3 2 2 5 16" xfId="7549"/>
    <cellStyle name="Обычный 3 2 2 5 16 2" xfId="7550"/>
    <cellStyle name="Обычный 3 2 2 5 16 3" xfId="22546"/>
    <cellStyle name="Обычный 3 2 2 5 16 4" xfId="30018"/>
    <cellStyle name="Обычный 3 2 2 5 16 5" xfId="37487"/>
    <cellStyle name="Обычный 3 2 2 5 16 6" xfId="44948"/>
    <cellStyle name="Обычный 3 2 2 5 16 7" xfId="52836"/>
    <cellStyle name="Обычный 3 2 2 5 16 8" xfId="60303"/>
    <cellStyle name="Обычный 3 2 2 5 17" xfId="7551"/>
    <cellStyle name="Обычный 3 2 2 5 18" xfId="15992"/>
    <cellStyle name="Обычный 3 2 2 5 19" xfId="23482"/>
    <cellStyle name="Обычный 3 2 2 5 2" xfId="7552"/>
    <cellStyle name="Обычный 3 2 2 5 2 10" xfId="7553"/>
    <cellStyle name="Обычный 3 2 2 5 2 10 2" xfId="7554"/>
    <cellStyle name="Обычный 3 2 2 5 2 10 3" xfId="19747"/>
    <cellStyle name="Обычный 3 2 2 5 2 10 4" xfId="27219"/>
    <cellStyle name="Обычный 3 2 2 5 2 10 5" xfId="34688"/>
    <cellStyle name="Обычный 3 2 2 5 2 10 6" xfId="42149"/>
    <cellStyle name="Обычный 3 2 2 5 2 10 7" xfId="50037"/>
    <cellStyle name="Обычный 3 2 2 5 2 10 8" xfId="57504"/>
    <cellStyle name="Обычный 3 2 2 5 2 11" xfId="7555"/>
    <cellStyle name="Обычный 3 2 2 5 2 11 2" xfId="7556"/>
    <cellStyle name="Обычный 3 2 2 5 2 11 3" xfId="20680"/>
    <cellStyle name="Обычный 3 2 2 5 2 11 4" xfId="28152"/>
    <cellStyle name="Обычный 3 2 2 5 2 11 5" xfId="35621"/>
    <cellStyle name="Обычный 3 2 2 5 2 11 6" xfId="43082"/>
    <cellStyle name="Обычный 3 2 2 5 2 11 7" xfId="50970"/>
    <cellStyle name="Обычный 3 2 2 5 2 11 8" xfId="58437"/>
    <cellStyle name="Обычный 3 2 2 5 2 12" xfId="7557"/>
    <cellStyle name="Обычный 3 2 2 5 2 12 2" xfId="7558"/>
    <cellStyle name="Обычный 3 2 2 5 2 12 3" xfId="21614"/>
    <cellStyle name="Обычный 3 2 2 5 2 12 4" xfId="29086"/>
    <cellStyle name="Обычный 3 2 2 5 2 12 5" xfId="36555"/>
    <cellStyle name="Обычный 3 2 2 5 2 12 6" xfId="44016"/>
    <cellStyle name="Обычный 3 2 2 5 2 12 7" xfId="51904"/>
    <cellStyle name="Обычный 3 2 2 5 2 12 8" xfId="59371"/>
    <cellStyle name="Обычный 3 2 2 5 2 13" xfId="7559"/>
    <cellStyle name="Обычный 3 2 2 5 2 13 2" xfId="7560"/>
    <cellStyle name="Обычный 3 2 2 5 2 13 3" xfId="22547"/>
    <cellStyle name="Обычный 3 2 2 5 2 13 4" xfId="30019"/>
    <cellStyle name="Обычный 3 2 2 5 2 13 5" xfId="37488"/>
    <cellStyle name="Обычный 3 2 2 5 2 13 6" xfId="44949"/>
    <cellStyle name="Обычный 3 2 2 5 2 13 7" xfId="52837"/>
    <cellStyle name="Обычный 3 2 2 5 2 13 8" xfId="60304"/>
    <cellStyle name="Обычный 3 2 2 5 2 14" xfId="7561"/>
    <cellStyle name="Обычный 3 2 2 5 2 15" xfId="15993"/>
    <cellStyle name="Обычный 3 2 2 5 2 16" xfId="23483"/>
    <cellStyle name="Обычный 3 2 2 5 2 17" xfId="30954"/>
    <cellStyle name="Обычный 3 2 2 5 2 18" xfId="38420"/>
    <cellStyle name="Обычный 3 2 2 5 2 19" xfId="45471"/>
    <cellStyle name="Обычный 3 2 2 5 2 2" xfId="7562"/>
    <cellStyle name="Обычный 3 2 2 5 2 2 10" xfId="7563"/>
    <cellStyle name="Обычный 3 2 2 5 2 2 10 2" xfId="7564"/>
    <cellStyle name="Обычный 3 2 2 5 2 2 10 3" xfId="21615"/>
    <cellStyle name="Обычный 3 2 2 5 2 2 10 4" xfId="29087"/>
    <cellStyle name="Обычный 3 2 2 5 2 2 10 5" xfId="36556"/>
    <cellStyle name="Обычный 3 2 2 5 2 2 10 6" xfId="44017"/>
    <cellStyle name="Обычный 3 2 2 5 2 2 10 7" xfId="51905"/>
    <cellStyle name="Обычный 3 2 2 5 2 2 10 8" xfId="59372"/>
    <cellStyle name="Обычный 3 2 2 5 2 2 11" xfId="7565"/>
    <cellStyle name="Обычный 3 2 2 5 2 2 11 2" xfId="7566"/>
    <cellStyle name="Обычный 3 2 2 5 2 2 11 3" xfId="22548"/>
    <cellStyle name="Обычный 3 2 2 5 2 2 11 4" xfId="30020"/>
    <cellStyle name="Обычный 3 2 2 5 2 2 11 5" xfId="37489"/>
    <cellStyle name="Обычный 3 2 2 5 2 2 11 6" xfId="44950"/>
    <cellStyle name="Обычный 3 2 2 5 2 2 11 7" xfId="52838"/>
    <cellStyle name="Обычный 3 2 2 5 2 2 11 8" xfId="60305"/>
    <cellStyle name="Обычный 3 2 2 5 2 2 12" xfId="7567"/>
    <cellStyle name="Обычный 3 2 2 5 2 2 13" xfId="15994"/>
    <cellStyle name="Обычный 3 2 2 5 2 2 14" xfId="23484"/>
    <cellStyle name="Обычный 3 2 2 5 2 2 15" xfId="30955"/>
    <cellStyle name="Обычный 3 2 2 5 2 2 16" xfId="38421"/>
    <cellStyle name="Обычный 3 2 2 5 2 2 17" xfId="45555"/>
    <cellStyle name="Обычный 3 2 2 5 2 2 18" xfId="46302"/>
    <cellStyle name="Обычный 3 2 2 5 2 2 19" xfId="53769"/>
    <cellStyle name="Обычный 3 2 2 5 2 2 2" xfId="7568"/>
    <cellStyle name="Обычный 3 2 2 5 2 2 2 10" xfId="7569"/>
    <cellStyle name="Обычный 3 2 2 5 2 2 2 10 2" xfId="7570"/>
    <cellStyle name="Обычный 3 2 2 5 2 2 2 10 3" xfId="22549"/>
    <cellStyle name="Обычный 3 2 2 5 2 2 2 10 4" xfId="30021"/>
    <cellStyle name="Обычный 3 2 2 5 2 2 2 10 5" xfId="37490"/>
    <cellStyle name="Обычный 3 2 2 5 2 2 2 10 6" xfId="44951"/>
    <cellStyle name="Обычный 3 2 2 5 2 2 2 10 7" xfId="52839"/>
    <cellStyle name="Обычный 3 2 2 5 2 2 2 10 8" xfId="60306"/>
    <cellStyle name="Обычный 3 2 2 5 2 2 2 11" xfId="7571"/>
    <cellStyle name="Обычный 3 2 2 5 2 2 2 12" xfId="15995"/>
    <cellStyle name="Обычный 3 2 2 5 2 2 2 13" xfId="23485"/>
    <cellStyle name="Обычный 3 2 2 5 2 2 2 14" xfId="30956"/>
    <cellStyle name="Обычный 3 2 2 5 2 2 2 15" xfId="38422"/>
    <cellStyle name="Обычный 3 2 2 5 2 2 2 16" xfId="45556"/>
    <cellStyle name="Обычный 3 2 2 5 2 2 2 17" xfId="46303"/>
    <cellStyle name="Обычный 3 2 2 5 2 2 2 18" xfId="53770"/>
    <cellStyle name="Обычный 3 2 2 5 2 2 2 2" xfId="7572"/>
    <cellStyle name="Обычный 3 2 2 5 2 2 2 2 10" xfId="15996"/>
    <cellStyle name="Обычный 3 2 2 5 2 2 2 2 11" xfId="23486"/>
    <cellStyle name="Обычный 3 2 2 5 2 2 2 2 12" xfId="30957"/>
    <cellStyle name="Обычный 3 2 2 5 2 2 2 2 13" xfId="38423"/>
    <cellStyle name="Обычный 3 2 2 5 2 2 2 2 14" xfId="46304"/>
    <cellStyle name="Обычный 3 2 2 5 2 2 2 2 15" xfId="53771"/>
    <cellStyle name="Обычный 3 2 2 5 2 2 2 2 2" xfId="7573"/>
    <cellStyle name="Обычный 3 2 2 5 2 2 2 2 2 2" xfId="7574"/>
    <cellStyle name="Обычный 3 2 2 5 2 2 2 2 2 3" xfId="16951"/>
    <cellStyle name="Обычный 3 2 2 5 2 2 2 2 2 4" xfId="24423"/>
    <cellStyle name="Обычный 3 2 2 5 2 2 2 2 2 5" xfId="31893"/>
    <cellStyle name="Обычный 3 2 2 5 2 2 2 2 2 6" xfId="39355"/>
    <cellStyle name="Обычный 3 2 2 5 2 2 2 2 2 7" xfId="47241"/>
    <cellStyle name="Обычный 3 2 2 5 2 2 2 2 2 8" xfId="54708"/>
    <cellStyle name="Обычный 3 2 2 5 2 2 2 2 3" xfId="7575"/>
    <cellStyle name="Обычный 3 2 2 5 2 2 2 2 3 2" xfId="7576"/>
    <cellStyle name="Обычный 3 2 2 5 2 2 2 2 3 3" xfId="17885"/>
    <cellStyle name="Обычный 3 2 2 5 2 2 2 2 3 4" xfId="25357"/>
    <cellStyle name="Обычный 3 2 2 5 2 2 2 2 3 5" xfId="32826"/>
    <cellStyle name="Обычный 3 2 2 5 2 2 2 2 3 6" xfId="40287"/>
    <cellStyle name="Обычный 3 2 2 5 2 2 2 2 3 7" xfId="48175"/>
    <cellStyle name="Обычный 3 2 2 5 2 2 2 2 3 8" xfId="55642"/>
    <cellStyle name="Обычный 3 2 2 5 2 2 2 2 4" xfId="7577"/>
    <cellStyle name="Обычный 3 2 2 5 2 2 2 2 4 2" xfId="7578"/>
    <cellStyle name="Обычный 3 2 2 5 2 2 2 2 4 3" xfId="18818"/>
    <cellStyle name="Обычный 3 2 2 5 2 2 2 2 4 4" xfId="26290"/>
    <cellStyle name="Обычный 3 2 2 5 2 2 2 2 4 5" xfId="33759"/>
    <cellStyle name="Обычный 3 2 2 5 2 2 2 2 4 6" xfId="41220"/>
    <cellStyle name="Обычный 3 2 2 5 2 2 2 2 4 7" xfId="49108"/>
    <cellStyle name="Обычный 3 2 2 5 2 2 2 2 4 8" xfId="56575"/>
    <cellStyle name="Обычный 3 2 2 5 2 2 2 2 5" xfId="7579"/>
    <cellStyle name="Обычный 3 2 2 5 2 2 2 2 5 2" xfId="7580"/>
    <cellStyle name="Обычный 3 2 2 5 2 2 2 2 5 3" xfId="19750"/>
    <cellStyle name="Обычный 3 2 2 5 2 2 2 2 5 4" xfId="27222"/>
    <cellStyle name="Обычный 3 2 2 5 2 2 2 2 5 5" xfId="34691"/>
    <cellStyle name="Обычный 3 2 2 5 2 2 2 2 5 6" xfId="42152"/>
    <cellStyle name="Обычный 3 2 2 5 2 2 2 2 5 7" xfId="50040"/>
    <cellStyle name="Обычный 3 2 2 5 2 2 2 2 5 8" xfId="57507"/>
    <cellStyle name="Обычный 3 2 2 5 2 2 2 2 6" xfId="7581"/>
    <cellStyle name="Обычный 3 2 2 5 2 2 2 2 6 2" xfId="7582"/>
    <cellStyle name="Обычный 3 2 2 5 2 2 2 2 6 3" xfId="20683"/>
    <cellStyle name="Обычный 3 2 2 5 2 2 2 2 6 4" xfId="28155"/>
    <cellStyle name="Обычный 3 2 2 5 2 2 2 2 6 5" xfId="35624"/>
    <cellStyle name="Обычный 3 2 2 5 2 2 2 2 6 6" xfId="43085"/>
    <cellStyle name="Обычный 3 2 2 5 2 2 2 2 6 7" xfId="50973"/>
    <cellStyle name="Обычный 3 2 2 5 2 2 2 2 6 8" xfId="58440"/>
    <cellStyle name="Обычный 3 2 2 5 2 2 2 2 7" xfId="7583"/>
    <cellStyle name="Обычный 3 2 2 5 2 2 2 2 7 2" xfId="7584"/>
    <cellStyle name="Обычный 3 2 2 5 2 2 2 2 7 3" xfId="21617"/>
    <cellStyle name="Обычный 3 2 2 5 2 2 2 2 7 4" xfId="29089"/>
    <cellStyle name="Обычный 3 2 2 5 2 2 2 2 7 5" xfId="36558"/>
    <cellStyle name="Обычный 3 2 2 5 2 2 2 2 7 6" xfId="44019"/>
    <cellStyle name="Обычный 3 2 2 5 2 2 2 2 7 7" xfId="51907"/>
    <cellStyle name="Обычный 3 2 2 5 2 2 2 2 7 8" xfId="59374"/>
    <cellStyle name="Обычный 3 2 2 5 2 2 2 2 8" xfId="7585"/>
    <cellStyle name="Обычный 3 2 2 5 2 2 2 2 8 2" xfId="7586"/>
    <cellStyle name="Обычный 3 2 2 5 2 2 2 2 8 3" xfId="22550"/>
    <cellStyle name="Обычный 3 2 2 5 2 2 2 2 8 4" xfId="30022"/>
    <cellStyle name="Обычный 3 2 2 5 2 2 2 2 8 5" xfId="37491"/>
    <cellStyle name="Обычный 3 2 2 5 2 2 2 2 8 6" xfId="44952"/>
    <cellStyle name="Обычный 3 2 2 5 2 2 2 2 8 7" xfId="52840"/>
    <cellStyle name="Обычный 3 2 2 5 2 2 2 2 8 8" xfId="60307"/>
    <cellStyle name="Обычный 3 2 2 5 2 2 2 2 9" xfId="7587"/>
    <cellStyle name="Обычный 3 2 2 5 2 2 2 3" xfId="7588"/>
    <cellStyle name="Обычный 3 2 2 5 2 2 2 3 10" xfId="15997"/>
    <cellStyle name="Обычный 3 2 2 5 2 2 2 3 11" xfId="23487"/>
    <cellStyle name="Обычный 3 2 2 5 2 2 2 3 12" xfId="30958"/>
    <cellStyle name="Обычный 3 2 2 5 2 2 2 3 13" xfId="38424"/>
    <cellStyle name="Обычный 3 2 2 5 2 2 2 3 14" xfId="46305"/>
    <cellStyle name="Обычный 3 2 2 5 2 2 2 3 15" xfId="53772"/>
    <cellStyle name="Обычный 3 2 2 5 2 2 2 3 2" xfId="7589"/>
    <cellStyle name="Обычный 3 2 2 5 2 2 2 3 2 2" xfId="7590"/>
    <cellStyle name="Обычный 3 2 2 5 2 2 2 3 2 3" xfId="16952"/>
    <cellStyle name="Обычный 3 2 2 5 2 2 2 3 2 4" xfId="24424"/>
    <cellStyle name="Обычный 3 2 2 5 2 2 2 3 2 5" xfId="31894"/>
    <cellStyle name="Обычный 3 2 2 5 2 2 2 3 2 6" xfId="39356"/>
    <cellStyle name="Обычный 3 2 2 5 2 2 2 3 2 7" xfId="47242"/>
    <cellStyle name="Обычный 3 2 2 5 2 2 2 3 2 8" xfId="54709"/>
    <cellStyle name="Обычный 3 2 2 5 2 2 2 3 3" xfId="7591"/>
    <cellStyle name="Обычный 3 2 2 5 2 2 2 3 3 2" xfId="7592"/>
    <cellStyle name="Обычный 3 2 2 5 2 2 2 3 3 3" xfId="17886"/>
    <cellStyle name="Обычный 3 2 2 5 2 2 2 3 3 4" xfId="25358"/>
    <cellStyle name="Обычный 3 2 2 5 2 2 2 3 3 5" xfId="32827"/>
    <cellStyle name="Обычный 3 2 2 5 2 2 2 3 3 6" xfId="40288"/>
    <cellStyle name="Обычный 3 2 2 5 2 2 2 3 3 7" xfId="48176"/>
    <cellStyle name="Обычный 3 2 2 5 2 2 2 3 3 8" xfId="55643"/>
    <cellStyle name="Обычный 3 2 2 5 2 2 2 3 4" xfId="7593"/>
    <cellStyle name="Обычный 3 2 2 5 2 2 2 3 4 2" xfId="7594"/>
    <cellStyle name="Обычный 3 2 2 5 2 2 2 3 4 3" xfId="18819"/>
    <cellStyle name="Обычный 3 2 2 5 2 2 2 3 4 4" xfId="26291"/>
    <cellStyle name="Обычный 3 2 2 5 2 2 2 3 4 5" xfId="33760"/>
    <cellStyle name="Обычный 3 2 2 5 2 2 2 3 4 6" xfId="41221"/>
    <cellStyle name="Обычный 3 2 2 5 2 2 2 3 4 7" xfId="49109"/>
    <cellStyle name="Обычный 3 2 2 5 2 2 2 3 4 8" xfId="56576"/>
    <cellStyle name="Обычный 3 2 2 5 2 2 2 3 5" xfId="7595"/>
    <cellStyle name="Обычный 3 2 2 5 2 2 2 3 5 2" xfId="7596"/>
    <cellStyle name="Обычный 3 2 2 5 2 2 2 3 5 3" xfId="19751"/>
    <cellStyle name="Обычный 3 2 2 5 2 2 2 3 5 4" xfId="27223"/>
    <cellStyle name="Обычный 3 2 2 5 2 2 2 3 5 5" xfId="34692"/>
    <cellStyle name="Обычный 3 2 2 5 2 2 2 3 5 6" xfId="42153"/>
    <cellStyle name="Обычный 3 2 2 5 2 2 2 3 5 7" xfId="50041"/>
    <cellStyle name="Обычный 3 2 2 5 2 2 2 3 5 8" xfId="57508"/>
    <cellStyle name="Обычный 3 2 2 5 2 2 2 3 6" xfId="7597"/>
    <cellStyle name="Обычный 3 2 2 5 2 2 2 3 6 2" xfId="7598"/>
    <cellStyle name="Обычный 3 2 2 5 2 2 2 3 6 3" xfId="20684"/>
    <cellStyle name="Обычный 3 2 2 5 2 2 2 3 6 4" xfId="28156"/>
    <cellStyle name="Обычный 3 2 2 5 2 2 2 3 6 5" xfId="35625"/>
    <cellStyle name="Обычный 3 2 2 5 2 2 2 3 6 6" xfId="43086"/>
    <cellStyle name="Обычный 3 2 2 5 2 2 2 3 6 7" xfId="50974"/>
    <cellStyle name="Обычный 3 2 2 5 2 2 2 3 6 8" xfId="58441"/>
    <cellStyle name="Обычный 3 2 2 5 2 2 2 3 7" xfId="7599"/>
    <cellStyle name="Обычный 3 2 2 5 2 2 2 3 7 2" xfId="7600"/>
    <cellStyle name="Обычный 3 2 2 5 2 2 2 3 7 3" xfId="21618"/>
    <cellStyle name="Обычный 3 2 2 5 2 2 2 3 7 4" xfId="29090"/>
    <cellStyle name="Обычный 3 2 2 5 2 2 2 3 7 5" xfId="36559"/>
    <cellStyle name="Обычный 3 2 2 5 2 2 2 3 7 6" xfId="44020"/>
    <cellStyle name="Обычный 3 2 2 5 2 2 2 3 7 7" xfId="51908"/>
    <cellStyle name="Обычный 3 2 2 5 2 2 2 3 7 8" xfId="59375"/>
    <cellStyle name="Обычный 3 2 2 5 2 2 2 3 8" xfId="7601"/>
    <cellStyle name="Обычный 3 2 2 5 2 2 2 3 8 2" xfId="7602"/>
    <cellStyle name="Обычный 3 2 2 5 2 2 2 3 8 3" xfId="22551"/>
    <cellStyle name="Обычный 3 2 2 5 2 2 2 3 8 4" xfId="30023"/>
    <cellStyle name="Обычный 3 2 2 5 2 2 2 3 8 5" xfId="37492"/>
    <cellStyle name="Обычный 3 2 2 5 2 2 2 3 8 6" xfId="44953"/>
    <cellStyle name="Обычный 3 2 2 5 2 2 2 3 8 7" xfId="52841"/>
    <cellStyle name="Обычный 3 2 2 5 2 2 2 3 8 8" xfId="60308"/>
    <cellStyle name="Обычный 3 2 2 5 2 2 2 3 9" xfId="7603"/>
    <cellStyle name="Обычный 3 2 2 5 2 2 2 4" xfId="7604"/>
    <cellStyle name="Обычный 3 2 2 5 2 2 2 4 2" xfId="7605"/>
    <cellStyle name="Обычный 3 2 2 5 2 2 2 4 3" xfId="16950"/>
    <cellStyle name="Обычный 3 2 2 5 2 2 2 4 4" xfId="24422"/>
    <cellStyle name="Обычный 3 2 2 5 2 2 2 4 5" xfId="31892"/>
    <cellStyle name="Обычный 3 2 2 5 2 2 2 4 6" xfId="39354"/>
    <cellStyle name="Обычный 3 2 2 5 2 2 2 4 7" xfId="47240"/>
    <cellStyle name="Обычный 3 2 2 5 2 2 2 4 8" xfId="54707"/>
    <cellStyle name="Обычный 3 2 2 5 2 2 2 5" xfId="7606"/>
    <cellStyle name="Обычный 3 2 2 5 2 2 2 5 2" xfId="7607"/>
    <cellStyle name="Обычный 3 2 2 5 2 2 2 5 3" xfId="17884"/>
    <cellStyle name="Обычный 3 2 2 5 2 2 2 5 4" xfId="25356"/>
    <cellStyle name="Обычный 3 2 2 5 2 2 2 5 5" xfId="32825"/>
    <cellStyle name="Обычный 3 2 2 5 2 2 2 5 6" xfId="40286"/>
    <cellStyle name="Обычный 3 2 2 5 2 2 2 5 7" xfId="48174"/>
    <cellStyle name="Обычный 3 2 2 5 2 2 2 5 8" xfId="55641"/>
    <cellStyle name="Обычный 3 2 2 5 2 2 2 6" xfId="7608"/>
    <cellStyle name="Обычный 3 2 2 5 2 2 2 6 2" xfId="7609"/>
    <cellStyle name="Обычный 3 2 2 5 2 2 2 6 3" xfId="18817"/>
    <cellStyle name="Обычный 3 2 2 5 2 2 2 6 4" xfId="26289"/>
    <cellStyle name="Обычный 3 2 2 5 2 2 2 6 5" xfId="33758"/>
    <cellStyle name="Обычный 3 2 2 5 2 2 2 6 6" xfId="41219"/>
    <cellStyle name="Обычный 3 2 2 5 2 2 2 6 7" xfId="49107"/>
    <cellStyle name="Обычный 3 2 2 5 2 2 2 6 8" xfId="56574"/>
    <cellStyle name="Обычный 3 2 2 5 2 2 2 7" xfId="7610"/>
    <cellStyle name="Обычный 3 2 2 5 2 2 2 7 2" xfId="7611"/>
    <cellStyle name="Обычный 3 2 2 5 2 2 2 7 3" xfId="19749"/>
    <cellStyle name="Обычный 3 2 2 5 2 2 2 7 4" xfId="27221"/>
    <cellStyle name="Обычный 3 2 2 5 2 2 2 7 5" xfId="34690"/>
    <cellStyle name="Обычный 3 2 2 5 2 2 2 7 6" xfId="42151"/>
    <cellStyle name="Обычный 3 2 2 5 2 2 2 7 7" xfId="50039"/>
    <cellStyle name="Обычный 3 2 2 5 2 2 2 7 8" xfId="57506"/>
    <cellStyle name="Обычный 3 2 2 5 2 2 2 8" xfId="7612"/>
    <cellStyle name="Обычный 3 2 2 5 2 2 2 8 2" xfId="7613"/>
    <cellStyle name="Обычный 3 2 2 5 2 2 2 8 3" xfId="20682"/>
    <cellStyle name="Обычный 3 2 2 5 2 2 2 8 4" xfId="28154"/>
    <cellStyle name="Обычный 3 2 2 5 2 2 2 8 5" xfId="35623"/>
    <cellStyle name="Обычный 3 2 2 5 2 2 2 8 6" xfId="43084"/>
    <cellStyle name="Обычный 3 2 2 5 2 2 2 8 7" xfId="50972"/>
    <cellStyle name="Обычный 3 2 2 5 2 2 2 8 8" xfId="58439"/>
    <cellStyle name="Обычный 3 2 2 5 2 2 2 9" xfId="7614"/>
    <cellStyle name="Обычный 3 2 2 5 2 2 2 9 2" xfId="7615"/>
    <cellStyle name="Обычный 3 2 2 5 2 2 2 9 3" xfId="21616"/>
    <cellStyle name="Обычный 3 2 2 5 2 2 2 9 4" xfId="29088"/>
    <cellStyle name="Обычный 3 2 2 5 2 2 2 9 5" xfId="36557"/>
    <cellStyle name="Обычный 3 2 2 5 2 2 2 9 6" xfId="44018"/>
    <cellStyle name="Обычный 3 2 2 5 2 2 2 9 7" xfId="51906"/>
    <cellStyle name="Обычный 3 2 2 5 2 2 2 9 8" xfId="59373"/>
    <cellStyle name="Обычный 3 2 2 5 2 2 3" xfId="7616"/>
    <cellStyle name="Обычный 3 2 2 5 2 2 3 10" xfId="15998"/>
    <cellStyle name="Обычный 3 2 2 5 2 2 3 11" xfId="23488"/>
    <cellStyle name="Обычный 3 2 2 5 2 2 3 12" xfId="30959"/>
    <cellStyle name="Обычный 3 2 2 5 2 2 3 13" xfId="38425"/>
    <cellStyle name="Обычный 3 2 2 5 2 2 3 14" xfId="46306"/>
    <cellStyle name="Обычный 3 2 2 5 2 2 3 15" xfId="53773"/>
    <cellStyle name="Обычный 3 2 2 5 2 2 3 2" xfId="7617"/>
    <cellStyle name="Обычный 3 2 2 5 2 2 3 2 2" xfId="7618"/>
    <cellStyle name="Обычный 3 2 2 5 2 2 3 2 3" xfId="16953"/>
    <cellStyle name="Обычный 3 2 2 5 2 2 3 2 4" xfId="24425"/>
    <cellStyle name="Обычный 3 2 2 5 2 2 3 2 5" xfId="31895"/>
    <cellStyle name="Обычный 3 2 2 5 2 2 3 2 6" xfId="39357"/>
    <cellStyle name="Обычный 3 2 2 5 2 2 3 2 7" xfId="47243"/>
    <cellStyle name="Обычный 3 2 2 5 2 2 3 2 8" xfId="54710"/>
    <cellStyle name="Обычный 3 2 2 5 2 2 3 3" xfId="7619"/>
    <cellStyle name="Обычный 3 2 2 5 2 2 3 3 2" xfId="7620"/>
    <cellStyle name="Обычный 3 2 2 5 2 2 3 3 3" xfId="17887"/>
    <cellStyle name="Обычный 3 2 2 5 2 2 3 3 4" xfId="25359"/>
    <cellStyle name="Обычный 3 2 2 5 2 2 3 3 5" xfId="32828"/>
    <cellStyle name="Обычный 3 2 2 5 2 2 3 3 6" xfId="40289"/>
    <cellStyle name="Обычный 3 2 2 5 2 2 3 3 7" xfId="48177"/>
    <cellStyle name="Обычный 3 2 2 5 2 2 3 3 8" xfId="55644"/>
    <cellStyle name="Обычный 3 2 2 5 2 2 3 4" xfId="7621"/>
    <cellStyle name="Обычный 3 2 2 5 2 2 3 4 2" xfId="7622"/>
    <cellStyle name="Обычный 3 2 2 5 2 2 3 4 3" xfId="18820"/>
    <cellStyle name="Обычный 3 2 2 5 2 2 3 4 4" xfId="26292"/>
    <cellStyle name="Обычный 3 2 2 5 2 2 3 4 5" xfId="33761"/>
    <cellStyle name="Обычный 3 2 2 5 2 2 3 4 6" xfId="41222"/>
    <cellStyle name="Обычный 3 2 2 5 2 2 3 4 7" xfId="49110"/>
    <cellStyle name="Обычный 3 2 2 5 2 2 3 4 8" xfId="56577"/>
    <cellStyle name="Обычный 3 2 2 5 2 2 3 5" xfId="7623"/>
    <cellStyle name="Обычный 3 2 2 5 2 2 3 5 2" xfId="7624"/>
    <cellStyle name="Обычный 3 2 2 5 2 2 3 5 3" xfId="19752"/>
    <cellStyle name="Обычный 3 2 2 5 2 2 3 5 4" xfId="27224"/>
    <cellStyle name="Обычный 3 2 2 5 2 2 3 5 5" xfId="34693"/>
    <cellStyle name="Обычный 3 2 2 5 2 2 3 5 6" xfId="42154"/>
    <cellStyle name="Обычный 3 2 2 5 2 2 3 5 7" xfId="50042"/>
    <cellStyle name="Обычный 3 2 2 5 2 2 3 5 8" xfId="57509"/>
    <cellStyle name="Обычный 3 2 2 5 2 2 3 6" xfId="7625"/>
    <cellStyle name="Обычный 3 2 2 5 2 2 3 6 2" xfId="7626"/>
    <cellStyle name="Обычный 3 2 2 5 2 2 3 6 3" xfId="20685"/>
    <cellStyle name="Обычный 3 2 2 5 2 2 3 6 4" xfId="28157"/>
    <cellStyle name="Обычный 3 2 2 5 2 2 3 6 5" xfId="35626"/>
    <cellStyle name="Обычный 3 2 2 5 2 2 3 6 6" xfId="43087"/>
    <cellStyle name="Обычный 3 2 2 5 2 2 3 6 7" xfId="50975"/>
    <cellStyle name="Обычный 3 2 2 5 2 2 3 6 8" xfId="58442"/>
    <cellStyle name="Обычный 3 2 2 5 2 2 3 7" xfId="7627"/>
    <cellStyle name="Обычный 3 2 2 5 2 2 3 7 2" xfId="7628"/>
    <cellStyle name="Обычный 3 2 2 5 2 2 3 7 3" xfId="21619"/>
    <cellStyle name="Обычный 3 2 2 5 2 2 3 7 4" xfId="29091"/>
    <cellStyle name="Обычный 3 2 2 5 2 2 3 7 5" xfId="36560"/>
    <cellStyle name="Обычный 3 2 2 5 2 2 3 7 6" xfId="44021"/>
    <cellStyle name="Обычный 3 2 2 5 2 2 3 7 7" xfId="51909"/>
    <cellStyle name="Обычный 3 2 2 5 2 2 3 7 8" xfId="59376"/>
    <cellStyle name="Обычный 3 2 2 5 2 2 3 8" xfId="7629"/>
    <cellStyle name="Обычный 3 2 2 5 2 2 3 8 2" xfId="7630"/>
    <cellStyle name="Обычный 3 2 2 5 2 2 3 8 3" xfId="22552"/>
    <cellStyle name="Обычный 3 2 2 5 2 2 3 8 4" xfId="30024"/>
    <cellStyle name="Обычный 3 2 2 5 2 2 3 8 5" xfId="37493"/>
    <cellStyle name="Обычный 3 2 2 5 2 2 3 8 6" xfId="44954"/>
    <cellStyle name="Обычный 3 2 2 5 2 2 3 8 7" xfId="52842"/>
    <cellStyle name="Обычный 3 2 2 5 2 2 3 8 8" xfId="60309"/>
    <cellStyle name="Обычный 3 2 2 5 2 2 3 9" xfId="7631"/>
    <cellStyle name="Обычный 3 2 2 5 2 2 4" xfId="7632"/>
    <cellStyle name="Обычный 3 2 2 5 2 2 4 10" xfId="15999"/>
    <cellStyle name="Обычный 3 2 2 5 2 2 4 11" xfId="23489"/>
    <cellStyle name="Обычный 3 2 2 5 2 2 4 12" xfId="30960"/>
    <cellStyle name="Обычный 3 2 2 5 2 2 4 13" xfId="38426"/>
    <cellStyle name="Обычный 3 2 2 5 2 2 4 14" xfId="46307"/>
    <cellStyle name="Обычный 3 2 2 5 2 2 4 15" xfId="53774"/>
    <cellStyle name="Обычный 3 2 2 5 2 2 4 2" xfId="7633"/>
    <cellStyle name="Обычный 3 2 2 5 2 2 4 2 2" xfId="7634"/>
    <cellStyle name="Обычный 3 2 2 5 2 2 4 2 3" xfId="16954"/>
    <cellStyle name="Обычный 3 2 2 5 2 2 4 2 4" xfId="24426"/>
    <cellStyle name="Обычный 3 2 2 5 2 2 4 2 5" xfId="31896"/>
    <cellStyle name="Обычный 3 2 2 5 2 2 4 2 6" xfId="39358"/>
    <cellStyle name="Обычный 3 2 2 5 2 2 4 2 7" xfId="47244"/>
    <cellStyle name="Обычный 3 2 2 5 2 2 4 2 8" xfId="54711"/>
    <cellStyle name="Обычный 3 2 2 5 2 2 4 3" xfId="7635"/>
    <cellStyle name="Обычный 3 2 2 5 2 2 4 3 2" xfId="7636"/>
    <cellStyle name="Обычный 3 2 2 5 2 2 4 3 3" xfId="17888"/>
    <cellStyle name="Обычный 3 2 2 5 2 2 4 3 4" xfId="25360"/>
    <cellStyle name="Обычный 3 2 2 5 2 2 4 3 5" xfId="32829"/>
    <cellStyle name="Обычный 3 2 2 5 2 2 4 3 6" xfId="40290"/>
    <cellStyle name="Обычный 3 2 2 5 2 2 4 3 7" xfId="48178"/>
    <cellStyle name="Обычный 3 2 2 5 2 2 4 3 8" xfId="55645"/>
    <cellStyle name="Обычный 3 2 2 5 2 2 4 4" xfId="7637"/>
    <cellStyle name="Обычный 3 2 2 5 2 2 4 4 2" xfId="7638"/>
    <cellStyle name="Обычный 3 2 2 5 2 2 4 4 3" xfId="18821"/>
    <cellStyle name="Обычный 3 2 2 5 2 2 4 4 4" xfId="26293"/>
    <cellStyle name="Обычный 3 2 2 5 2 2 4 4 5" xfId="33762"/>
    <cellStyle name="Обычный 3 2 2 5 2 2 4 4 6" xfId="41223"/>
    <cellStyle name="Обычный 3 2 2 5 2 2 4 4 7" xfId="49111"/>
    <cellStyle name="Обычный 3 2 2 5 2 2 4 4 8" xfId="56578"/>
    <cellStyle name="Обычный 3 2 2 5 2 2 4 5" xfId="7639"/>
    <cellStyle name="Обычный 3 2 2 5 2 2 4 5 2" xfId="7640"/>
    <cellStyle name="Обычный 3 2 2 5 2 2 4 5 3" xfId="19753"/>
    <cellStyle name="Обычный 3 2 2 5 2 2 4 5 4" xfId="27225"/>
    <cellStyle name="Обычный 3 2 2 5 2 2 4 5 5" xfId="34694"/>
    <cellStyle name="Обычный 3 2 2 5 2 2 4 5 6" xfId="42155"/>
    <cellStyle name="Обычный 3 2 2 5 2 2 4 5 7" xfId="50043"/>
    <cellStyle name="Обычный 3 2 2 5 2 2 4 5 8" xfId="57510"/>
    <cellStyle name="Обычный 3 2 2 5 2 2 4 6" xfId="7641"/>
    <cellStyle name="Обычный 3 2 2 5 2 2 4 6 2" xfId="7642"/>
    <cellStyle name="Обычный 3 2 2 5 2 2 4 6 3" xfId="20686"/>
    <cellStyle name="Обычный 3 2 2 5 2 2 4 6 4" xfId="28158"/>
    <cellStyle name="Обычный 3 2 2 5 2 2 4 6 5" xfId="35627"/>
    <cellStyle name="Обычный 3 2 2 5 2 2 4 6 6" xfId="43088"/>
    <cellStyle name="Обычный 3 2 2 5 2 2 4 6 7" xfId="50976"/>
    <cellStyle name="Обычный 3 2 2 5 2 2 4 6 8" xfId="58443"/>
    <cellStyle name="Обычный 3 2 2 5 2 2 4 7" xfId="7643"/>
    <cellStyle name="Обычный 3 2 2 5 2 2 4 7 2" xfId="7644"/>
    <cellStyle name="Обычный 3 2 2 5 2 2 4 7 3" xfId="21620"/>
    <cellStyle name="Обычный 3 2 2 5 2 2 4 7 4" xfId="29092"/>
    <cellStyle name="Обычный 3 2 2 5 2 2 4 7 5" xfId="36561"/>
    <cellStyle name="Обычный 3 2 2 5 2 2 4 7 6" xfId="44022"/>
    <cellStyle name="Обычный 3 2 2 5 2 2 4 7 7" xfId="51910"/>
    <cellStyle name="Обычный 3 2 2 5 2 2 4 7 8" xfId="59377"/>
    <cellStyle name="Обычный 3 2 2 5 2 2 4 8" xfId="7645"/>
    <cellStyle name="Обычный 3 2 2 5 2 2 4 8 2" xfId="7646"/>
    <cellStyle name="Обычный 3 2 2 5 2 2 4 8 3" xfId="22553"/>
    <cellStyle name="Обычный 3 2 2 5 2 2 4 8 4" xfId="30025"/>
    <cellStyle name="Обычный 3 2 2 5 2 2 4 8 5" xfId="37494"/>
    <cellStyle name="Обычный 3 2 2 5 2 2 4 8 6" xfId="44955"/>
    <cellStyle name="Обычный 3 2 2 5 2 2 4 8 7" xfId="52843"/>
    <cellStyle name="Обычный 3 2 2 5 2 2 4 8 8" xfId="60310"/>
    <cellStyle name="Обычный 3 2 2 5 2 2 4 9" xfId="7647"/>
    <cellStyle name="Обычный 3 2 2 5 2 2 5" xfId="7648"/>
    <cellStyle name="Обычный 3 2 2 5 2 2 5 2" xfId="7649"/>
    <cellStyle name="Обычный 3 2 2 5 2 2 5 3" xfId="16949"/>
    <cellStyle name="Обычный 3 2 2 5 2 2 5 4" xfId="24421"/>
    <cellStyle name="Обычный 3 2 2 5 2 2 5 5" xfId="31891"/>
    <cellStyle name="Обычный 3 2 2 5 2 2 5 6" xfId="39353"/>
    <cellStyle name="Обычный 3 2 2 5 2 2 5 7" xfId="47239"/>
    <cellStyle name="Обычный 3 2 2 5 2 2 5 8" xfId="54706"/>
    <cellStyle name="Обычный 3 2 2 5 2 2 6" xfId="7650"/>
    <cellStyle name="Обычный 3 2 2 5 2 2 6 2" xfId="7651"/>
    <cellStyle name="Обычный 3 2 2 5 2 2 6 3" xfId="17883"/>
    <cellStyle name="Обычный 3 2 2 5 2 2 6 4" xfId="25355"/>
    <cellStyle name="Обычный 3 2 2 5 2 2 6 5" xfId="32824"/>
    <cellStyle name="Обычный 3 2 2 5 2 2 6 6" xfId="40285"/>
    <cellStyle name="Обычный 3 2 2 5 2 2 6 7" xfId="48173"/>
    <cellStyle name="Обычный 3 2 2 5 2 2 6 8" xfId="55640"/>
    <cellStyle name="Обычный 3 2 2 5 2 2 7" xfId="7652"/>
    <cellStyle name="Обычный 3 2 2 5 2 2 7 2" xfId="7653"/>
    <cellStyle name="Обычный 3 2 2 5 2 2 7 3" xfId="18816"/>
    <cellStyle name="Обычный 3 2 2 5 2 2 7 4" xfId="26288"/>
    <cellStyle name="Обычный 3 2 2 5 2 2 7 5" xfId="33757"/>
    <cellStyle name="Обычный 3 2 2 5 2 2 7 6" xfId="41218"/>
    <cellStyle name="Обычный 3 2 2 5 2 2 7 7" xfId="49106"/>
    <cellStyle name="Обычный 3 2 2 5 2 2 7 8" xfId="56573"/>
    <cellStyle name="Обычный 3 2 2 5 2 2 8" xfId="7654"/>
    <cellStyle name="Обычный 3 2 2 5 2 2 8 2" xfId="7655"/>
    <cellStyle name="Обычный 3 2 2 5 2 2 8 3" xfId="19748"/>
    <cellStyle name="Обычный 3 2 2 5 2 2 8 4" xfId="27220"/>
    <cellStyle name="Обычный 3 2 2 5 2 2 8 5" xfId="34689"/>
    <cellStyle name="Обычный 3 2 2 5 2 2 8 6" xfId="42150"/>
    <cellStyle name="Обычный 3 2 2 5 2 2 8 7" xfId="50038"/>
    <cellStyle name="Обычный 3 2 2 5 2 2 8 8" xfId="57505"/>
    <cellStyle name="Обычный 3 2 2 5 2 2 9" xfId="7656"/>
    <cellStyle name="Обычный 3 2 2 5 2 2 9 2" xfId="7657"/>
    <cellStyle name="Обычный 3 2 2 5 2 2 9 3" xfId="20681"/>
    <cellStyle name="Обычный 3 2 2 5 2 2 9 4" xfId="28153"/>
    <cellStyle name="Обычный 3 2 2 5 2 2 9 5" xfId="35622"/>
    <cellStyle name="Обычный 3 2 2 5 2 2 9 6" xfId="43083"/>
    <cellStyle name="Обычный 3 2 2 5 2 2 9 7" xfId="50971"/>
    <cellStyle name="Обычный 3 2 2 5 2 2 9 8" xfId="58438"/>
    <cellStyle name="Обычный 3 2 2 5 2 20" xfId="46301"/>
    <cellStyle name="Обычный 3 2 2 5 2 21" xfId="53768"/>
    <cellStyle name="Обычный 3 2 2 5 2 3" xfId="7658"/>
    <cellStyle name="Обычный 3 2 2 5 2 3 10" xfId="7659"/>
    <cellStyle name="Обычный 3 2 2 5 2 3 10 2" xfId="7660"/>
    <cellStyle name="Обычный 3 2 2 5 2 3 10 3" xfId="21621"/>
    <cellStyle name="Обычный 3 2 2 5 2 3 10 4" xfId="29093"/>
    <cellStyle name="Обычный 3 2 2 5 2 3 10 5" xfId="36562"/>
    <cellStyle name="Обычный 3 2 2 5 2 3 10 6" xfId="44023"/>
    <cellStyle name="Обычный 3 2 2 5 2 3 10 7" xfId="51911"/>
    <cellStyle name="Обычный 3 2 2 5 2 3 10 8" xfId="59378"/>
    <cellStyle name="Обычный 3 2 2 5 2 3 11" xfId="7661"/>
    <cellStyle name="Обычный 3 2 2 5 2 3 11 2" xfId="7662"/>
    <cellStyle name="Обычный 3 2 2 5 2 3 11 3" xfId="22554"/>
    <cellStyle name="Обычный 3 2 2 5 2 3 11 4" xfId="30026"/>
    <cellStyle name="Обычный 3 2 2 5 2 3 11 5" xfId="37495"/>
    <cellStyle name="Обычный 3 2 2 5 2 3 11 6" xfId="44956"/>
    <cellStyle name="Обычный 3 2 2 5 2 3 11 7" xfId="52844"/>
    <cellStyle name="Обычный 3 2 2 5 2 3 11 8" xfId="60311"/>
    <cellStyle name="Обычный 3 2 2 5 2 3 12" xfId="7663"/>
    <cellStyle name="Обычный 3 2 2 5 2 3 13" xfId="16000"/>
    <cellStyle name="Обычный 3 2 2 5 2 3 14" xfId="23490"/>
    <cellStyle name="Обычный 3 2 2 5 2 3 15" xfId="30961"/>
    <cellStyle name="Обычный 3 2 2 5 2 3 16" xfId="38427"/>
    <cellStyle name="Обычный 3 2 2 5 2 3 17" xfId="45557"/>
    <cellStyle name="Обычный 3 2 2 5 2 3 18" xfId="46308"/>
    <cellStyle name="Обычный 3 2 2 5 2 3 19" xfId="53775"/>
    <cellStyle name="Обычный 3 2 2 5 2 3 2" xfId="7664"/>
    <cellStyle name="Обычный 3 2 2 5 2 3 2 10" xfId="7665"/>
    <cellStyle name="Обычный 3 2 2 5 2 3 2 10 2" xfId="7666"/>
    <cellStyle name="Обычный 3 2 2 5 2 3 2 10 3" xfId="22555"/>
    <cellStyle name="Обычный 3 2 2 5 2 3 2 10 4" xfId="30027"/>
    <cellStyle name="Обычный 3 2 2 5 2 3 2 10 5" xfId="37496"/>
    <cellStyle name="Обычный 3 2 2 5 2 3 2 10 6" xfId="44957"/>
    <cellStyle name="Обычный 3 2 2 5 2 3 2 10 7" xfId="52845"/>
    <cellStyle name="Обычный 3 2 2 5 2 3 2 10 8" xfId="60312"/>
    <cellStyle name="Обычный 3 2 2 5 2 3 2 11" xfId="7667"/>
    <cellStyle name="Обычный 3 2 2 5 2 3 2 12" xfId="16001"/>
    <cellStyle name="Обычный 3 2 2 5 2 3 2 13" xfId="23491"/>
    <cellStyle name="Обычный 3 2 2 5 2 3 2 14" xfId="30962"/>
    <cellStyle name="Обычный 3 2 2 5 2 3 2 15" xfId="38428"/>
    <cellStyle name="Обычный 3 2 2 5 2 3 2 16" xfId="45558"/>
    <cellStyle name="Обычный 3 2 2 5 2 3 2 17" xfId="46309"/>
    <cellStyle name="Обычный 3 2 2 5 2 3 2 18" xfId="53776"/>
    <cellStyle name="Обычный 3 2 2 5 2 3 2 2" xfId="7668"/>
    <cellStyle name="Обычный 3 2 2 5 2 3 2 2 10" xfId="16002"/>
    <cellStyle name="Обычный 3 2 2 5 2 3 2 2 11" xfId="23492"/>
    <cellStyle name="Обычный 3 2 2 5 2 3 2 2 12" xfId="30963"/>
    <cellStyle name="Обычный 3 2 2 5 2 3 2 2 13" xfId="38429"/>
    <cellStyle name="Обычный 3 2 2 5 2 3 2 2 14" xfId="46310"/>
    <cellStyle name="Обычный 3 2 2 5 2 3 2 2 15" xfId="53777"/>
    <cellStyle name="Обычный 3 2 2 5 2 3 2 2 2" xfId="7669"/>
    <cellStyle name="Обычный 3 2 2 5 2 3 2 2 2 2" xfId="7670"/>
    <cellStyle name="Обычный 3 2 2 5 2 3 2 2 2 3" xfId="16957"/>
    <cellStyle name="Обычный 3 2 2 5 2 3 2 2 2 4" xfId="24429"/>
    <cellStyle name="Обычный 3 2 2 5 2 3 2 2 2 5" xfId="31899"/>
    <cellStyle name="Обычный 3 2 2 5 2 3 2 2 2 6" xfId="39361"/>
    <cellStyle name="Обычный 3 2 2 5 2 3 2 2 2 7" xfId="47247"/>
    <cellStyle name="Обычный 3 2 2 5 2 3 2 2 2 8" xfId="54714"/>
    <cellStyle name="Обычный 3 2 2 5 2 3 2 2 3" xfId="7671"/>
    <cellStyle name="Обычный 3 2 2 5 2 3 2 2 3 2" xfId="7672"/>
    <cellStyle name="Обычный 3 2 2 5 2 3 2 2 3 3" xfId="17891"/>
    <cellStyle name="Обычный 3 2 2 5 2 3 2 2 3 4" xfId="25363"/>
    <cellStyle name="Обычный 3 2 2 5 2 3 2 2 3 5" xfId="32832"/>
    <cellStyle name="Обычный 3 2 2 5 2 3 2 2 3 6" xfId="40293"/>
    <cellStyle name="Обычный 3 2 2 5 2 3 2 2 3 7" xfId="48181"/>
    <cellStyle name="Обычный 3 2 2 5 2 3 2 2 3 8" xfId="55648"/>
    <cellStyle name="Обычный 3 2 2 5 2 3 2 2 4" xfId="7673"/>
    <cellStyle name="Обычный 3 2 2 5 2 3 2 2 4 2" xfId="7674"/>
    <cellStyle name="Обычный 3 2 2 5 2 3 2 2 4 3" xfId="18824"/>
    <cellStyle name="Обычный 3 2 2 5 2 3 2 2 4 4" xfId="26296"/>
    <cellStyle name="Обычный 3 2 2 5 2 3 2 2 4 5" xfId="33765"/>
    <cellStyle name="Обычный 3 2 2 5 2 3 2 2 4 6" xfId="41226"/>
    <cellStyle name="Обычный 3 2 2 5 2 3 2 2 4 7" xfId="49114"/>
    <cellStyle name="Обычный 3 2 2 5 2 3 2 2 4 8" xfId="56581"/>
    <cellStyle name="Обычный 3 2 2 5 2 3 2 2 5" xfId="7675"/>
    <cellStyle name="Обычный 3 2 2 5 2 3 2 2 5 2" xfId="7676"/>
    <cellStyle name="Обычный 3 2 2 5 2 3 2 2 5 3" xfId="19756"/>
    <cellStyle name="Обычный 3 2 2 5 2 3 2 2 5 4" xfId="27228"/>
    <cellStyle name="Обычный 3 2 2 5 2 3 2 2 5 5" xfId="34697"/>
    <cellStyle name="Обычный 3 2 2 5 2 3 2 2 5 6" xfId="42158"/>
    <cellStyle name="Обычный 3 2 2 5 2 3 2 2 5 7" xfId="50046"/>
    <cellStyle name="Обычный 3 2 2 5 2 3 2 2 5 8" xfId="57513"/>
    <cellStyle name="Обычный 3 2 2 5 2 3 2 2 6" xfId="7677"/>
    <cellStyle name="Обычный 3 2 2 5 2 3 2 2 6 2" xfId="7678"/>
    <cellStyle name="Обычный 3 2 2 5 2 3 2 2 6 3" xfId="20689"/>
    <cellStyle name="Обычный 3 2 2 5 2 3 2 2 6 4" xfId="28161"/>
    <cellStyle name="Обычный 3 2 2 5 2 3 2 2 6 5" xfId="35630"/>
    <cellStyle name="Обычный 3 2 2 5 2 3 2 2 6 6" xfId="43091"/>
    <cellStyle name="Обычный 3 2 2 5 2 3 2 2 6 7" xfId="50979"/>
    <cellStyle name="Обычный 3 2 2 5 2 3 2 2 6 8" xfId="58446"/>
    <cellStyle name="Обычный 3 2 2 5 2 3 2 2 7" xfId="7679"/>
    <cellStyle name="Обычный 3 2 2 5 2 3 2 2 7 2" xfId="7680"/>
    <cellStyle name="Обычный 3 2 2 5 2 3 2 2 7 3" xfId="21623"/>
    <cellStyle name="Обычный 3 2 2 5 2 3 2 2 7 4" xfId="29095"/>
    <cellStyle name="Обычный 3 2 2 5 2 3 2 2 7 5" xfId="36564"/>
    <cellStyle name="Обычный 3 2 2 5 2 3 2 2 7 6" xfId="44025"/>
    <cellStyle name="Обычный 3 2 2 5 2 3 2 2 7 7" xfId="51913"/>
    <cellStyle name="Обычный 3 2 2 5 2 3 2 2 7 8" xfId="59380"/>
    <cellStyle name="Обычный 3 2 2 5 2 3 2 2 8" xfId="7681"/>
    <cellStyle name="Обычный 3 2 2 5 2 3 2 2 8 2" xfId="7682"/>
    <cellStyle name="Обычный 3 2 2 5 2 3 2 2 8 3" xfId="22556"/>
    <cellStyle name="Обычный 3 2 2 5 2 3 2 2 8 4" xfId="30028"/>
    <cellStyle name="Обычный 3 2 2 5 2 3 2 2 8 5" xfId="37497"/>
    <cellStyle name="Обычный 3 2 2 5 2 3 2 2 8 6" xfId="44958"/>
    <cellStyle name="Обычный 3 2 2 5 2 3 2 2 8 7" xfId="52846"/>
    <cellStyle name="Обычный 3 2 2 5 2 3 2 2 8 8" xfId="60313"/>
    <cellStyle name="Обычный 3 2 2 5 2 3 2 2 9" xfId="7683"/>
    <cellStyle name="Обычный 3 2 2 5 2 3 2 3" xfId="7684"/>
    <cellStyle name="Обычный 3 2 2 5 2 3 2 3 10" xfId="16003"/>
    <cellStyle name="Обычный 3 2 2 5 2 3 2 3 11" xfId="23493"/>
    <cellStyle name="Обычный 3 2 2 5 2 3 2 3 12" xfId="30964"/>
    <cellStyle name="Обычный 3 2 2 5 2 3 2 3 13" xfId="38430"/>
    <cellStyle name="Обычный 3 2 2 5 2 3 2 3 14" xfId="46311"/>
    <cellStyle name="Обычный 3 2 2 5 2 3 2 3 15" xfId="53778"/>
    <cellStyle name="Обычный 3 2 2 5 2 3 2 3 2" xfId="7685"/>
    <cellStyle name="Обычный 3 2 2 5 2 3 2 3 2 2" xfId="7686"/>
    <cellStyle name="Обычный 3 2 2 5 2 3 2 3 2 3" xfId="16958"/>
    <cellStyle name="Обычный 3 2 2 5 2 3 2 3 2 4" xfId="24430"/>
    <cellStyle name="Обычный 3 2 2 5 2 3 2 3 2 5" xfId="31900"/>
    <cellStyle name="Обычный 3 2 2 5 2 3 2 3 2 6" xfId="39362"/>
    <cellStyle name="Обычный 3 2 2 5 2 3 2 3 2 7" xfId="47248"/>
    <cellStyle name="Обычный 3 2 2 5 2 3 2 3 2 8" xfId="54715"/>
    <cellStyle name="Обычный 3 2 2 5 2 3 2 3 3" xfId="7687"/>
    <cellStyle name="Обычный 3 2 2 5 2 3 2 3 3 2" xfId="7688"/>
    <cellStyle name="Обычный 3 2 2 5 2 3 2 3 3 3" xfId="17892"/>
    <cellStyle name="Обычный 3 2 2 5 2 3 2 3 3 4" xfId="25364"/>
    <cellStyle name="Обычный 3 2 2 5 2 3 2 3 3 5" xfId="32833"/>
    <cellStyle name="Обычный 3 2 2 5 2 3 2 3 3 6" xfId="40294"/>
    <cellStyle name="Обычный 3 2 2 5 2 3 2 3 3 7" xfId="48182"/>
    <cellStyle name="Обычный 3 2 2 5 2 3 2 3 3 8" xfId="55649"/>
    <cellStyle name="Обычный 3 2 2 5 2 3 2 3 4" xfId="7689"/>
    <cellStyle name="Обычный 3 2 2 5 2 3 2 3 4 2" xfId="7690"/>
    <cellStyle name="Обычный 3 2 2 5 2 3 2 3 4 3" xfId="18825"/>
    <cellStyle name="Обычный 3 2 2 5 2 3 2 3 4 4" xfId="26297"/>
    <cellStyle name="Обычный 3 2 2 5 2 3 2 3 4 5" xfId="33766"/>
    <cellStyle name="Обычный 3 2 2 5 2 3 2 3 4 6" xfId="41227"/>
    <cellStyle name="Обычный 3 2 2 5 2 3 2 3 4 7" xfId="49115"/>
    <cellStyle name="Обычный 3 2 2 5 2 3 2 3 4 8" xfId="56582"/>
    <cellStyle name="Обычный 3 2 2 5 2 3 2 3 5" xfId="7691"/>
    <cellStyle name="Обычный 3 2 2 5 2 3 2 3 5 2" xfId="7692"/>
    <cellStyle name="Обычный 3 2 2 5 2 3 2 3 5 3" xfId="19757"/>
    <cellStyle name="Обычный 3 2 2 5 2 3 2 3 5 4" xfId="27229"/>
    <cellStyle name="Обычный 3 2 2 5 2 3 2 3 5 5" xfId="34698"/>
    <cellStyle name="Обычный 3 2 2 5 2 3 2 3 5 6" xfId="42159"/>
    <cellStyle name="Обычный 3 2 2 5 2 3 2 3 5 7" xfId="50047"/>
    <cellStyle name="Обычный 3 2 2 5 2 3 2 3 5 8" xfId="57514"/>
    <cellStyle name="Обычный 3 2 2 5 2 3 2 3 6" xfId="7693"/>
    <cellStyle name="Обычный 3 2 2 5 2 3 2 3 6 2" xfId="7694"/>
    <cellStyle name="Обычный 3 2 2 5 2 3 2 3 6 3" xfId="20690"/>
    <cellStyle name="Обычный 3 2 2 5 2 3 2 3 6 4" xfId="28162"/>
    <cellStyle name="Обычный 3 2 2 5 2 3 2 3 6 5" xfId="35631"/>
    <cellStyle name="Обычный 3 2 2 5 2 3 2 3 6 6" xfId="43092"/>
    <cellStyle name="Обычный 3 2 2 5 2 3 2 3 6 7" xfId="50980"/>
    <cellStyle name="Обычный 3 2 2 5 2 3 2 3 6 8" xfId="58447"/>
    <cellStyle name="Обычный 3 2 2 5 2 3 2 3 7" xfId="7695"/>
    <cellStyle name="Обычный 3 2 2 5 2 3 2 3 7 2" xfId="7696"/>
    <cellStyle name="Обычный 3 2 2 5 2 3 2 3 7 3" xfId="21624"/>
    <cellStyle name="Обычный 3 2 2 5 2 3 2 3 7 4" xfId="29096"/>
    <cellStyle name="Обычный 3 2 2 5 2 3 2 3 7 5" xfId="36565"/>
    <cellStyle name="Обычный 3 2 2 5 2 3 2 3 7 6" xfId="44026"/>
    <cellStyle name="Обычный 3 2 2 5 2 3 2 3 7 7" xfId="51914"/>
    <cellStyle name="Обычный 3 2 2 5 2 3 2 3 7 8" xfId="59381"/>
    <cellStyle name="Обычный 3 2 2 5 2 3 2 3 8" xfId="7697"/>
    <cellStyle name="Обычный 3 2 2 5 2 3 2 3 8 2" xfId="7698"/>
    <cellStyle name="Обычный 3 2 2 5 2 3 2 3 8 3" xfId="22557"/>
    <cellStyle name="Обычный 3 2 2 5 2 3 2 3 8 4" xfId="30029"/>
    <cellStyle name="Обычный 3 2 2 5 2 3 2 3 8 5" xfId="37498"/>
    <cellStyle name="Обычный 3 2 2 5 2 3 2 3 8 6" xfId="44959"/>
    <cellStyle name="Обычный 3 2 2 5 2 3 2 3 8 7" xfId="52847"/>
    <cellStyle name="Обычный 3 2 2 5 2 3 2 3 8 8" xfId="60314"/>
    <cellStyle name="Обычный 3 2 2 5 2 3 2 3 9" xfId="7699"/>
    <cellStyle name="Обычный 3 2 2 5 2 3 2 4" xfId="7700"/>
    <cellStyle name="Обычный 3 2 2 5 2 3 2 4 2" xfId="7701"/>
    <cellStyle name="Обычный 3 2 2 5 2 3 2 4 3" xfId="16956"/>
    <cellStyle name="Обычный 3 2 2 5 2 3 2 4 4" xfId="24428"/>
    <cellStyle name="Обычный 3 2 2 5 2 3 2 4 5" xfId="31898"/>
    <cellStyle name="Обычный 3 2 2 5 2 3 2 4 6" xfId="39360"/>
    <cellStyle name="Обычный 3 2 2 5 2 3 2 4 7" xfId="47246"/>
    <cellStyle name="Обычный 3 2 2 5 2 3 2 4 8" xfId="54713"/>
    <cellStyle name="Обычный 3 2 2 5 2 3 2 5" xfId="7702"/>
    <cellStyle name="Обычный 3 2 2 5 2 3 2 5 2" xfId="7703"/>
    <cellStyle name="Обычный 3 2 2 5 2 3 2 5 3" xfId="17890"/>
    <cellStyle name="Обычный 3 2 2 5 2 3 2 5 4" xfId="25362"/>
    <cellStyle name="Обычный 3 2 2 5 2 3 2 5 5" xfId="32831"/>
    <cellStyle name="Обычный 3 2 2 5 2 3 2 5 6" xfId="40292"/>
    <cellStyle name="Обычный 3 2 2 5 2 3 2 5 7" xfId="48180"/>
    <cellStyle name="Обычный 3 2 2 5 2 3 2 5 8" xfId="55647"/>
    <cellStyle name="Обычный 3 2 2 5 2 3 2 6" xfId="7704"/>
    <cellStyle name="Обычный 3 2 2 5 2 3 2 6 2" xfId="7705"/>
    <cellStyle name="Обычный 3 2 2 5 2 3 2 6 3" xfId="18823"/>
    <cellStyle name="Обычный 3 2 2 5 2 3 2 6 4" xfId="26295"/>
    <cellStyle name="Обычный 3 2 2 5 2 3 2 6 5" xfId="33764"/>
    <cellStyle name="Обычный 3 2 2 5 2 3 2 6 6" xfId="41225"/>
    <cellStyle name="Обычный 3 2 2 5 2 3 2 6 7" xfId="49113"/>
    <cellStyle name="Обычный 3 2 2 5 2 3 2 6 8" xfId="56580"/>
    <cellStyle name="Обычный 3 2 2 5 2 3 2 7" xfId="7706"/>
    <cellStyle name="Обычный 3 2 2 5 2 3 2 7 2" xfId="7707"/>
    <cellStyle name="Обычный 3 2 2 5 2 3 2 7 3" xfId="19755"/>
    <cellStyle name="Обычный 3 2 2 5 2 3 2 7 4" xfId="27227"/>
    <cellStyle name="Обычный 3 2 2 5 2 3 2 7 5" xfId="34696"/>
    <cellStyle name="Обычный 3 2 2 5 2 3 2 7 6" xfId="42157"/>
    <cellStyle name="Обычный 3 2 2 5 2 3 2 7 7" xfId="50045"/>
    <cellStyle name="Обычный 3 2 2 5 2 3 2 7 8" xfId="57512"/>
    <cellStyle name="Обычный 3 2 2 5 2 3 2 8" xfId="7708"/>
    <cellStyle name="Обычный 3 2 2 5 2 3 2 8 2" xfId="7709"/>
    <cellStyle name="Обычный 3 2 2 5 2 3 2 8 3" xfId="20688"/>
    <cellStyle name="Обычный 3 2 2 5 2 3 2 8 4" xfId="28160"/>
    <cellStyle name="Обычный 3 2 2 5 2 3 2 8 5" xfId="35629"/>
    <cellStyle name="Обычный 3 2 2 5 2 3 2 8 6" xfId="43090"/>
    <cellStyle name="Обычный 3 2 2 5 2 3 2 8 7" xfId="50978"/>
    <cellStyle name="Обычный 3 2 2 5 2 3 2 8 8" xfId="58445"/>
    <cellStyle name="Обычный 3 2 2 5 2 3 2 9" xfId="7710"/>
    <cellStyle name="Обычный 3 2 2 5 2 3 2 9 2" xfId="7711"/>
    <cellStyle name="Обычный 3 2 2 5 2 3 2 9 3" xfId="21622"/>
    <cellStyle name="Обычный 3 2 2 5 2 3 2 9 4" xfId="29094"/>
    <cellStyle name="Обычный 3 2 2 5 2 3 2 9 5" xfId="36563"/>
    <cellStyle name="Обычный 3 2 2 5 2 3 2 9 6" xfId="44024"/>
    <cellStyle name="Обычный 3 2 2 5 2 3 2 9 7" xfId="51912"/>
    <cellStyle name="Обычный 3 2 2 5 2 3 2 9 8" xfId="59379"/>
    <cellStyle name="Обычный 3 2 2 5 2 3 3" xfId="7712"/>
    <cellStyle name="Обычный 3 2 2 5 2 3 3 10" xfId="16004"/>
    <cellStyle name="Обычный 3 2 2 5 2 3 3 11" xfId="23494"/>
    <cellStyle name="Обычный 3 2 2 5 2 3 3 12" xfId="30965"/>
    <cellStyle name="Обычный 3 2 2 5 2 3 3 13" xfId="38431"/>
    <cellStyle name="Обычный 3 2 2 5 2 3 3 14" xfId="46312"/>
    <cellStyle name="Обычный 3 2 2 5 2 3 3 15" xfId="53779"/>
    <cellStyle name="Обычный 3 2 2 5 2 3 3 2" xfId="7713"/>
    <cellStyle name="Обычный 3 2 2 5 2 3 3 2 2" xfId="7714"/>
    <cellStyle name="Обычный 3 2 2 5 2 3 3 2 3" xfId="16959"/>
    <cellStyle name="Обычный 3 2 2 5 2 3 3 2 4" xfId="24431"/>
    <cellStyle name="Обычный 3 2 2 5 2 3 3 2 5" xfId="31901"/>
    <cellStyle name="Обычный 3 2 2 5 2 3 3 2 6" xfId="39363"/>
    <cellStyle name="Обычный 3 2 2 5 2 3 3 2 7" xfId="47249"/>
    <cellStyle name="Обычный 3 2 2 5 2 3 3 2 8" xfId="54716"/>
    <cellStyle name="Обычный 3 2 2 5 2 3 3 3" xfId="7715"/>
    <cellStyle name="Обычный 3 2 2 5 2 3 3 3 2" xfId="7716"/>
    <cellStyle name="Обычный 3 2 2 5 2 3 3 3 3" xfId="17893"/>
    <cellStyle name="Обычный 3 2 2 5 2 3 3 3 4" xfId="25365"/>
    <cellStyle name="Обычный 3 2 2 5 2 3 3 3 5" xfId="32834"/>
    <cellStyle name="Обычный 3 2 2 5 2 3 3 3 6" xfId="40295"/>
    <cellStyle name="Обычный 3 2 2 5 2 3 3 3 7" xfId="48183"/>
    <cellStyle name="Обычный 3 2 2 5 2 3 3 3 8" xfId="55650"/>
    <cellStyle name="Обычный 3 2 2 5 2 3 3 4" xfId="7717"/>
    <cellStyle name="Обычный 3 2 2 5 2 3 3 4 2" xfId="7718"/>
    <cellStyle name="Обычный 3 2 2 5 2 3 3 4 3" xfId="18826"/>
    <cellStyle name="Обычный 3 2 2 5 2 3 3 4 4" xfId="26298"/>
    <cellStyle name="Обычный 3 2 2 5 2 3 3 4 5" xfId="33767"/>
    <cellStyle name="Обычный 3 2 2 5 2 3 3 4 6" xfId="41228"/>
    <cellStyle name="Обычный 3 2 2 5 2 3 3 4 7" xfId="49116"/>
    <cellStyle name="Обычный 3 2 2 5 2 3 3 4 8" xfId="56583"/>
    <cellStyle name="Обычный 3 2 2 5 2 3 3 5" xfId="7719"/>
    <cellStyle name="Обычный 3 2 2 5 2 3 3 5 2" xfId="7720"/>
    <cellStyle name="Обычный 3 2 2 5 2 3 3 5 3" xfId="19758"/>
    <cellStyle name="Обычный 3 2 2 5 2 3 3 5 4" xfId="27230"/>
    <cellStyle name="Обычный 3 2 2 5 2 3 3 5 5" xfId="34699"/>
    <cellStyle name="Обычный 3 2 2 5 2 3 3 5 6" xfId="42160"/>
    <cellStyle name="Обычный 3 2 2 5 2 3 3 5 7" xfId="50048"/>
    <cellStyle name="Обычный 3 2 2 5 2 3 3 5 8" xfId="57515"/>
    <cellStyle name="Обычный 3 2 2 5 2 3 3 6" xfId="7721"/>
    <cellStyle name="Обычный 3 2 2 5 2 3 3 6 2" xfId="7722"/>
    <cellStyle name="Обычный 3 2 2 5 2 3 3 6 3" xfId="20691"/>
    <cellStyle name="Обычный 3 2 2 5 2 3 3 6 4" xfId="28163"/>
    <cellStyle name="Обычный 3 2 2 5 2 3 3 6 5" xfId="35632"/>
    <cellStyle name="Обычный 3 2 2 5 2 3 3 6 6" xfId="43093"/>
    <cellStyle name="Обычный 3 2 2 5 2 3 3 6 7" xfId="50981"/>
    <cellStyle name="Обычный 3 2 2 5 2 3 3 6 8" xfId="58448"/>
    <cellStyle name="Обычный 3 2 2 5 2 3 3 7" xfId="7723"/>
    <cellStyle name="Обычный 3 2 2 5 2 3 3 7 2" xfId="7724"/>
    <cellStyle name="Обычный 3 2 2 5 2 3 3 7 3" xfId="21625"/>
    <cellStyle name="Обычный 3 2 2 5 2 3 3 7 4" xfId="29097"/>
    <cellStyle name="Обычный 3 2 2 5 2 3 3 7 5" xfId="36566"/>
    <cellStyle name="Обычный 3 2 2 5 2 3 3 7 6" xfId="44027"/>
    <cellStyle name="Обычный 3 2 2 5 2 3 3 7 7" xfId="51915"/>
    <cellStyle name="Обычный 3 2 2 5 2 3 3 7 8" xfId="59382"/>
    <cellStyle name="Обычный 3 2 2 5 2 3 3 8" xfId="7725"/>
    <cellStyle name="Обычный 3 2 2 5 2 3 3 8 2" xfId="7726"/>
    <cellStyle name="Обычный 3 2 2 5 2 3 3 8 3" xfId="22558"/>
    <cellStyle name="Обычный 3 2 2 5 2 3 3 8 4" xfId="30030"/>
    <cellStyle name="Обычный 3 2 2 5 2 3 3 8 5" xfId="37499"/>
    <cellStyle name="Обычный 3 2 2 5 2 3 3 8 6" xfId="44960"/>
    <cellStyle name="Обычный 3 2 2 5 2 3 3 8 7" xfId="52848"/>
    <cellStyle name="Обычный 3 2 2 5 2 3 3 8 8" xfId="60315"/>
    <cellStyle name="Обычный 3 2 2 5 2 3 3 9" xfId="7727"/>
    <cellStyle name="Обычный 3 2 2 5 2 3 4" xfId="7728"/>
    <cellStyle name="Обычный 3 2 2 5 2 3 4 10" xfId="16005"/>
    <cellStyle name="Обычный 3 2 2 5 2 3 4 11" xfId="23495"/>
    <cellStyle name="Обычный 3 2 2 5 2 3 4 12" xfId="30966"/>
    <cellStyle name="Обычный 3 2 2 5 2 3 4 13" xfId="38432"/>
    <cellStyle name="Обычный 3 2 2 5 2 3 4 14" xfId="46313"/>
    <cellStyle name="Обычный 3 2 2 5 2 3 4 15" xfId="53780"/>
    <cellStyle name="Обычный 3 2 2 5 2 3 4 2" xfId="7729"/>
    <cellStyle name="Обычный 3 2 2 5 2 3 4 2 2" xfId="7730"/>
    <cellStyle name="Обычный 3 2 2 5 2 3 4 2 3" xfId="16960"/>
    <cellStyle name="Обычный 3 2 2 5 2 3 4 2 4" xfId="24432"/>
    <cellStyle name="Обычный 3 2 2 5 2 3 4 2 5" xfId="31902"/>
    <cellStyle name="Обычный 3 2 2 5 2 3 4 2 6" xfId="39364"/>
    <cellStyle name="Обычный 3 2 2 5 2 3 4 2 7" xfId="47250"/>
    <cellStyle name="Обычный 3 2 2 5 2 3 4 2 8" xfId="54717"/>
    <cellStyle name="Обычный 3 2 2 5 2 3 4 3" xfId="7731"/>
    <cellStyle name="Обычный 3 2 2 5 2 3 4 3 2" xfId="7732"/>
    <cellStyle name="Обычный 3 2 2 5 2 3 4 3 3" xfId="17894"/>
    <cellStyle name="Обычный 3 2 2 5 2 3 4 3 4" xfId="25366"/>
    <cellStyle name="Обычный 3 2 2 5 2 3 4 3 5" xfId="32835"/>
    <cellStyle name="Обычный 3 2 2 5 2 3 4 3 6" xfId="40296"/>
    <cellStyle name="Обычный 3 2 2 5 2 3 4 3 7" xfId="48184"/>
    <cellStyle name="Обычный 3 2 2 5 2 3 4 3 8" xfId="55651"/>
    <cellStyle name="Обычный 3 2 2 5 2 3 4 4" xfId="7733"/>
    <cellStyle name="Обычный 3 2 2 5 2 3 4 4 2" xfId="7734"/>
    <cellStyle name="Обычный 3 2 2 5 2 3 4 4 3" xfId="18827"/>
    <cellStyle name="Обычный 3 2 2 5 2 3 4 4 4" xfId="26299"/>
    <cellStyle name="Обычный 3 2 2 5 2 3 4 4 5" xfId="33768"/>
    <cellStyle name="Обычный 3 2 2 5 2 3 4 4 6" xfId="41229"/>
    <cellStyle name="Обычный 3 2 2 5 2 3 4 4 7" xfId="49117"/>
    <cellStyle name="Обычный 3 2 2 5 2 3 4 4 8" xfId="56584"/>
    <cellStyle name="Обычный 3 2 2 5 2 3 4 5" xfId="7735"/>
    <cellStyle name="Обычный 3 2 2 5 2 3 4 5 2" xfId="7736"/>
    <cellStyle name="Обычный 3 2 2 5 2 3 4 5 3" xfId="19759"/>
    <cellStyle name="Обычный 3 2 2 5 2 3 4 5 4" xfId="27231"/>
    <cellStyle name="Обычный 3 2 2 5 2 3 4 5 5" xfId="34700"/>
    <cellStyle name="Обычный 3 2 2 5 2 3 4 5 6" xfId="42161"/>
    <cellStyle name="Обычный 3 2 2 5 2 3 4 5 7" xfId="50049"/>
    <cellStyle name="Обычный 3 2 2 5 2 3 4 5 8" xfId="57516"/>
    <cellStyle name="Обычный 3 2 2 5 2 3 4 6" xfId="7737"/>
    <cellStyle name="Обычный 3 2 2 5 2 3 4 6 2" xfId="7738"/>
    <cellStyle name="Обычный 3 2 2 5 2 3 4 6 3" xfId="20692"/>
    <cellStyle name="Обычный 3 2 2 5 2 3 4 6 4" xfId="28164"/>
    <cellStyle name="Обычный 3 2 2 5 2 3 4 6 5" xfId="35633"/>
    <cellStyle name="Обычный 3 2 2 5 2 3 4 6 6" xfId="43094"/>
    <cellStyle name="Обычный 3 2 2 5 2 3 4 6 7" xfId="50982"/>
    <cellStyle name="Обычный 3 2 2 5 2 3 4 6 8" xfId="58449"/>
    <cellStyle name="Обычный 3 2 2 5 2 3 4 7" xfId="7739"/>
    <cellStyle name="Обычный 3 2 2 5 2 3 4 7 2" xfId="7740"/>
    <cellStyle name="Обычный 3 2 2 5 2 3 4 7 3" xfId="21626"/>
    <cellStyle name="Обычный 3 2 2 5 2 3 4 7 4" xfId="29098"/>
    <cellStyle name="Обычный 3 2 2 5 2 3 4 7 5" xfId="36567"/>
    <cellStyle name="Обычный 3 2 2 5 2 3 4 7 6" xfId="44028"/>
    <cellStyle name="Обычный 3 2 2 5 2 3 4 7 7" xfId="51916"/>
    <cellStyle name="Обычный 3 2 2 5 2 3 4 7 8" xfId="59383"/>
    <cellStyle name="Обычный 3 2 2 5 2 3 4 8" xfId="7741"/>
    <cellStyle name="Обычный 3 2 2 5 2 3 4 8 2" xfId="7742"/>
    <cellStyle name="Обычный 3 2 2 5 2 3 4 8 3" xfId="22559"/>
    <cellStyle name="Обычный 3 2 2 5 2 3 4 8 4" xfId="30031"/>
    <cellStyle name="Обычный 3 2 2 5 2 3 4 8 5" xfId="37500"/>
    <cellStyle name="Обычный 3 2 2 5 2 3 4 8 6" xfId="44961"/>
    <cellStyle name="Обычный 3 2 2 5 2 3 4 8 7" xfId="52849"/>
    <cellStyle name="Обычный 3 2 2 5 2 3 4 8 8" xfId="60316"/>
    <cellStyle name="Обычный 3 2 2 5 2 3 4 9" xfId="7743"/>
    <cellStyle name="Обычный 3 2 2 5 2 3 5" xfId="7744"/>
    <cellStyle name="Обычный 3 2 2 5 2 3 5 2" xfId="7745"/>
    <cellStyle name="Обычный 3 2 2 5 2 3 5 3" xfId="16955"/>
    <cellStyle name="Обычный 3 2 2 5 2 3 5 4" xfId="24427"/>
    <cellStyle name="Обычный 3 2 2 5 2 3 5 5" xfId="31897"/>
    <cellStyle name="Обычный 3 2 2 5 2 3 5 6" xfId="39359"/>
    <cellStyle name="Обычный 3 2 2 5 2 3 5 7" xfId="47245"/>
    <cellStyle name="Обычный 3 2 2 5 2 3 5 8" xfId="54712"/>
    <cellStyle name="Обычный 3 2 2 5 2 3 6" xfId="7746"/>
    <cellStyle name="Обычный 3 2 2 5 2 3 6 2" xfId="7747"/>
    <cellStyle name="Обычный 3 2 2 5 2 3 6 3" xfId="17889"/>
    <cellStyle name="Обычный 3 2 2 5 2 3 6 4" xfId="25361"/>
    <cellStyle name="Обычный 3 2 2 5 2 3 6 5" xfId="32830"/>
    <cellStyle name="Обычный 3 2 2 5 2 3 6 6" xfId="40291"/>
    <cellStyle name="Обычный 3 2 2 5 2 3 6 7" xfId="48179"/>
    <cellStyle name="Обычный 3 2 2 5 2 3 6 8" xfId="55646"/>
    <cellStyle name="Обычный 3 2 2 5 2 3 7" xfId="7748"/>
    <cellStyle name="Обычный 3 2 2 5 2 3 7 2" xfId="7749"/>
    <cellStyle name="Обычный 3 2 2 5 2 3 7 3" xfId="18822"/>
    <cellStyle name="Обычный 3 2 2 5 2 3 7 4" xfId="26294"/>
    <cellStyle name="Обычный 3 2 2 5 2 3 7 5" xfId="33763"/>
    <cellStyle name="Обычный 3 2 2 5 2 3 7 6" xfId="41224"/>
    <cellStyle name="Обычный 3 2 2 5 2 3 7 7" xfId="49112"/>
    <cellStyle name="Обычный 3 2 2 5 2 3 7 8" xfId="56579"/>
    <cellStyle name="Обычный 3 2 2 5 2 3 8" xfId="7750"/>
    <cellStyle name="Обычный 3 2 2 5 2 3 8 2" xfId="7751"/>
    <cellStyle name="Обычный 3 2 2 5 2 3 8 3" xfId="19754"/>
    <cellStyle name="Обычный 3 2 2 5 2 3 8 4" xfId="27226"/>
    <cellStyle name="Обычный 3 2 2 5 2 3 8 5" xfId="34695"/>
    <cellStyle name="Обычный 3 2 2 5 2 3 8 6" xfId="42156"/>
    <cellStyle name="Обычный 3 2 2 5 2 3 8 7" xfId="50044"/>
    <cellStyle name="Обычный 3 2 2 5 2 3 8 8" xfId="57511"/>
    <cellStyle name="Обычный 3 2 2 5 2 3 9" xfId="7752"/>
    <cellStyle name="Обычный 3 2 2 5 2 3 9 2" xfId="7753"/>
    <cellStyle name="Обычный 3 2 2 5 2 3 9 3" xfId="20687"/>
    <cellStyle name="Обычный 3 2 2 5 2 3 9 4" xfId="28159"/>
    <cellStyle name="Обычный 3 2 2 5 2 3 9 5" xfId="35628"/>
    <cellStyle name="Обычный 3 2 2 5 2 3 9 6" xfId="43089"/>
    <cellStyle name="Обычный 3 2 2 5 2 3 9 7" xfId="50977"/>
    <cellStyle name="Обычный 3 2 2 5 2 3 9 8" xfId="58444"/>
    <cellStyle name="Обычный 3 2 2 5 2 4" xfId="7754"/>
    <cellStyle name="Обычный 3 2 2 5 2 4 10" xfId="7755"/>
    <cellStyle name="Обычный 3 2 2 5 2 4 10 2" xfId="7756"/>
    <cellStyle name="Обычный 3 2 2 5 2 4 10 3" xfId="22560"/>
    <cellStyle name="Обычный 3 2 2 5 2 4 10 4" xfId="30032"/>
    <cellStyle name="Обычный 3 2 2 5 2 4 10 5" xfId="37501"/>
    <cellStyle name="Обычный 3 2 2 5 2 4 10 6" xfId="44962"/>
    <cellStyle name="Обычный 3 2 2 5 2 4 10 7" xfId="52850"/>
    <cellStyle name="Обычный 3 2 2 5 2 4 10 8" xfId="60317"/>
    <cellStyle name="Обычный 3 2 2 5 2 4 11" xfId="7757"/>
    <cellStyle name="Обычный 3 2 2 5 2 4 12" xfId="16006"/>
    <cellStyle name="Обычный 3 2 2 5 2 4 13" xfId="23496"/>
    <cellStyle name="Обычный 3 2 2 5 2 4 14" xfId="30967"/>
    <cellStyle name="Обычный 3 2 2 5 2 4 15" xfId="38433"/>
    <cellStyle name="Обычный 3 2 2 5 2 4 16" xfId="45559"/>
    <cellStyle name="Обычный 3 2 2 5 2 4 17" xfId="46314"/>
    <cellStyle name="Обычный 3 2 2 5 2 4 18" xfId="53781"/>
    <cellStyle name="Обычный 3 2 2 5 2 4 2" xfId="7758"/>
    <cellStyle name="Обычный 3 2 2 5 2 4 2 10" xfId="16007"/>
    <cellStyle name="Обычный 3 2 2 5 2 4 2 11" xfId="23497"/>
    <cellStyle name="Обычный 3 2 2 5 2 4 2 12" xfId="30968"/>
    <cellStyle name="Обычный 3 2 2 5 2 4 2 13" xfId="38434"/>
    <cellStyle name="Обычный 3 2 2 5 2 4 2 14" xfId="46315"/>
    <cellStyle name="Обычный 3 2 2 5 2 4 2 15" xfId="53782"/>
    <cellStyle name="Обычный 3 2 2 5 2 4 2 2" xfId="7759"/>
    <cellStyle name="Обычный 3 2 2 5 2 4 2 2 2" xfId="7760"/>
    <cellStyle name="Обычный 3 2 2 5 2 4 2 2 3" xfId="16962"/>
    <cellStyle name="Обычный 3 2 2 5 2 4 2 2 4" xfId="24434"/>
    <cellStyle name="Обычный 3 2 2 5 2 4 2 2 5" xfId="31904"/>
    <cellStyle name="Обычный 3 2 2 5 2 4 2 2 6" xfId="39366"/>
    <cellStyle name="Обычный 3 2 2 5 2 4 2 2 7" xfId="47252"/>
    <cellStyle name="Обычный 3 2 2 5 2 4 2 2 8" xfId="54719"/>
    <cellStyle name="Обычный 3 2 2 5 2 4 2 3" xfId="7761"/>
    <cellStyle name="Обычный 3 2 2 5 2 4 2 3 2" xfId="7762"/>
    <cellStyle name="Обычный 3 2 2 5 2 4 2 3 3" xfId="17896"/>
    <cellStyle name="Обычный 3 2 2 5 2 4 2 3 4" xfId="25368"/>
    <cellStyle name="Обычный 3 2 2 5 2 4 2 3 5" xfId="32837"/>
    <cellStyle name="Обычный 3 2 2 5 2 4 2 3 6" xfId="40298"/>
    <cellStyle name="Обычный 3 2 2 5 2 4 2 3 7" xfId="48186"/>
    <cellStyle name="Обычный 3 2 2 5 2 4 2 3 8" xfId="55653"/>
    <cellStyle name="Обычный 3 2 2 5 2 4 2 4" xfId="7763"/>
    <cellStyle name="Обычный 3 2 2 5 2 4 2 4 2" xfId="7764"/>
    <cellStyle name="Обычный 3 2 2 5 2 4 2 4 3" xfId="18829"/>
    <cellStyle name="Обычный 3 2 2 5 2 4 2 4 4" xfId="26301"/>
    <cellStyle name="Обычный 3 2 2 5 2 4 2 4 5" xfId="33770"/>
    <cellStyle name="Обычный 3 2 2 5 2 4 2 4 6" xfId="41231"/>
    <cellStyle name="Обычный 3 2 2 5 2 4 2 4 7" xfId="49119"/>
    <cellStyle name="Обычный 3 2 2 5 2 4 2 4 8" xfId="56586"/>
    <cellStyle name="Обычный 3 2 2 5 2 4 2 5" xfId="7765"/>
    <cellStyle name="Обычный 3 2 2 5 2 4 2 5 2" xfId="7766"/>
    <cellStyle name="Обычный 3 2 2 5 2 4 2 5 3" xfId="19761"/>
    <cellStyle name="Обычный 3 2 2 5 2 4 2 5 4" xfId="27233"/>
    <cellStyle name="Обычный 3 2 2 5 2 4 2 5 5" xfId="34702"/>
    <cellStyle name="Обычный 3 2 2 5 2 4 2 5 6" xfId="42163"/>
    <cellStyle name="Обычный 3 2 2 5 2 4 2 5 7" xfId="50051"/>
    <cellStyle name="Обычный 3 2 2 5 2 4 2 5 8" xfId="57518"/>
    <cellStyle name="Обычный 3 2 2 5 2 4 2 6" xfId="7767"/>
    <cellStyle name="Обычный 3 2 2 5 2 4 2 6 2" xfId="7768"/>
    <cellStyle name="Обычный 3 2 2 5 2 4 2 6 3" xfId="20694"/>
    <cellStyle name="Обычный 3 2 2 5 2 4 2 6 4" xfId="28166"/>
    <cellStyle name="Обычный 3 2 2 5 2 4 2 6 5" xfId="35635"/>
    <cellStyle name="Обычный 3 2 2 5 2 4 2 6 6" xfId="43096"/>
    <cellStyle name="Обычный 3 2 2 5 2 4 2 6 7" xfId="50984"/>
    <cellStyle name="Обычный 3 2 2 5 2 4 2 6 8" xfId="58451"/>
    <cellStyle name="Обычный 3 2 2 5 2 4 2 7" xfId="7769"/>
    <cellStyle name="Обычный 3 2 2 5 2 4 2 7 2" xfId="7770"/>
    <cellStyle name="Обычный 3 2 2 5 2 4 2 7 3" xfId="21628"/>
    <cellStyle name="Обычный 3 2 2 5 2 4 2 7 4" xfId="29100"/>
    <cellStyle name="Обычный 3 2 2 5 2 4 2 7 5" xfId="36569"/>
    <cellStyle name="Обычный 3 2 2 5 2 4 2 7 6" xfId="44030"/>
    <cellStyle name="Обычный 3 2 2 5 2 4 2 7 7" xfId="51918"/>
    <cellStyle name="Обычный 3 2 2 5 2 4 2 7 8" xfId="59385"/>
    <cellStyle name="Обычный 3 2 2 5 2 4 2 8" xfId="7771"/>
    <cellStyle name="Обычный 3 2 2 5 2 4 2 8 2" xfId="7772"/>
    <cellStyle name="Обычный 3 2 2 5 2 4 2 8 3" xfId="22561"/>
    <cellStyle name="Обычный 3 2 2 5 2 4 2 8 4" xfId="30033"/>
    <cellStyle name="Обычный 3 2 2 5 2 4 2 8 5" xfId="37502"/>
    <cellStyle name="Обычный 3 2 2 5 2 4 2 8 6" xfId="44963"/>
    <cellStyle name="Обычный 3 2 2 5 2 4 2 8 7" xfId="52851"/>
    <cellStyle name="Обычный 3 2 2 5 2 4 2 8 8" xfId="60318"/>
    <cellStyle name="Обычный 3 2 2 5 2 4 2 9" xfId="7773"/>
    <cellStyle name="Обычный 3 2 2 5 2 4 3" xfId="7774"/>
    <cellStyle name="Обычный 3 2 2 5 2 4 3 10" xfId="16008"/>
    <cellStyle name="Обычный 3 2 2 5 2 4 3 11" xfId="23498"/>
    <cellStyle name="Обычный 3 2 2 5 2 4 3 12" xfId="30969"/>
    <cellStyle name="Обычный 3 2 2 5 2 4 3 13" xfId="38435"/>
    <cellStyle name="Обычный 3 2 2 5 2 4 3 14" xfId="46316"/>
    <cellStyle name="Обычный 3 2 2 5 2 4 3 15" xfId="53783"/>
    <cellStyle name="Обычный 3 2 2 5 2 4 3 2" xfId="7775"/>
    <cellStyle name="Обычный 3 2 2 5 2 4 3 2 2" xfId="7776"/>
    <cellStyle name="Обычный 3 2 2 5 2 4 3 2 3" xfId="16963"/>
    <cellStyle name="Обычный 3 2 2 5 2 4 3 2 4" xfId="24435"/>
    <cellStyle name="Обычный 3 2 2 5 2 4 3 2 5" xfId="31905"/>
    <cellStyle name="Обычный 3 2 2 5 2 4 3 2 6" xfId="39367"/>
    <cellStyle name="Обычный 3 2 2 5 2 4 3 2 7" xfId="47253"/>
    <cellStyle name="Обычный 3 2 2 5 2 4 3 2 8" xfId="54720"/>
    <cellStyle name="Обычный 3 2 2 5 2 4 3 3" xfId="7777"/>
    <cellStyle name="Обычный 3 2 2 5 2 4 3 3 2" xfId="7778"/>
    <cellStyle name="Обычный 3 2 2 5 2 4 3 3 3" xfId="17897"/>
    <cellStyle name="Обычный 3 2 2 5 2 4 3 3 4" xfId="25369"/>
    <cellStyle name="Обычный 3 2 2 5 2 4 3 3 5" xfId="32838"/>
    <cellStyle name="Обычный 3 2 2 5 2 4 3 3 6" xfId="40299"/>
    <cellStyle name="Обычный 3 2 2 5 2 4 3 3 7" xfId="48187"/>
    <cellStyle name="Обычный 3 2 2 5 2 4 3 3 8" xfId="55654"/>
    <cellStyle name="Обычный 3 2 2 5 2 4 3 4" xfId="7779"/>
    <cellStyle name="Обычный 3 2 2 5 2 4 3 4 2" xfId="7780"/>
    <cellStyle name="Обычный 3 2 2 5 2 4 3 4 3" xfId="18830"/>
    <cellStyle name="Обычный 3 2 2 5 2 4 3 4 4" xfId="26302"/>
    <cellStyle name="Обычный 3 2 2 5 2 4 3 4 5" xfId="33771"/>
    <cellStyle name="Обычный 3 2 2 5 2 4 3 4 6" xfId="41232"/>
    <cellStyle name="Обычный 3 2 2 5 2 4 3 4 7" xfId="49120"/>
    <cellStyle name="Обычный 3 2 2 5 2 4 3 4 8" xfId="56587"/>
    <cellStyle name="Обычный 3 2 2 5 2 4 3 5" xfId="7781"/>
    <cellStyle name="Обычный 3 2 2 5 2 4 3 5 2" xfId="7782"/>
    <cellStyle name="Обычный 3 2 2 5 2 4 3 5 3" xfId="19762"/>
    <cellStyle name="Обычный 3 2 2 5 2 4 3 5 4" xfId="27234"/>
    <cellStyle name="Обычный 3 2 2 5 2 4 3 5 5" xfId="34703"/>
    <cellStyle name="Обычный 3 2 2 5 2 4 3 5 6" xfId="42164"/>
    <cellStyle name="Обычный 3 2 2 5 2 4 3 5 7" xfId="50052"/>
    <cellStyle name="Обычный 3 2 2 5 2 4 3 5 8" xfId="57519"/>
    <cellStyle name="Обычный 3 2 2 5 2 4 3 6" xfId="7783"/>
    <cellStyle name="Обычный 3 2 2 5 2 4 3 6 2" xfId="7784"/>
    <cellStyle name="Обычный 3 2 2 5 2 4 3 6 3" xfId="20695"/>
    <cellStyle name="Обычный 3 2 2 5 2 4 3 6 4" xfId="28167"/>
    <cellStyle name="Обычный 3 2 2 5 2 4 3 6 5" xfId="35636"/>
    <cellStyle name="Обычный 3 2 2 5 2 4 3 6 6" xfId="43097"/>
    <cellStyle name="Обычный 3 2 2 5 2 4 3 6 7" xfId="50985"/>
    <cellStyle name="Обычный 3 2 2 5 2 4 3 6 8" xfId="58452"/>
    <cellStyle name="Обычный 3 2 2 5 2 4 3 7" xfId="7785"/>
    <cellStyle name="Обычный 3 2 2 5 2 4 3 7 2" xfId="7786"/>
    <cellStyle name="Обычный 3 2 2 5 2 4 3 7 3" xfId="21629"/>
    <cellStyle name="Обычный 3 2 2 5 2 4 3 7 4" xfId="29101"/>
    <cellStyle name="Обычный 3 2 2 5 2 4 3 7 5" xfId="36570"/>
    <cellStyle name="Обычный 3 2 2 5 2 4 3 7 6" xfId="44031"/>
    <cellStyle name="Обычный 3 2 2 5 2 4 3 7 7" xfId="51919"/>
    <cellStyle name="Обычный 3 2 2 5 2 4 3 7 8" xfId="59386"/>
    <cellStyle name="Обычный 3 2 2 5 2 4 3 8" xfId="7787"/>
    <cellStyle name="Обычный 3 2 2 5 2 4 3 8 2" xfId="7788"/>
    <cellStyle name="Обычный 3 2 2 5 2 4 3 8 3" xfId="22562"/>
    <cellStyle name="Обычный 3 2 2 5 2 4 3 8 4" xfId="30034"/>
    <cellStyle name="Обычный 3 2 2 5 2 4 3 8 5" xfId="37503"/>
    <cellStyle name="Обычный 3 2 2 5 2 4 3 8 6" xfId="44964"/>
    <cellStyle name="Обычный 3 2 2 5 2 4 3 8 7" xfId="52852"/>
    <cellStyle name="Обычный 3 2 2 5 2 4 3 8 8" xfId="60319"/>
    <cellStyle name="Обычный 3 2 2 5 2 4 3 9" xfId="7789"/>
    <cellStyle name="Обычный 3 2 2 5 2 4 4" xfId="7790"/>
    <cellStyle name="Обычный 3 2 2 5 2 4 4 2" xfId="7791"/>
    <cellStyle name="Обычный 3 2 2 5 2 4 4 3" xfId="16961"/>
    <cellStyle name="Обычный 3 2 2 5 2 4 4 4" xfId="24433"/>
    <cellStyle name="Обычный 3 2 2 5 2 4 4 5" xfId="31903"/>
    <cellStyle name="Обычный 3 2 2 5 2 4 4 6" xfId="39365"/>
    <cellStyle name="Обычный 3 2 2 5 2 4 4 7" xfId="47251"/>
    <cellStyle name="Обычный 3 2 2 5 2 4 4 8" xfId="54718"/>
    <cellStyle name="Обычный 3 2 2 5 2 4 5" xfId="7792"/>
    <cellStyle name="Обычный 3 2 2 5 2 4 5 2" xfId="7793"/>
    <cellStyle name="Обычный 3 2 2 5 2 4 5 3" xfId="17895"/>
    <cellStyle name="Обычный 3 2 2 5 2 4 5 4" xfId="25367"/>
    <cellStyle name="Обычный 3 2 2 5 2 4 5 5" xfId="32836"/>
    <cellStyle name="Обычный 3 2 2 5 2 4 5 6" xfId="40297"/>
    <cellStyle name="Обычный 3 2 2 5 2 4 5 7" xfId="48185"/>
    <cellStyle name="Обычный 3 2 2 5 2 4 5 8" xfId="55652"/>
    <cellStyle name="Обычный 3 2 2 5 2 4 6" xfId="7794"/>
    <cellStyle name="Обычный 3 2 2 5 2 4 6 2" xfId="7795"/>
    <cellStyle name="Обычный 3 2 2 5 2 4 6 3" xfId="18828"/>
    <cellStyle name="Обычный 3 2 2 5 2 4 6 4" xfId="26300"/>
    <cellStyle name="Обычный 3 2 2 5 2 4 6 5" xfId="33769"/>
    <cellStyle name="Обычный 3 2 2 5 2 4 6 6" xfId="41230"/>
    <cellStyle name="Обычный 3 2 2 5 2 4 6 7" xfId="49118"/>
    <cellStyle name="Обычный 3 2 2 5 2 4 6 8" xfId="56585"/>
    <cellStyle name="Обычный 3 2 2 5 2 4 7" xfId="7796"/>
    <cellStyle name="Обычный 3 2 2 5 2 4 7 2" xfId="7797"/>
    <cellStyle name="Обычный 3 2 2 5 2 4 7 3" xfId="19760"/>
    <cellStyle name="Обычный 3 2 2 5 2 4 7 4" xfId="27232"/>
    <cellStyle name="Обычный 3 2 2 5 2 4 7 5" xfId="34701"/>
    <cellStyle name="Обычный 3 2 2 5 2 4 7 6" xfId="42162"/>
    <cellStyle name="Обычный 3 2 2 5 2 4 7 7" xfId="50050"/>
    <cellStyle name="Обычный 3 2 2 5 2 4 7 8" xfId="57517"/>
    <cellStyle name="Обычный 3 2 2 5 2 4 8" xfId="7798"/>
    <cellStyle name="Обычный 3 2 2 5 2 4 8 2" xfId="7799"/>
    <cellStyle name="Обычный 3 2 2 5 2 4 8 3" xfId="20693"/>
    <cellStyle name="Обычный 3 2 2 5 2 4 8 4" xfId="28165"/>
    <cellStyle name="Обычный 3 2 2 5 2 4 8 5" xfId="35634"/>
    <cellStyle name="Обычный 3 2 2 5 2 4 8 6" xfId="43095"/>
    <cellStyle name="Обычный 3 2 2 5 2 4 8 7" xfId="50983"/>
    <cellStyle name="Обычный 3 2 2 5 2 4 8 8" xfId="58450"/>
    <cellStyle name="Обычный 3 2 2 5 2 4 9" xfId="7800"/>
    <cellStyle name="Обычный 3 2 2 5 2 4 9 2" xfId="7801"/>
    <cellStyle name="Обычный 3 2 2 5 2 4 9 3" xfId="21627"/>
    <cellStyle name="Обычный 3 2 2 5 2 4 9 4" xfId="29099"/>
    <cellStyle name="Обычный 3 2 2 5 2 4 9 5" xfId="36568"/>
    <cellStyle name="Обычный 3 2 2 5 2 4 9 6" xfId="44029"/>
    <cellStyle name="Обычный 3 2 2 5 2 4 9 7" xfId="51917"/>
    <cellStyle name="Обычный 3 2 2 5 2 4 9 8" xfId="59384"/>
    <cellStyle name="Обычный 3 2 2 5 2 5" xfId="7802"/>
    <cellStyle name="Обычный 3 2 2 5 2 5 10" xfId="16009"/>
    <cellStyle name="Обычный 3 2 2 5 2 5 11" xfId="23499"/>
    <cellStyle name="Обычный 3 2 2 5 2 5 12" xfId="30970"/>
    <cellStyle name="Обычный 3 2 2 5 2 5 13" xfId="38436"/>
    <cellStyle name="Обычный 3 2 2 5 2 5 14" xfId="46317"/>
    <cellStyle name="Обычный 3 2 2 5 2 5 15" xfId="53784"/>
    <cellStyle name="Обычный 3 2 2 5 2 5 2" xfId="7803"/>
    <cellStyle name="Обычный 3 2 2 5 2 5 2 2" xfId="7804"/>
    <cellStyle name="Обычный 3 2 2 5 2 5 2 3" xfId="16964"/>
    <cellStyle name="Обычный 3 2 2 5 2 5 2 4" xfId="24436"/>
    <cellStyle name="Обычный 3 2 2 5 2 5 2 5" xfId="31906"/>
    <cellStyle name="Обычный 3 2 2 5 2 5 2 6" xfId="39368"/>
    <cellStyle name="Обычный 3 2 2 5 2 5 2 7" xfId="47254"/>
    <cellStyle name="Обычный 3 2 2 5 2 5 2 8" xfId="54721"/>
    <cellStyle name="Обычный 3 2 2 5 2 5 3" xfId="7805"/>
    <cellStyle name="Обычный 3 2 2 5 2 5 3 2" xfId="7806"/>
    <cellStyle name="Обычный 3 2 2 5 2 5 3 3" xfId="17898"/>
    <cellStyle name="Обычный 3 2 2 5 2 5 3 4" xfId="25370"/>
    <cellStyle name="Обычный 3 2 2 5 2 5 3 5" xfId="32839"/>
    <cellStyle name="Обычный 3 2 2 5 2 5 3 6" xfId="40300"/>
    <cellStyle name="Обычный 3 2 2 5 2 5 3 7" xfId="48188"/>
    <cellStyle name="Обычный 3 2 2 5 2 5 3 8" xfId="55655"/>
    <cellStyle name="Обычный 3 2 2 5 2 5 4" xfId="7807"/>
    <cellStyle name="Обычный 3 2 2 5 2 5 4 2" xfId="7808"/>
    <cellStyle name="Обычный 3 2 2 5 2 5 4 3" xfId="18831"/>
    <cellStyle name="Обычный 3 2 2 5 2 5 4 4" xfId="26303"/>
    <cellStyle name="Обычный 3 2 2 5 2 5 4 5" xfId="33772"/>
    <cellStyle name="Обычный 3 2 2 5 2 5 4 6" xfId="41233"/>
    <cellStyle name="Обычный 3 2 2 5 2 5 4 7" xfId="49121"/>
    <cellStyle name="Обычный 3 2 2 5 2 5 4 8" xfId="56588"/>
    <cellStyle name="Обычный 3 2 2 5 2 5 5" xfId="7809"/>
    <cellStyle name="Обычный 3 2 2 5 2 5 5 2" xfId="7810"/>
    <cellStyle name="Обычный 3 2 2 5 2 5 5 3" xfId="19763"/>
    <cellStyle name="Обычный 3 2 2 5 2 5 5 4" xfId="27235"/>
    <cellStyle name="Обычный 3 2 2 5 2 5 5 5" xfId="34704"/>
    <cellStyle name="Обычный 3 2 2 5 2 5 5 6" xfId="42165"/>
    <cellStyle name="Обычный 3 2 2 5 2 5 5 7" xfId="50053"/>
    <cellStyle name="Обычный 3 2 2 5 2 5 5 8" xfId="57520"/>
    <cellStyle name="Обычный 3 2 2 5 2 5 6" xfId="7811"/>
    <cellStyle name="Обычный 3 2 2 5 2 5 6 2" xfId="7812"/>
    <cellStyle name="Обычный 3 2 2 5 2 5 6 3" xfId="20696"/>
    <cellStyle name="Обычный 3 2 2 5 2 5 6 4" xfId="28168"/>
    <cellStyle name="Обычный 3 2 2 5 2 5 6 5" xfId="35637"/>
    <cellStyle name="Обычный 3 2 2 5 2 5 6 6" xfId="43098"/>
    <cellStyle name="Обычный 3 2 2 5 2 5 6 7" xfId="50986"/>
    <cellStyle name="Обычный 3 2 2 5 2 5 6 8" xfId="58453"/>
    <cellStyle name="Обычный 3 2 2 5 2 5 7" xfId="7813"/>
    <cellStyle name="Обычный 3 2 2 5 2 5 7 2" xfId="7814"/>
    <cellStyle name="Обычный 3 2 2 5 2 5 7 3" xfId="21630"/>
    <cellStyle name="Обычный 3 2 2 5 2 5 7 4" xfId="29102"/>
    <cellStyle name="Обычный 3 2 2 5 2 5 7 5" xfId="36571"/>
    <cellStyle name="Обычный 3 2 2 5 2 5 7 6" xfId="44032"/>
    <cellStyle name="Обычный 3 2 2 5 2 5 7 7" xfId="51920"/>
    <cellStyle name="Обычный 3 2 2 5 2 5 7 8" xfId="59387"/>
    <cellStyle name="Обычный 3 2 2 5 2 5 8" xfId="7815"/>
    <cellStyle name="Обычный 3 2 2 5 2 5 8 2" xfId="7816"/>
    <cellStyle name="Обычный 3 2 2 5 2 5 8 3" xfId="22563"/>
    <cellStyle name="Обычный 3 2 2 5 2 5 8 4" xfId="30035"/>
    <cellStyle name="Обычный 3 2 2 5 2 5 8 5" xfId="37504"/>
    <cellStyle name="Обычный 3 2 2 5 2 5 8 6" xfId="44965"/>
    <cellStyle name="Обычный 3 2 2 5 2 5 8 7" xfId="52853"/>
    <cellStyle name="Обычный 3 2 2 5 2 5 8 8" xfId="60320"/>
    <cellStyle name="Обычный 3 2 2 5 2 5 9" xfId="7817"/>
    <cellStyle name="Обычный 3 2 2 5 2 6" xfId="7818"/>
    <cellStyle name="Обычный 3 2 2 5 2 6 10" xfId="16010"/>
    <cellStyle name="Обычный 3 2 2 5 2 6 11" xfId="23500"/>
    <cellStyle name="Обычный 3 2 2 5 2 6 12" xfId="30971"/>
    <cellStyle name="Обычный 3 2 2 5 2 6 13" xfId="38437"/>
    <cellStyle name="Обычный 3 2 2 5 2 6 14" xfId="46318"/>
    <cellStyle name="Обычный 3 2 2 5 2 6 15" xfId="53785"/>
    <cellStyle name="Обычный 3 2 2 5 2 6 2" xfId="7819"/>
    <cellStyle name="Обычный 3 2 2 5 2 6 2 2" xfId="7820"/>
    <cellStyle name="Обычный 3 2 2 5 2 6 2 3" xfId="16965"/>
    <cellStyle name="Обычный 3 2 2 5 2 6 2 4" xfId="24437"/>
    <cellStyle name="Обычный 3 2 2 5 2 6 2 5" xfId="31907"/>
    <cellStyle name="Обычный 3 2 2 5 2 6 2 6" xfId="39369"/>
    <cellStyle name="Обычный 3 2 2 5 2 6 2 7" xfId="47255"/>
    <cellStyle name="Обычный 3 2 2 5 2 6 2 8" xfId="54722"/>
    <cellStyle name="Обычный 3 2 2 5 2 6 3" xfId="7821"/>
    <cellStyle name="Обычный 3 2 2 5 2 6 3 2" xfId="7822"/>
    <cellStyle name="Обычный 3 2 2 5 2 6 3 3" xfId="17899"/>
    <cellStyle name="Обычный 3 2 2 5 2 6 3 4" xfId="25371"/>
    <cellStyle name="Обычный 3 2 2 5 2 6 3 5" xfId="32840"/>
    <cellStyle name="Обычный 3 2 2 5 2 6 3 6" xfId="40301"/>
    <cellStyle name="Обычный 3 2 2 5 2 6 3 7" xfId="48189"/>
    <cellStyle name="Обычный 3 2 2 5 2 6 3 8" xfId="55656"/>
    <cellStyle name="Обычный 3 2 2 5 2 6 4" xfId="7823"/>
    <cellStyle name="Обычный 3 2 2 5 2 6 4 2" xfId="7824"/>
    <cellStyle name="Обычный 3 2 2 5 2 6 4 3" xfId="18832"/>
    <cellStyle name="Обычный 3 2 2 5 2 6 4 4" xfId="26304"/>
    <cellStyle name="Обычный 3 2 2 5 2 6 4 5" xfId="33773"/>
    <cellStyle name="Обычный 3 2 2 5 2 6 4 6" xfId="41234"/>
    <cellStyle name="Обычный 3 2 2 5 2 6 4 7" xfId="49122"/>
    <cellStyle name="Обычный 3 2 2 5 2 6 4 8" xfId="56589"/>
    <cellStyle name="Обычный 3 2 2 5 2 6 5" xfId="7825"/>
    <cellStyle name="Обычный 3 2 2 5 2 6 5 2" xfId="7826"/>
    <cellStyle name="Обычный 3 2 2 5 2 6 5 3" xfId="19764"/>
    <cellStyle name="Обычный 3 2 2 5 2 6 5 4" xfId="27236"/>
    <cellStyle name="Обычный 3 2 2 5 2 6 5 5" xfId="34705"/>
    <cellStyle name="Обычный 3 2 2 5 2 6 5 6" xfId="42166"/>
    <cellStyle name="Обычный 3 2 2 5 2 6 5 7" xfId="50054"/>
    <cellStyle name="Обычный 3 2 2 5 2 6 5 8" xfId="57521"/>
    <cellStyle name="Обычный 3 2 2 5 2 6 6" xfId="7827"/>
    <cellStyle name="Обычный 3 2 2 5 2 6 6 2" xfId="7828"/>
    <cellStyle name="Обычный 3 2 2 5 2 6 6 3" xfId="20697"/>
    <cellStyle name="Обычный 3 2 2 5 2 6 6 4" xfId="28169"/>
    <cellStyle name="Обычный 3 2 2 5 2 6 6 5" xfId="35638"/>
    <cellStyle name="Обычный 3 2 2 5 2 6 6 6" xfId="43099"/>
    <cellStyle name="Обычный 3 2 2 5 2 6 6 7" xfId="50987"/>
    <cellStyle name="Обычный 3 2 2 5 2 6 6 8" xfId="58454"/>
    <cellStyle name="Обычный 3 2 2 5 2 6 7" xfId="7829"/>
    <cellStyle name="Обычный 3 2 2 5 2 6 7 2" xfId="7830"/>
    <cellStyle name="Обычный 3 2 2 5 2 6 7 3" xfId="21631"/>
    <cellStyle name="Обычный 3 2 2 5 2 6 7 4" xfId="29103"/>
    <cellStyle name="Обычный 3 2 2 5 2 6 7 5" xfId="36572"/>
    <cellStyle name="Обычный 3 2 2 5 2 6 7 6" xfId="44033"/>
    <cellStyle name="Обычный 3 2 2 5 2 6 7 7" xfId="51921"/>
    <cellStyle name="Обычный 3 2 2 5 2 6 7 8" xfId="59388"/>
    <cellStyle name="Обычный 3 2 2 5 2 6 8" xfId="7831"/>
    <cellStyle name="Обычный 3 2 2 5 2 6 8 2" xfId="7832"/>
    <cellStyle name="Обычный 3 2 2 5 2 6 8 3" xfId="22564"/>
    <cellStyle name="Обычный 3 2 2 5 2 6 8 4" xfId="30036"/>
    <cellStyle name="Обычный 3 2 2 5 2 6 8 5" xfId="37505"/>
    <cellStyle name="Обычный 3 2 2 5 2 6 8 6" xfId="44966"/>
    <cellStyle name="Обычный 3 2 2 5 2 6 8 7" xfId="52854"/>
    <cellStyle name="Обычный 3 2 2 5 2 6 8 8" xfId="60321"/>
    <cellStyle name="Обычный 3 2 2 5 2 6 9" xfId="7833"/>
    <cellStyle name="Обычный 3 2 2 5 2 7" xfId="7834"/>
    <cellStyle name="Обычный 3 2 2 5 2 7 2" xfId="7835"/>
    <cellStyle name="Обычный 3 2 2 5 2 7 3" xfId="16948"/>
    <cellStyle name="Обычный 3 2 2 5 2 7 4" xfId="24420"/>
    <cellStyle name="Обычный 3 2 2 5 2 7 5" xfId="31890"/>
    <cellStyle name="Обычный 3 2 2 5 2 7 6" xfId="39352"/>
    <cellStyle name="Обычный 3 2 2 5 2 7 7" xfId="47238"/>
    <cellStyle name="Обычный 3 2 2 5 2 7 8" xfId="54705"/>
    <cellStyle name="Обычный 3 2 2 5 2 8" xfId="7836"/>
    <cellStyle name="Обычный 3 2 2 5 2 8 2" xfId="7837"/>
    <cellStyle name="Обычный 3 2 2 5 2 8 3" xfId="17882"/>
    <cellStyle name="Обычный 3 2 2 5 2 8 4" xfId="25354"/>
    <cellStyle name="Обычный 3 2 2 5 2 8 5" xfId="32823"/>
    <cellStyle name="Обычный 3 2 2 5 2 8 6" xfId="40284"/>
    <cellStyle name="Обычный 3 2 2 5 2 8 7" xfId="48172"/>
    <cellStyle name="Обычный 3 2 2 5 2 8 8" xfId="55639"/>
    <cellStyle name="Обычный 3 2 2 5 2 9" xfId="7838"/>
    <cellStyle name="Обычный 3 2 2 5 2 9 2" xfId="7839"/>
    <cellStyle name="Обычный 3 2 2 5 2 9 3" xfId="18815"/>
    <cellStyle name="Обычный 3 2 2 5 2 9 4" xfId="26287"/>
    <cellStyle name="Обычный 3 2 2 5 2 9 5" xfId="33756"/>
    <cellStyle name="Обычный 3 2 2 5 2 9 6" xfId="41217"/>
    <cellStyle name="Обычный 3 2 2 5 2 9 7" xfId="49105"/>
    <cellStyle name="Обычный 3 2 2 5 2 9 8" xfId="56572"/>
    <cellStyle name="Обычный 3 2 2 5 20" xfId="30953"/>
    <cellStyle name="Обычный 3 2 2 5 21" xfId="38419"/>
    <cellStyle name="Обычный 3 2 2 5 22" xfId="45470"/>
    <cellStyle name="Обычный 3 2 2 5 23" xfId="46300"/>
    <cellStyle name="Обычный 3 2 2 5 24" xfId="53767"/>
    <cellStyle name="Обычный 3 2 2 5 3" xfId="7840"/>
    <cellStyle name="Обычный 3 2 2 5 3 10" xfId="7841"/>
    <cellStyle name="Обычный 3 2 2 5 3 10 2" xfId="7842"/>
    <cellStyle name="Обычный 3 2 2 5 3 10 3" xfId="19765"/>
    <cellStyle name="Обычный 3 2 2 5 3 10 4" xfId="27237"/>
    <cellStyle name="Обычный 3 2 2 5 3 10 5" xfId="34706"/>
    <cellStyle name="Обычный 3 2 2 5 3 10 6" xfId="42167"/>
    <cellStyle name="Обычный 3 2 2 5 3 10 7" xfId="50055"/>
    <cellStyle name="Обычный 3 2 2 5 3 10 8" xfId="57522"/>
    <cellStyle name="Обычный 3 2 2 5 3 11" xfId="7843"/>
    <cellStyle name="Обычный 3 2 2 5 3 11 2" xfId="7844"/>
    <cellStyle name="Обычный 3 2 2 5 3 11 3" xfId="20698"/>
    <cellStyle name="Обычный 3 2 2 5 3 11 4" xfId="28170"/>
    <cellStyle name="Обычный 3 2 2 5 3 11 5" xfId="35639"/>
    <cellStyle name="Обычный 3 2 2 5 3 11 6" xfId="43100"/>
    <cellStyle name="Обычный 3 2 2 5 3 11 7" xfId="50988"/>
    <cellStyle name="Обычный 3 2 2 5 3 11 8" xfId="58455"/>
    <cellStyle name="Обычный 3 2 2 5 3 12" xfId="7845"/>
    <cellStyle name="Обычный 3 2 2 5 3 12 2" xfId="7846"/>
    <cellStyle name="Обычный 3 2 2 5 3 12 3" xfId="21632"/>
    <cellStyle name="Обычный 3 2 2 5 3 12 4" xfId="29104"/>
    <cellStyle name="Обычный 3 2 2 5 3 12 5" xfId="36573"/>
    <cellStyle name="Обычный 3 2 2 5 3 12 6" xfId="44034"/>
    <cellStyle name="Обычный 3 2 2 5 3 12 7" xfId="51922"/>
    <cellStyle name="Обычный 3 2 2 5 3 12 8" xfId="59389"/>
    <cellStyle name="Обычный 3 2 2 5 3 13" xfId="7847"/>
    <cellStyle name="Обычный 3 2 2 5 3 13 2" xfId="7848"/>
    <cellStyle name="Обычный 3 2 2 5 3 13 3" xfId="22565"/>
    <cellStyle name="Обычный 3 2 2 5 3 13 4" xfId="30037"/>
    <cellStyle name="Обычный 3 2 2 5 3 13 5" xfId="37506"/>
    <cellStyle name="Обычный 3 2 2 5 3 13 6" xfId="44967"/>
    <cellStyle name="Обычный 3 2 2 5 3 13 7" xfId="52855"/>
    <cellStyle name="Обычный 3 2 2 5 3 13 8" xfId="60322"/>
    <cellStyle name="Обычный 3 2 2 5 3 14" xfId="7849"/>
    <cellStyle name="Обычный 3 2 2 5 3 15" xfId="16011"/>
    <cellStyle name="Обычный 3 2 2 5 3 16" xfId="23501"/>
    <cellStyle name="Обычный 3 2 2 5 3 17" xfId="30972"/>
    <cellStyle name="Обычный 3 2 2 5 3 18" xfId="38438"/>
    <cellStyle name="Обычный 3 2 2 5 3 19" xfId="45472"/>
    <cellStyle name="Обычный 3 2 2 5 3 2" xfId="7850"/>
    <cellStyle name="Обычный 3 2 2 5 3 2 10" xfId="7851"/>
    <cellStyle name="Обычный 3 2 2 5 3 2 10 2" xfId="7852"/>
    <cellStyle name="Обычный 3 2 2 5 3 2 10 3" xfId="21633"/>
    <cellStyle name="Обычный 3 2 2 5 3 2 10 4" xfId="29105"/>
    <cellStyle name="Обычный 3 2 2 5 3 2 10 5" xfId="36574"/>
    <cellStyle name="Обычный 3 2 2 5 3 2 10 6" xfId="44035"/>
    <cellStyle name="Обычный 3 2 2 5 3 2 10 7" xfId="51923"/>
    <cellStyle name="Обычный 3 2 2 5 3 2 10 8" xfId="59390"/>
    <cellStyle name="Обычный 3 2 2 5 3 2 11" xfId="7853"/>
    <cellStyle name="Обычный 3 2 2 5 3 2 11 2" xfId="7854"/>
    <cellStyle name="Обычный 3 2 2 5 3 2 11 3" xfId="22566"/>
    <cellStyle name="Обычный 3 2 2 5 3 2 11 4" xfId="30038"/>
    <cellStyle name="Обычный 3 2 2 5 3 2 11 5" xfId="37507"/>
    <cellStyle name="Обычный 3 2 2 5 3 2 11 6" xfId="44968"/>
    <cellStyle name="Обычный 3 2 2 5 3 2 11 7" xfId="52856"/>
    <cellStyle name="Обычный 3 2 2 5 3 2 11 8" xfId="60323"/>
    <cellStyle name="Обычный 3 2 2 5 3 2 12" xfId="7855"/>
    <cellStyle name="Обычный 3 2 2 5 3 2 13" xfId="16012"/>
    <cellStyle name="Обычный 3 2 2 5 3 2 14" xfId="23502"/>
    <cellStyle name="Обычный 3 2 2 5 3 2 15" xfId="30973"/>
    <cellStyle name="Обычный 3 2 2 5 3 2 16" xfId="38439"/>
    <cellStyle name="Обычный 3 2 2 5 3 2 17" xfId="45560"/>
    <cellStyle name="Обычный 3 2 2 5 3 2 18" xfId="46320"/>
    <cellStyle name="Обычный 3 2 2 5 3 2 19" xfId="53787"/>
    <cellStyle name="Обычный 3 2 2 5 3 2 2" xfId="7856"/>
    <cellStyle name="Обычный 3 2 2 5 3 2 2 10" xfId="7857"/>
    <cellStyle name="Обычный 3 2 2 5 3 2 2 10 2" xfId="7858"/>
    <cellStyle name="Обычный 3 2 2 5 3 2 2 10 3" xfId="22567"/>
    <cellStyle name="Обычный 3 2 2 5 3 2 2 10 4" xfId="30039"/>
    <cellStyle name="Обычный 3 2 2 5 3 2 2 10 5" xfId="37508"/>
    <cellStyle name="Обычный 3 2 2 5 3 2 2 10 6" xfId="44969"/>
    <cellStyle name="Обычный 3 2 2 5 3 2 2 10 7" xfId="52857"/>
    <cellStyle name="Обычный 3 2 2 5 3 2 2 10 8" xfId="60324"/>
    <cellStyle name="Обычный 3 2 2 5 3 2 2 11" xfId="7859"/>
    <cellStyle name="Обычный 3 2 2 5 3 2 2 12" xfId="16013"/>
    <cellStyle name="Обычный 3 2 2 5 3 2 2 13" xfId="23503"/>
    <cellStyle name="Обычный 3 2 2 5 3 2 2 14" xfId="30974"/>
    <cellStyle name="Обычный 3 2 2 5 3 2 2 15" xfId="38440"/>
    <cellStyle name="Обычный 3 2 2 5 3 2 2 16" xfId="45561"/>
    <cellStyle name="Обычный 3 2 2 5 3 2 2 17" xfId="46321"/>
    <cellStyle name="Обычный 3 2 2 5 3 2 2 18" xfId="53788"/>
    <cellStyle name="Обычный 3 2 2 5 3 2 2 2" xfId="7860"/>
    <cellStyle name="Обычный 3 2 2 5 3 2 2 2 10" xfId="16014"/>
    <cellStyle name="Обычный 3 2 2 5 3 2 2 2 11" xfId="23504"/>
    <cellStyle name="Обычный 3 2 2 5 3 2 2 2 12" xfId="30975"/>
    <cellStyle name="Обычный 3 2 2 5 3 2 2 2 13" xfId="38441"/>
    <cellStyle name="Обычный 3 2 2 5 3 2 2 2 14" xfId="46322"/>
    <cellStyle name="Обычный 3 2 2 5 3 2 2 2 15" xfId="53789"/>
    <cellStyle name="Обычный 3 2 2 5 3 2 2 2 2" xfId="7861"/>
    <cellStyle name="Обычный 3 2 2 5 3 2 2 2 2 2" xfId="7862"/>
    <cellStyle name="Обычный 3 2 2 5 3 2 2 2 2 3" xfId="16969"/>
    <cellStyle name="Обычный 3 2 2 5 3 2 2 2 2 4" xfId="24441"/>
    <cellStyle name="Обычный 3 2 2 5 3 2 2 2 2 5" xfId="31911"/>
    <cellStyle name="Обычный 3 2 2 5 3 2 2 2 2 6" xfId="39373"/>
    <cellStyle name="Обычный 3 2 2 5 3 2 2 2 2 7" xfId="47259"/>
    <cellStyle name="Обычный 3 2 2 5 3 2 2 2 2 8" xfId="54726"/>
    <cellStyle name="Обычный 3 2 2 5 3 2 2 2 3" xfId="7863"/>
    <cellStyle name="Обычный 3 2 2 5 3 2 2 2 3 2" xfId="7864"/>
    <cellStyle name="Обычный 3 2 2 5 3 2 2 2 3 3" xfId="17903"/>
    <cellStyle name="Обычный 3 2 2 5 3 2 2 2 3 4" xfId="25375"/>
    <cellStyle name="Обычный 3 2 2 5 3 2 2 2 3 5" xfId="32844"/>
    <cellStyle name="Обычный 3 2 2 5 3 2 2 2 3 6" xfId="40305"/>
    <cellStyle name="Обычный 3 2 2 5 3 2 2 2 3 7" xfId="48193"/>
    <cellStyle name="Обычный 3 2 2 5 3 2 2 2 3 8" xfId="55660"/>
    <cellStyle name="Обычный 3 2 2 5 3 2 2 2 4" xfId="7865"/>
    <cellStyle name="Обычный 3 2 2 5 3 2 2 2 4 2" xfId="7866"/>
    <cellStyle name="Обычный 3 2 2 5 3 2 2 2 4 3" xfId="18836"/>
    <cellStyle name="Обычный 3 2 2 5 3 2 2 2 4 4" xfId="26308"/>
    <cellStyle name="Обычный 3 2 2 5 3 2 2 2 4 5" xfId="33777"/>
    <cellStyle name="Обычный 3 2 2 5 3 2 2 2 4 6" xfId="41238"/>
    <cellStyle name="Обычный 3 2 2 5 3 2 2 2 4 7" xfId="49126"/>
    <cellStyle name="Обычный 3 2 2 5 3 2 2 2 4 8" xfId="56593"/>
    <cellStyle name="Обычный 3 2 2 5 3 2 2 2 5" xfId="7867"/>
    <cellStyle name="Обычный 3 2 2 5 3 2 2 2 5 2" xfId="7868"/>
    <cellStyle name="Обычный 3 2 2 5 3 2 2 2 5 3" xfId="19768"/>
    <cellStyle name="Обычный 3 2 2 5 3 2 2 2 5 4" xfId="27240"/>
    <cellStyle name="Обычный 3 2 2 5 3 2 2 2 5 5" xfId="34709"/>
    <cellStyle name="Обычный 3 2 2 5 3 2 2 2 5 6" xfId="42170"/>
    <cellStyle name="Обычный 3 2 2 5 3 2 2 2 5 7" xfId="50058"/>
    <cellStyle name="Обычный 3 2 2 5 3 2 2 2 5 8" xfId="57525"/>
    <cellStyle name="Обычный 3 2 2 5 3 2 2 2 6" xfId="7869"/>
    <cellStyle name="Обычный 3 2 2 5 3 2 2 2 6 2" xfId="7870"/>
    <cellStyle name="Обычный 3 2 2 5 3 2 2 2 6 3" xfId="20701"/>
    <cellStyle name="Обычный 3 2 2 5 3 2 2 2 6 4" xfId="28173"/>
    <cellStyle name="Обычный 3 2 2 5 3 2 2 2 6 5" xfId="35642"/>
    <cellStyle name="Обычный 3 2 2 5 3 2 2 2 6 6" xfId="43103"/>
    <cellStyle name="Обычный 3 2 2 5 3 2 2 2 6 7" xfId="50991"/>
    <cellStyle name="Обычный 3 2 2 5 3 2 2 2 6 8" xfId="58458"/>
    <cellStyle name="Обычный 3 2 2 5 3 2 2 2 7" xfId="7871"/>
    <cellStyle name="Обычный 3 2 2 5 3 2 2 2 7 2" xfId="7872"/>
    <cellStyle name="Обычный 3 2 2 5 3 2 2 2 7 3" xfId="21635"/>
    <cellStyle name="Обычный 3 2 2 5 3 2 2 2 7 4" xfId="29107"/>
    <cellStyle name="Обычный 3 2 2 5 3 2 2 2 7 5" xfId="36576"/>
    <cellStyle name="Обычный 3 2 2 5 3 2 2 2 7 6" xfId="44037"/>
    <cellStyle name="Обычный 3 2 2 5 3 2 2 2 7 7" xfId="51925"/>
    <cellStyle name="Обычный 3 2 2 5 3 2 2 2 7 8" xfId="59392"/>
    <cellStyle name="Обычный 3 2 2 5 3 2 2 2 8" xfId="7873"/>
    <cellStyle name="Обычный 3 2 2 5 3 2 2 2 8 2" xfId="7874"/>
    <cellStyle name="Обычный 3 2 2 5 3 2 2 2 8 3" xfId="22568"/>
    <cellStyle name="Обычный 3 2 2 5 3 2 2 2 8 4" xfId="30040"/>
    <cellStyle name="Обычный 3 2 2 5 3 2 2 2 8 5" xfId="37509"/>
    <cellStyle name="Обычный 3 2 2 5 3 2 2 2 8 6" xfId="44970"/>
    <cellStyle name="Обычный 3 2 2 5 3 2 2 2 8 7" xfId="52858"/>
    <cellStyle name="Обычный 3 2 2 5 3 2 2 2 8 8" xfId="60325"/>
    <cellStyle name="Обычный 3 2 2 5 3 2 2 2 9" xfId="7875"/>
    <cellStyle name="Обычный 3 2 2 5 3 2 2 3" xfId="7876"/>
    <cellStyle name="Обычный 3 2 2 5 3 2 2 3 10" xfId="16015"/>
    <cellStyle name="Обычный 3 2 2 5 3 2 2 3 11" xfId="23505"/>
    <cellStyle name="Обычный 3 2 2 5 3 2 2 3 12" xfId="30976"/>
    <cellStyle name="Обычный 3 2 2 5 3 2 2 3 13" xfId="38442"/>
    <cellStyle name="Обычный 3 2 2 5 3 2 2 3 14" xfId="46323"/>
    <cellStyle name="Обычный 3 2 2 5 3 2 2 3 15" xfId="53790"/>
    <cellStyle name="Обычный 3 2 2 5 3 2 2 3 2" xfId="7877"/>
    <cellStyle name="Обычный 3 2 2 5 3 2 2 3 2 2" xfId="7878"/>
    <cellStyle name="Обычный 3 2 2 5 3 2 2 3 2 3" xfId="16970"/>
    <cellStyle name="Обычный 3 2 2 5 3 2 2 3 2 4" xfId="24442"/>
    <cellStyle name="Обычный 3 2 2 5 3 2 2 3 2 5" xfId="31912"/>
    <cellStyle name="Обычный 3 2 2 5 3 2 2 3 2 6" xfId="39374"/>
    <cellStyle name="Обычный 3 2 2 5 3 2 2 3 2 7" xfId="47260"/>
    <cellStyle name="Обычный 3 2 2 5 3 2 2 3 2 8" xfId="54727"/>
    <cellStyle name="Обычный 3 2 2 5 3 2 2 3 3" xfId="7879"/>
    <cellStyle name="Обычный 3 2 2 5 3 2 2 3 3 2" xfId="7880"/>
    <cellStyle name="Обычный 3 2 2 5 3 2 2 3 3 3" xfId="17904"/>
    <cellStyle name="Обычный 3 2 2 5 3 2 2 3 3 4" xfId="25376"/>
    <cellStyle name="Обычный 3 2 2 5 3 2 2 3 3 5" xfId="32845"/>
    <cellStyle name="Обычный 3 2 2 5 3 2 2 3 3 6" xfId="40306"/>
    <cellStyle name="Обычный 3 2 2 5 3 2 2 3 3 7" xfId="48194"/>
    <cellStyle name="Обычный 3 2 2 5 3 2 2 3 3 8" xfId="55661"/>
    <cellStyle name="Обычный 3 2 2 5 3 2 2 3 4" xfId="7881"/>
    <cellStyle name="Обычный 3 2 2 5 3 2 2 3 4 2" xfId="7882"/>
    <cellStyle name="Обычный 3 2 2 5 3 2 2 3 4 3" xfId="18837"/>
    <cellStyle name="Обычный 3 2 2 5 3 2 2 3 4 4" xfId="26309"/>
    <cellStyle name="Обычный 3 2 2 5 3 2 2 3 4 5" xfId="33778"/>
    <cellStyle name="Обычный 3 2 2 5 3 2 2 3 4 6" xfId="41239"/>
    <cellStyle name="Обычный 3 2 2 5 3 2 2 3 4 7" xfId="49127"/>
    <cellStyle name="Обычный 3 2 2 5 3 2 2 3 4 8" xfId="56594"/>
    <cellStyle name="Обычный 3 2 2 5 3 2 2 3 5" xfId="7883"/>
    <cellStyle name="Обычный 3 2 2 5 3 2 2 3 5 2" xfId="7884"/>
    <cellStyle name="Обычный 3 2 2 5 3 2 2 3 5 3" xfId="19769"/>
    <cellStyle name="Обычный 3 2 2 5 3 2 2 3 5 4" xfId="27241"/>
    <cellStyle name="Обычный 3 2 2 5 3 2 2 3 5 5" xfId="34710"/>
    <cellStyle name="Обычный 3 2 2 5 3 2 2 3 5 6" xfId="42171"/>
    <cellStyle name="Обычный 3 2 2 5 3 2 2 3 5 7" xfId="50059"/>
    <cellStyle name="Обычный 3 2 2 5 3 2 2 3 5 8" xfId="57526"/>
    <cellStyle name="Обычный 3 2 2 5 3 2 2 3 6" xfId="7885"/>
    <cellStyle name="Обычный 3 2 2 5 3 2 2 3 6 2" xfId="7886"/>
    <cellStyle name="Обычный 3 2 2 5 3 2 2 3 6 3" xfId="20702"/>
    <cellStyle name="Обычный 3 2 2 5 3 2 2 3 6 4" xfId="28174"/>
    <cellStyle name="Обычный 3 2 2 5 3 2 2 3 6 5" xfId="35643"/>
    <cellStyle name="Обычный 3 2 2 5 3 2 2 3 6 6" xfId="43104"/>
    <cellStyle name="Обычный 3 2 2 5 3 2 2 3 6 7" xfId="50992"/>
    <cellStyle name="Обычный 3 2 2 5 3 2 2 3 6 8" xfId="58459"/>
    <cellStyle name="Обычный 3 2 2 5 3 2 2 3 7" xfId="7887"/>
    <cellStyle name="Обычный 3 2 2 5 3 2 2 3 7 2" xfId="7888"/>
    <cellStyle name="Обычный 3 2 2 5 3 2 2 3 7 3" xfId="21636"/>
    <cellStyle name="Обычный 3 2 2 5 3 2 2 3 7 4" xfId="29108"/>
    <cellStyle name="Обычный 3 2 2 5 3 2 2 3 7 5" xfId="36577"/>
    <cellStyle name="Обычный 3 2 2 5 3 2 2 3 7 6" xfId="44038"/>
    <cellStyle name="Обычный 3 2 2 5 3 2 2 3 7 7" xfId="51926"/>
    <cellStyle name="Обычный 3 2 2 5 3 2 2 3 7 8" xfId="59393"/>
    <cellStyle name="Обычный 3 2 2 5 3 2 2 3 8" xfId="7889"/>
    <cellStyle name="Обычный 3 2 2 5 3 2 2 3 8 2" xfId="7890"/>
    <cellStyle name="Обычный 3 2 2 5 3 2 2 3 8 3" xfId="22569"/>
    <cellStyle name="Обычный 3 2 2 5 3 2 2 3 8 4" xfId="30041"/>
    <cellStyle name="Обычный 3 2 2 5 3 2 2 3 8 5" xfId="37510"/>
    <cellStyle name="Обычный 3 2 2 5 3 2 2 3 8 6" xfId="44971"/>
    <cellStyle name="Обычный 3 2 2 5 3 2 2 3 8 7" xfId="52859"/>
    <cellStyle name="Обычный 3 2 2 5 3 2 2 3 8 8" xfId="60326"/>
    <cellStyle name="Обычный 3 2 2 5 3 2 2 3 9" xfId="7891"/>
    <cellStyle name="Обычный 3 2 2 5 3 2 2 4" xfId="7892"/>
    <cellStyle name="Обычный 3 2 2 5 3 2 2 4 2" xfId="7893"/>
    <cellStyle name="Обычный 3 2 2 5 3 2 2 4 3" xfId="16968"/>
    <cellStyle name="Обычный 3 2 2 5 3 2 2 4 4" xfId="24440"/>
    <cellStyle name="Обычный 3 2 2 5 3 2 2 4 5" xfId="31910"/>
    <cellStyle name="Обычный 3 2 2 5 3 2 2 4 6" xfId="39372"/>
    <cellStyle name="Обычный 3 2 2 5 3 2 2 4 7" xfId="47258"/>
    <cellStyle name="Обычный 3 2 2 5 3 2 2 4 8" xfId="54725"/>
    <cellStyle name="Обычный 3 2 2 5 3 2 2 5" xfId="7894"/>
    <cellStyle name="Обычный 3 2 2 5 3 2 2 5 2" xfId="7895"/>
    <cellStyle name="Обычный 3 2 2 5 3 2 2 5 3" xfId="17902"/>
    <cellStyle name="Обычный 3 2 2 5 3 2 2 5 4" xfId="25374"/>
    <cellStyle name="Обычный 3 2 2 5 3 2 2 5 5" xfId="32843"/>
    <cellStyle name="Обычный 3 2 2 5 3 2 2 5 6" xfId="40304"/>
    <cellStyle name="Обычный 3 2 2 5 3 2 2 5 7" xfId="48192"/>
    <cellStyle name="Обычный 3 2 2 5 3 2 2 5 8" xfId="55659"/>
    <cellStyle name="Обычный 3 2 2 5 3 2 2 6" xfId="7896"/>
    <cellStyle name="Обычный 3 2 2 5 3 2 2 6 2" xfId="7897"/>
    <cellStyle name="Обычный 3 2 2 5 3 2 2 6 3" xfId="18835"/>
    <cellStyle name="Обычный 3 2 2 5 3 2 2 6 4" xfId="26307"/>
    <cellStyle name="Обычный 3 2 2 5 3 2 2 6 5" xfId="33776"/>
    <cellStyle name="Обычный 3 2 2 5 3 2 2 6 6" xfId="41237"/>
    <cellStyle name="Обычный 3 2 2 5 3 2 2 6 7" xfId="49125"/>
    <cellStyle name="Обычный 3 2 2 5 3 2 2 6 8" xfId="56592"/>
    <cellStyle name="Обычный 3 2 2 5 3 2 2 7" xfId="7898"/>
    <cellStyle name="Обычный 3 2 2 5 3 2 2 7 2" xfId="7899"/>
    <cellStyle name="Обычный 3 2 2 5 3 2 2 7 3" xfId="19767"/>
    <cellStyle name="Обычный 3 2 2 5 3 2 2 7 4" xfId="27239"/>
    <cellStyle name="Обычный 3 2 2 5 3 2 2 7 5" xfId="34708"/>
    <cellStyle name="Обычный 3 2 2 5 3 2 2 7 6" xfId="42169"/>
    <cellStyle name="Обычный 3 2 2 5 3 2 2 7 7" xfId="50057"/>
    <cellStyle name="Обычный 3 2 2 5 3 2 2 7 8" xfId="57524"/>
    <cellStyle name="Обычный 3 2 2 5 3 2 2 8" xfId="7900"/>
    <cellStyle name="Обычный 3 2 2 5 3 2 2 8 2" xfId="7901"/>
    <cellStyle name="Обычный 3 2 2 5 3 2 2 8 3" xfId="20700"/>
    <cellStyle name="Обычный 3 2 2 5 3 2 2 8 4" xfId="28172"/>
    <cellStyle name="Обычный 3 2 2 5 3 2 2 8 5" xfId="35641"/>
    <cellStyle name="Обычный 3 2 2 5 3 2 2 8 6" xfId="43102"/>
    <cellStyle name="Обычный 3 2 2 5 3 2 2 8 7" xfId="50990"/>
    <cellStyle name="Обычный 3 2 2 5 3 2 2 8 8" xfId="58457"/>
    <cellStyle name="Обычный 3 2 2 5 3 2 2 9" xfId="7902"/>
    <cellStyle name="Обычный 3 2 2 5 3 2 2 9 2" xfId="7903"/>
    <cellStyle name="Обычный 3 2 2 5 3 2 2 9 3" xfId="21634"/>
    <cellStyle name="Обычный 3 2 2 5 3 2 2 9 4" xfId="29106"/>
    <cellStyle name="Обычный 3 2 2 5 3 2 2 9 5" xfId="36575"/>
    <cellStyle name="Обычный 3 2 2 5 3 2 2 9 6" xfId="44036"/>
    <cellStyle name="Обычный 3 2 2 5 3 2 2 9 7" xfId="51924"/>
    <cellStyle name="Обычный 3 2 2 5 3 2 2 9 8" xfId="59391"/>
    <cellStyle name="Обычный 3 2 2 5 3 2 3" xfId="7904"/>
    <cellStyle name="Обычный 3 2 2 5 3 2 3 10" xfId="16016"/>
    <cellStyle name="Обычный 3 2 2 5 3 2 3 11" xfId="23506"/>
    <cellStyle name="Обычный 3 2 2 5 3 2 3 12" xfId="30977"/>
    <cellStyle name="Обычный 3 2 2 5 3 2 3 13" xfId="38443"/>
    <cellStyle name="Обычный 3 2 2 5 3 2 3 14" xfId="46324"/>
    <cellStyle name="Обычный 3 2 2 5 3 2 3 15" xfId="53791"/>
    <cellStyle name="Обычный 3 2 2 5 3 2 3 2" xfId="7905"/>
    <cellStyle name="Обычный 3 2 2 5 3 2 3 2 2" xfId="7906"/>
    <cellStyle name="Обычный 3 2 2 5 3 2 3 2 3" xfId="16971"/>
    <cellStyle name="Обычный 3 2 2 5 3 2 3 2 4" xfId="24443"/>
    <cellStyle name="Обычный 3 2 2 5 3 2 3 2 5" xfId="31913"/>
    <cellStyle name="Обычный 3 2 2 5 3 2 3 2 6" xfId="39375"/>
    <cellStyle name="Обычный 3 2 2 5 3 2 3 2 7" xfId="47261"/>
    <cellStyle name="Обычный 3 2 2 5 3 2 3 2 8" xfId="54728"/>
    <cellStyle name="Обычный 3 2 2 5 3 2 3 3" xfId="7907"/>
    <cellStyle name="Обычный 3 2 2 5 3 2 3 3 2" xfId="7908"/>
    <cellStyle name="Обычный 3 2 2 5 3 2 3 3 3" xfId="17905"/>
    <cellStyle name="Обычный 3 2 2 5 3 2 3 3 4" xfId="25377"/>
    <cellStyle name="Обычный 3 2 2 5 3 2 3 3 5" xfId="32846"/>
    <cellStyle name="Обычный 3 2 2 5 3 2 3 3 6" xfId="40307"/>
    <cellStyle name="Обычный 3 2 2 5 3 2 3 3 7" xfId="48195"/>
    <cellStyle name="Обычный 3 2 2 5 3 2 3 3 8" xfId="55662"/>
    <cellStyle name="Обычный 3 2 2 5 3 2 3 4" xfId="7909"/>
    <cellStyle name="Обычный 3 2 2 5 3 2 3 4 2" xfId="7910"/>
    <cellStyle name="Обычный 3 2 2 5 3 2 3 4 3" xfId="18838"/>
    <cellStyle name="Обычный 3 2 2 5 3 2 3 4 4" xfId="26310"/>
    <cellStyle name="Обычный 3 2 2 5 3 2 3 4 5" xfId="33779"/>
    <cellStyle name="Обычный 3 2 2 5 3 2 3 4 6" xfId="41240"/>
    <cellStyle name="Обычный 3 2 2 5 3 2 3 4 7" xfId="49128"/>
    <cellStyle name="Обычный 3 2 2 5 3 2 3 4 8" xfId="56595"/>
    <cellStyle name="Обычный 3 2 2 5 3 2 3 5" xfId="7911"/>
    <cellStyle name="Обычный 3 2 2 5 3 2 3 5 2" xfId="7912"/>
    <cellStyle name="Обычный 3 2 2 5 3 2 3 5 3" xfId="19770"/>
    <cellStyle name="Обычный 3 2 2 5 3 2 3 5 4" xfId="27242"/>
    <cellStyle name="Обычный 3 2 2 5 3 2 3 5 5" xfId="34711"/>
    <cellStyle name="Обычный 3 2 2 5 3 2 3 5 6" xfId="42172"/>
    <cellStyle name="Обычный 3 2 2 5 3 2 3 5 7" xfId="50060"/>
    <cellStyle name="Обычный 3 2 2 5 3 2 3 5 8" xfId="57527"/>
    <cellStyle name="Обычный 3 2 2 5 3 2 3 6" xfId="7913"/>
    <cellStyle name="Обычный 3 2 2 5 3 2 3 6 2" xfId="7914"/>
    <cellStyle name="Обычный 3 2 2 5 3 2 3 6 3" xfId="20703"/>
    <cellStyle name="Обычный 3 2 2 5 3 2 3 6 4" xfId="28175"/>
    <cellStyle name="Обычный 3 2 2 5 3 2 3 6 5" xfId="35644"/>
    <cellStyle name="Обычный 3 2 2 5 3 2 3 6 6" xfId="43105"/>
    <cellStyle name="Обычный 3 2 2 5 3 2 3 6 7" xfId="50993"/>
    <cellStyle name="Обычный 3 2 2 5 3 2 3 6 8" xfId="58460"/>
    <cellStyle name="Обычный 3 2 2 5 3 2 3 7" xfId="7915"/>
    <cellStyle name="Обычный 3 2 2 5 3 2 3 7 2" xfId="7916"/>
    <cellStyle name="Обычный 3 2 2 5 3 2 3 7 3" xfId="21637"/>
    <cellStyle name="Обычный 3 2 2 5 3 2 3 7 4" xfId="29109"/>
    <cellStyle name="Обычный 3 2 2 5 3 2 3 7 5" xfId="36578"/>
    <cellStyle name="Обычный 3 2 2 5 3 2 3 7 6" xfId="44039"/>
    <cellStyle name="Обычный 3 2 2 5 3 2 3 7 7" xfId="51927"/>
    <cellStyle name="Обычный 3 2 2 5 3 2 3 7 8" xfId="59394"/>
    <cellStyle name="Обычный 3 2 2 5 3 2 3 8" xfId="7917"/>
    <cellStyle name="Обычный 3 2 2 5 3 2 3 8 2" xfId="7918"/>
    <cellStyle name="Обычный 3 2 2 5 3 2 3 8 3" xfId="22570"/>
    <cellStyle name="Обычный 3 2 2 5 3 2 3 8 4" xfId="30042"/>
    <cellStyle name="Обычный 3 2 2 5 3 2 3 8 5" xfId="37511"/>
    <cellStyle name="Обычный 3 2 2 5 3 2 3 8 6" xfId="44972"/>
    <cellStyle name="Обычный 3 2 2 5 3 2 3 8 7" xfId="52860"/>
    <cellStyle name="Обычный 3 2 2 5 3 2 3 8 8" xfId="60327"/>
    <cellStyle name="Обычный 3 2 2 5 3 2 3 9" xfId="7919"/>
    <cellStyle name="Обычный 3 2 2 5 3 2 4" xfId="7920"/>
    <cellStyle name="Обычный 3 2 2 5 3 2 4 10" xfId="16017"/>
    <cellStyle name="Обычный 3 2 2 5 3 2 4 11" xfId="23507"/>
    <cellStyle name="Обычный 3 2 2 5 3 2 4 12" xfId="30978"/>
    <cellStyle name="Обычный 3 2 2 5 3 2 4 13" xfId="38444"/>
    <cellStyle name="Обычный 3 2 2 5 3 2 4 14" xfId="46325"/>
    <cellStyle name="Обычный 3 2 2 5 3 2 4 15" xfId="53792"/>
    <cellStyle name="Обычный 3 2 2 5 3 2 4 2" xfId="7921"/>
    <cellStyle name="Обычный 3 2 2 5 3 2 4 2 2" xfId="7922"/>
    <cellStyle name="Обычный 3 2 2 5 3 2 4 2 3" xfId="16972"/>
    <cellStyle name="Обычный 3 2 2 5 3 2 4 2 4" xfId="24444"/>
    <cellStyle name="Обычный 3 2 2 5 3 2 4 2 5" xfId="31914"/>
    <cellStyle name="Обычный 3 2 2 5 3 2 4 2 6" xfId="39376"/>
    <cellStyle name="Обычный 3 2 2 5 3 2 4 2 7" xfId="47262"/>
    <cellStyle name="Обычный 3 2 2 5 3 2 4 2 8" xfId="54729"/>
    <cellStyle name="Обычный 3 2 2 5 3 2 4 3" xfId="7923"/>
    <cellStyle name="Обычный 3 2 2 5 3 2 4 3 2" xfId="7924"/>
    <cellStyle name="Обычный 3 2 2 5 3 2 4 3 3" xfId="17906"/>
    <cellStyle name="Обычный 3 2 2 5 3 2 4 3 4" xfId="25378"/>
    <cellStyle name="Обычный 3 2 2 5 3 2 4 3 5" xfId="32847"/>
    <cellStyle name="Обычный 3 2 2 5 3 2 4 3 6" xfId="40308"/>
    <cellStyle name="Обычный 3 2 2 5 3 2 4 3 7" xfId="48196"/>
    <cellStyle name="Обычный 3 2 2 5 3 2 4 3 8" xfId="55663"/>
    <cellStyle name="Обычный 3 2 2 5 3 2 4 4" xfId="7925"/>
    <cellStyle name="Обычный 3 2 2 5 3 2 4 4 2" xfId="7926"/>
    <cellStyle name="Обычный 3 2 2 5 3 2 4 4 3" xfId="18839"/>
    <cellStyle name="Обычный 3 2 2 5 3 2 4 4 4" xfId="26311"/>
    <cellStyle name="Обычный 3 2 2 5 3 2 4 4 5" xfId="33780"/>
    <cellStyle name="Обычный 3 2 2 5 3 2 4 4 6" xfId="41241"/>
    <cellStyle name="Обычный 3 2 2 5 3 2 4 4 7" xfId="49129"/>
    <cellStyle name="Обычный 3 2 2 5 3 2 4 4 8" xfId="56596"/>
    <cellStyle name="Обычный 3 2 2 5 3 2 4 5" xfId="7927"/>
    <cellStyle name="Обычный 3 2 2 5 3 2 4 5 2" xfId="7928"/>
    <cellStyle name="Обычный 3 2 2 5 3 2 4 5 3" xfId="19771"/>
    <cellStyle name="Обычный 3 2 2 5 3 2 4 5 4" xfId="27243"/>
    <cellStyle name="Обычный 3 2 2 5 3 2 4 5 5" xfId="34712"/>
    <cellStyle name="Обычный 3 2 2 5 3 2 4 5 6" xfId="42173"/>
    <cellStyle name="Обычный 3 2 2 5 3 2 4 5 7" xfId="50061"/>
    <cellStyle name="Обычный 3 2 2 5 3 2 4 5 8" xfId="57528"/>
    <cellStyle name="Обычный 3 2 2 5 3 2 4 6" xfId="7929"/>
    <cellStyle name="Обычный 3 2 2 5 3 2 4 6 2" xfId="7930"/>
    <cellStyle name="Обычный 3 2 2 5 3 2 4 6 3" xfId="20704"/>
    <cellStyle name="Обычный 3 2 2 5 3 2 4 6 4" xfId="28176"/>
    <cellStyle name="Обычный 3 2 2 5 3 2 4 6 5" xfId="35645"/>
    <cellStyle name="Обычный 3 2 2 5 3 2 4 6 6" xfId="43106"/>
    <cellStyle name="Обычный 3 2 2 5 3 2 4 6 7" xfId="50994"/>
    <cellStyle name="Обычный 3 2 2 5 3 2 4 6 8" xfId="58461"/>
    <cellStyle name="Обычный 3 2 2 5 3 2 4 7" xfId="7931"/>
    <cellStyle name="Обычный 3 2 2 5 3 2 4 7 2" xfId="7932"/>
    <cellStyle name="Обычный 3 2 2 5 3 2 4 7 3" xfId="21638"/>
    <cellStyle name="Обычный 3 2 2 5 3 2 4 7 4" xfId="29110"/>
    <cellStyle name="Обычный 3 2 2 5 3 2 4 7 5" xfId="36579"/>
    <cellStyle name="Обычный 3 2 2 5 3 2 4 7 6" xfId="44040"/>
    <cellStyle name="Обычный 3 2 2 5 3 2 4 7 7" xfId="51928"/>
    <cellStyle name="Обычный 3 2 2 5 3 2 4 7 8" xfId="59395"/>
    <cellStyle name="Обычный 3 2 2 5 3 2 4 8" xfId="7933"/>
    <cellStyle name="Обычный 3 2 2 5 3 2 4 8 2" xfId="7934"/>
    <cellStyle name="Обычный 3 2 2 5 3 2 4 8 3" xfId="22571"/>
    <cellStyle name="Обычный 3 2 2 5 3 2 4 8 4" xfId="30043"/>
    <cellStyle name="Обычный 3 2 2 5 3 2 4 8 5" xfId="37512"/>
    <cellStyle name="Обычный 3 2 2 5 3 2 4 8 6" xfId="44973"/>
    <cellStyle name="Обычный 3 2 2 5 3 2 4 8 7" xfId="52861"/>
    <cellStyle name="Обычный 3 2 2 5 3 2 4 8 8" xfId="60328"/>
    <cellStyle name="Обычный 3 2 2 5 3 2 4 9" xfId="7935"/>
    <cellStyle name="Обычный 3 2 2 5 3 2 5" xfId="7936"/>
    <cellStyle name="Обычный 3 2 2 5 3 2 5 2" xfId="7937"/>
    <cellStyle name="Обычный 3 2 2 5 3 2 5 3" xfId="16967"/>
    <cellStyle name="Обычный 3 2 2 5 3 2 5 4" xfId="24439"/>
    <cellStyle name="Обычный 3 2 2 5 3 2 5 5" xfId="31909"/>
    <cellStyle name="Обычный 3 2 2 5 3 2 5 6" xfId="39371"/>
    <cellStyle name="Обычный 3 2 2 5 3 2 5 7" xfId="47257"/>
    <cellStyle name="Обычный 3 2 2 5 3 2 5 8" xfId="54724"/>
    <cellStyle name="Обычный 3 2 2 5 3 2 6" xfId="7938"/>
    <cellStyle name="Обычный 3 2 2 5 3 2 6 2" xfId="7939"/>
    <cellStyle name="Обычный 3 2 2 5 3 2 6 3" xfId="17901"/>
    <cellStyle name="Обычный 3 2 2 5 3 2 6 4" xfId="25373"/>
    <cellStyle name="Обычный 3 2 2 5 3 2 6 5" xfId="32842"/>
    <cellStyle name="Обычный 3 2 2 5 3 2 6 6" xfId="40303"/>
    <cellStyle name="Обычный 3 2 2 5 3 2 6 7" xfId="48191"/>
    <cellStyle name="Обычный 3 2 2 5 3 2 6 8" xfId="55658"/>
    <cellStyle name="Обычный 3 2 2 5 3 2 7" xfId="7940"/>
    <cellStyle name="Обычный 3 2 2 5 3 2 7 2" xfId="7941"/>
    <cellStyle name="Обычный 3 2 2 5 3 2 7 3" xfId="18834"/>
    <cellStyle name="Обычный 3 2 2 5 3 2 7 4" xfId="26306"/>
    <cellStyle name="Обычный 3 2 2 5 3 2 7 5" xfId="33775"/>
    <cellStyle name="Обычный 3 2 2 5 3 2 7 6" xfId="41236"/>
    <cellStyle name="Обычный 3 2 2 5 3 2 7 7" xfId="49124"/>
    <cellStyle name="Обычный 3 2 2 5 3 2 7 8" xfId="56591"/>
    <cellStyle name="Обычный 3 2 2 5 3 2 8" xfId="7942"/>
    <cellStyle name="Обычный 3 2 2 5 3 2 8 2" xfId="7943"/>
    <cellStyle name="Обычный 3 2 2 5 3 2 8 3" xfId="19766"/>
    <cellStyle name="Обычный 3 2 2 5 3 2 8 4" xfId="27238"/>
    <cellStyle name="Обычный 3 2 2 5 3 2 8 5" xfId="34707"/>
    <cellStyle name="Обычный 3 2 2 5 3 2 8 6" xfId="42168"/>
    <cellStyle name="Обычный 3 2 2 5 3 2 8 7" xfId="50056"/>
    <cellStyle name="Обычный 3 2 2 5 3 2 8 8" xfId="57523"/>
    <cellStyle name="Обычный 3 2 2 5 3 2 9" xfId="7944"/>
    <cellStyle name="Обычный 3 2 2 5 3 2 9 2" xfId="7945"/>
    <cellStyle name="Обычный 3 2 2 5 3 2 9 3" xfId="20699"/>
    <cellStyle name="Обычный 3 2 2 5 3 2 9 4" xfId="28171"/>
    <cellStyle name="Обычный 3 2 2 5 3 2 9 5" xfId="35640"/>
    <cellStyle name="Обычный 3 2 2 5 3 2 9 6" xfId="43101"/>
    <cellStyle name="Обычный 3 2 2 5 3 2 9 7" xfId="50989"/>
    <cellStyle name="Обычный 3 2 2 5 3 2 9 8" xfId="58456"/>
    <cellStyle name="Обычный 3 2 2 5 3 20" xfId="46319"/>
    <cellStyle name="Обычный 3 2 2 5 3 21" xfId="53786"/>
    <cellStyle name="Обычный 3 2 2 5 3 3" xfId="7946"/>
    <cellStyle name="Обычный 3 2 2 5 3 3 10" xfId="7947"/>
    <cellStyle name="Обычный 3 2 2 5 3 3 10 2" xfId="7948"/>
    <cellStyle name="Обычный 3 2 2 5 3 3 10 3" xfId="21639"/>
    <cellStyle name="Обычный 3 2 2 5 3 3 10 4" xfId="29111"/>
    <cellStyle name="Обычный 3 2 2 5 3 3 10 5" xfId="36580"/>
    <cellStyle name="Обычный 3 2 2 5 3 3 10 6" xfId="44041"/>
    <cellStyle name="Обычный 3 2 2 5 3 3 10 7" xfId="51929"/>
    <cellStyle name="Обычный 3 2 2 5 3 3 10 8" xfId="59396"/>
    <cellStyle name="Обычный 3 2 2 5 3 3 11" xfId="7949"/>
    <cellStyle name="Обычный 3 2 2 5 3 3 11 2" xfId="7950"/>
    <cellStyle name="Обычный 3 2 2 5 3 3 11 3" xfId="22572"/>
    <cellStyle name="Обычный 3 2 2 5 3 3 11 4" xfId="30044"/>
    <cellStyle name="Обычный 3 2 2 5 3 3 11 5" xfId="37513"/>
    <cellStyle name="Обычный 3 2 2 5 3 3 11 6" xfId="44974"/>
    <cellStyle name="Обычный 3 2 2 5 3 3 11 7" xfId="52862"/>
    <cellStyle name="Обычный 3 2 2 5 3 3 11 8" xfId="60329"/>
    <cellStyle name="Обычный 3 2 2 5 3 3 12" xfId="7951"/>
    <cellStyle name="Обычный 3 2 2 5 3 3 13" xfId="16018"/>
    <cellStyle name="Обычный 3 2 2 5 3 3 14" xfId="23508"/>
    <cellStyle name="Обычный 3 2 2 5 3 3 15" xfId="30979"/>
    <cellStyle name="Обычный 3 2 2 5 3 3 16" xfId="38445"/>
    <cellStyle name="Обычный 3 2 2 5 3 3 17" xfId="45562"/>
    <cellStyle name="Обычный 3 2 2 5 3 3 18" xfId="46326"/>
    <cellStyle name="Обычный 3 2 2 5 3 3 19" xfId="53793"/>
    <cellStyle name="Обычный 3 2 2 5 3 3 2" xfId="7952"/>
    <cellStyle name="Обычный 3 2 2 5 3 3 2 10" xfId="7953"/>
    <cellStyle name="Обычный 3 2 2 5 3 3 2 10 2" xfId="7954"/>
    <cellStyle name="Обычный 3 2 2 5 3 3 2 10 3" xfId="22573"/>
    <cellStyle name="Обычный 3 2 2 5 3 3 2 10 4" xfId="30045"/>
    <cellStyle name="Обычный 3 2 2 5 3 3 2 10 5" xfId="37514"/>
    <cellStyle name="Обычный 3 2 2 5 3 3 2 10 6" xfId="44975"/>
    <cellStyle name="Обычный 3 2 2 5 3 3 2 10 7" xfId="52863"/>
    <cellStyle name="Обычный 3 2 2 5 3 3 2 10 8" xfId="60330"/>
    <cellStyle name="Обычный 3 2 2 5 3 3 2 11" xfId="7955"/>
    <cellStyle name="Обычный 3 2 2 5 3 3 2 12" xfId="16019"/>
    <cellStyle name="Обычный 3 2 2 5 3 3 2 13" xfId="23509"/>
    <cellStyle name="Обычный 3 2 2 5 3 3 2 14" xfId="30980"/>
    <cellStyle name="Обычный 3 2 2 5 3 3 2 15" xfId="38446"/>
    <cellStyle name="Обычный 3 2 2 5 3 3 2 16" xfId="45563"/>
    <cellStyle name="Обычный 3 2 2 5 3 3 2 17" xfId="46327"/>
    <cellStyle name="Обычный 3 2 2 5 3 3 2 18" xfId="53794"/>
    <cellStyle name="Обычный 3 2 2 5 3 3 2 2" xfId="7956"/>
    <cellStyle name="Обычный 3 2 2 5 3 3 2 2 10" xfId="16020"/>
    <cellStyle name="Обычный 3 2 2 5 3 3 2 2 11" xfId="23510"/>
    <cellStyle name="Обычный 3 2 2 5 3 3 2 2 12" xfId="30981"/>
    <cellStyle name="Обычный 3 2 2 5 3 3 2 2 13" xfId="38447"/>
    <cellStyle name="Обычный 3 2 2 5 3 3 2 2 14" xfId="46328"/>
    <cellStyle name="Обычный 3 2 2 5 3 3 2 2 15" xfId="53795"/>
    <cellStyle name="Обычный 3 2 2 5 3 3 2 2 2" xfId="7957"/>
    <cellStyle name="Обычный 3 2 2 5 3 3 2 2 2 2" xfId="7958"/>
    <cellStyle name="Обычный 3 2 2 5 3 3 2 2 2 3" xfId="16975"/>
    <cellStyle name="Обычный 3 2 2 5 3 3 2 2 2 4" xfId="24447"/>
    <cellStyle name="Обычный 3 2 2 5 3 3 2 2 2 5" xfId="31917"/>
    <cellStyle name="Обычный 3 2 2 5 3 3 2 2 2 6" xfId="39379"/>
    <cellStyle name="Обычный 3 2 2 5 3 3 2 2 2 7" xfId="47265"/>
    <cellStyle name="Обычный 3 2 2 5 3 3 2 2 2 8" xfId="54732"/>
    <cellStyle name="Обычный 3 2 2 5 3 3 2 2 3" xfId="7959"/>
    <cellStyle name="Обычный 3 2 2 5 3 3 2 2 3 2" xfId="7960"/>
    <cellStyle name="Обычный 3 2 2 5 3 3 2 2 3 3" xfId="17909"/>
    <cellStyle name="Обычный 3 2 2 5 3 3 2 2 3 4" xfId="25381"/>
    <cellStyle name="Обычный 3 2 2 5 3 3 2 2 3 5" xfId="32850"/>
    <cellStyle name="Обычный 3 2 2 5 3 3 2 2 3 6" xfId="40311"/>
    <cellStyle name="Обычный 3 2 2 5 3 3 2 2 3 7" xfId="48199"/>
    <cellStyle name="Обычный 3 2 2 5 3 3 2 2 3 8" xfId="55666"/>
    <cellStyle name="Обычный 3 2 2 5 3 3 2 2 4" xfId="7961"/>
    <cellStyle name="Обычный 3 2 2 5 3 3 2 2 4 2" xfId="7962"/>
    <cellStyle name="Обычный 3 2 2 5 3 3 2 2 4 3" xfId="18842"/>
    <cellStyle name="Обычный 3 2 2 5 3 3 2 2 4 4" xfId="26314"/>
    <cellStyle name="Обычный 3 2 2 5 3 3 2 2 4 5" xfId="33783"/>
    <cellStyle name="Обычный 3 2 2 5 3 3 2 2 4 6" xfId="41244"/>
    <cellStyle name="Обычный 3 2 2 5 3 3 2 2 4 7" xfId="49132"/>
    <cellStyle name="Обычный 3 2 2 5 3 3 2 2 4 8" xfId="56599"/>
    <cellStyle name="Обычный 3 2 2 5 3 3 2 2 5" xfId="7963"/>
    <cellStyle name="Обычный 3 2 2 5 3 3 2 2 5 2" xfId="7964"/>
    <cellStyle name="Обычный 3 2 2 5 3 3 2 2 5 3" xfId="19774"/>
    <cellStyle name="Обычный 3 2 2 5 3 3 2 2 5 4" xfId="27246"/>
    <cellStyle name="Обычный 3 2 2 5 3 3 2 2 5 5" xfId="34715"/>
    <cellStyle name="Обычный 3 2 2 5 3 3 2 2 5 6" xfId="42176"/>
    <cellStyle name="Обычный 3 2 2 5 3 3 2 2 5 7" xfId="50064"/>
    <cellStyle name="Обычный 3 2 2 5 3 3 2 2 5 8" xfId="57531"/>
    <cellStyle name="Обычный 3 2 2 5 3 3 2 2 6" xfId="7965"/>
    <cellStyle name="Обычный 3 2 2 5 3 3 2 2 6 2" xfId="7966"/>
    <cellStyle name="Обычный 3 2 2 5 3 3 2 2 6 3" xfId="20707"/>
    <cellStyle name="Обычный 3 2 2 5 3 3 2 2 6 4" xfId="28179"/>
    <cellStyle name="Обычный 3 2 2 5 3 3 2 2 6 5" xfId="35648"/>
    <cellStyle name="Обычный 3 2 2 5 3 3 2 2 6 6" xfId="43109"/>
    <cellStyle name="Обычный 3 2 2 5 3 3 2 2 6 7" xfId="50997"/>
    <cellStyle name="Обычный 3 2 2 5 3 3 2 2 6 8" xfId="58464"/>
    <cellStyle name="Обычный 3 2 2 5 3 3 2 2 7" xfId="7967"/>
    <cellStyle name="Обычный 3 2 2 5 3 3 2 2 7 2" xfId="7968"/>
    <cellStyle name="Обычный 3 2 2 5 3 3 2 2 7 3" xfId="21641"/>
    <cellStyle name="Обычный 3 2 2 5 3 3 2 2 7 4" xfId="29113"/>
    <cellStyle name="Обычный 3 2 2 5 3 3 2 2 7 5" xfId="36582"/>
    <cellStyle name="Обычный 3 2 2 5 3 3 2 2 7 6" xfId="44043"/>
    <cellStyle name="Обычный 3 2 2 5 3 3 2 2 7 7" xfId="51931"/>
    <cellStyle name="Обычный 3 2 2 5 3 3 2 2 7 8" xfId="59398"/>
    <cellStyle name="Обычный 3 2 2 5 3 3 2 2 8" xfId="7969"/>
    <cellStyle name="Обычный 3 2 2 5 3 3 2 2 8 2" xfId="7970"/>
    <cellStyle name="Обычный 3 2 2 5 3 3 2 2 8 3" xfId="22574"/>
    <cellStyle name="Обычный 3 2 2 5 3 3 2 2 8 4" xfId="30046"/>
    <cellStyle name="Обычный 3 2 2 5 3 3 2 2 8 5" xfId="37515"/>
    <cellStyle name="Обычный 3 2 2 5 3 3 2 2 8 6" xfId="44976"/>
    <cellStyle name="Обычный 3 2 2 5 3 3 2 2 8 7" xfId="52864"/>
    <cellStyle name="Обычный 3 2 2 5 3 3 2 2 8 8" xfId="60331"/>
    <cellStyle name="Обычный 3 2 2 5 3 3 2 2 9" xfId="7971"/>
    <cellStyle name="Обычный 3 2 2 5 3 3 2 3" xfId="7972"/>
    <cellStyle name="Обычный 3 2 2 5 3 3 2 3 10" xfId="16021"/>
    <cellStyle name="Обычный 3 2 2 5 3 3 2 3 11" xfId="23511"/>
    <cellStyle name="Обычный 3 2 2 5 3 3 2 3 12" xfId="30982"/>
    <cellStyle name="Обычный 3 2 2 5 3 3 2 3 13" xfId="38448"/>
    <cellStyle name="Обычный 3 2 2 5 3 3 2 3 14" xfId="46329"/>
    <cellStyle name="Обычный 3 2 2 5 3 3 2 3 15" xfId="53796"/>
    <cellStyle name="Обычный 3 2 2 5 3 3 2 3 2" xfId="7973"/>
    <cellStyle name="Обычный 3 2 2 5 3 3 2 3 2 2" xfId="7974"/>
    <cellStyle name="Обычный 3 2 2 5 3 3 2 3 2 3" xfId="16976"/>
    <cellStyle name="Обычный 3 2 2 5 3 3 2 3 2 4" xfId="24448"/>
    <cellStyle name="Обычный 3 2 2 5 3 3 2 3 2 5" xfId="31918"/>
    <cellStyle name="Обычный 3 2 2 5 3 3 2 3 2 6" xfId="39380"/>
    <cellStyle name="Обычный 3 2 2 5 3 3 2 3 2 7" xfId="47266"/>
    <cellStyle name="Обычный 3 2 2 5 3 3 2 3 2 8" xfId="54733"/>
    <cellStyle name="Обычный 3 2 2 5 3 3 2 3 3" xfId="7975"/>
    <cellStyle name="Обычный 3 2 2 5 3 3 2 3 3 2" xfId="7976"/>
    <cellStyle name="Обычный 3 2 2 5 3 3 2 3 3 3" xfId="17910"/>
    <cellStyle name="Обычный 3 2 2 5 3 3 2 3 3 4" xfId="25382"/>
    <cellStyle name="Обычный 3 2 2 5 3 3 2 3 3 5" xfId="32851"/>
    <cellStyle name="Обычный 3 2 2 5 3 3 2 3 3 6" xfId="40312"/>
    <cellStyle name="Обычный 3 2 2 5 3 3 2 3 3 7" xfId="48200"/>
    <cellStyle name="Обычный 3 2 2 5 3 3 2 3 3 8" xfId="55667"/>
    <cellStyle name="Обычный 3 2 2 5 3 3 2 3 4" xfId="7977"/>
    <cellStyle name="Обычный 3 2 2 5 3 3 2 3 4 2" xfId="7978"/>
    <cellStyle name="Обычный 3 2 2 5 3 3 2 3 4 3" xfId="18843"/>
    <cellStyle name="Обычный 3 2 2 5 3 3 2 3 4 4" xfId="26315"/>
    <cellStyle name="Обычный 3 2 2 5 3 3 2 3 4 5" xfId="33784"/>
    <cellStyle name="Обычный 3 2 2 5 3 3 2 3 4 6" xfId="41245"/>
    <cellStyle name="Обычный 3 2 2 5 3 3 2 3 4 7" xfId="49133"/>
    <cellStyle name="Обычный 3 2 2 5 3 3 2 3 4 8" xfId="56600"/>
    <cellStyle name="Обычный 3 2 2 5 3 3 2 3 5" xfId="7979"/>
    <cellStyle name="Обычный 3 2 2 5 3 3 2 3 5 2" xfId="7980"/>
    <cellStyle name="Обычный 3 2 2 5 3 3 2 3 5 3" xfId="19775"/>
    <cellStyle name="Обычный 3 2 2 5 3 3 2 3 5 4" xfId="27247"/>
    <cellStyle name="Обычный 3 2 2 5 3 3 2 3 5 5" xfId="34716"/>
    <cellStyle name="Обычный 3 2 2 5 3 3 2 3 5 6" xfId="42177"/>
    <cellStyle name="Обычный 3 2 2 5 3 3 2 3 5 7" xfId="50065"/>
    <cellStyle name="Обычный 3 2 2 5 3 3 2 3 5 8" xfId="57532"/>
    <cellStyle name="Обычный 3 2 2 5 3 3 2 3 6" xfId="7981"/>
    <cellStyle name="Обычный 3 2 2 5 3 3 2 3 6 2" xfId="7982"/>
    <cellStyle name="Обычный 3 2 2 5 3 3 2 3 6 3" xfId="20708"/>
    <cellStyle name="Обычный 3 2 2 5 3 3 2 3 6 4" xfId="28180"/>
    <cellStyle name="Обычный 3 2 2 5 3 3 2 3 6 5" xfId="35649"/>
    <cellStyle name="Обычный 3 2 2 5 3 3 2 3 6 6" xfId="43110"/>
    <cellStyle name="Обычный 3 2 2 5 3 3 2 3 6 7" xfId="50998"/>
    <cellStyle name="Обычный 3 2 2 5 3 3 2 3 6 8" xfId="58465"/>
    <cellStyle name="Обычный 3 2 2 5 3 3 2 3 7" xfId="7983"/>
    <cellStyle name="Обычный 3 2 2 5 3 3 2 3 7 2" xfId="7984"/>
    <cellStyle name="Обычный 3 2 2 5 3 3 2 3 7 3" xfId="21642"/>
    <cellStyle name="Обычный 3 2 2 5 3 3 2 3 7 4" xfId="29114"/>
    <cellStyle name="Обычный 3 2 2 5 3 3 2 3 7 5" xfId="36583"/>
    <cellStyle name="Обычный 3 2 2 5 3 3 2 3 7 6" xfId="44044"/>
    <cellStyle name="Обычный 3 2 2 5 3 3 2 3 7 7" xfId="51932"/>
    <cellStyle name="Обычный 3 2 2 5 3 3 2 3 7 8" xfId="59399"/>
    <cellStyle name="Обычный 3 2 2 5 3 3 2 3 8" xfId="7985"/>
    <cellStyle name="Обычный 3 2 2 5 3 3 2 3 8 2" xfId="7986"/>
    <cellStyle name="Обычный 3 2 2 5 3 3 2 3 8 3" xfId="22575"/>
    <cellStyle name="Обычный 3 2 2 5 3 3 2 3 8 4" xfId="30047"/>
    <cellStyle name="Обычный 3 2 2 5 3 3 2 3 8 5" xfId="37516"/>
    <cellStyle name="Обычный 3 2 2 5 3 3 2 3 8 6" xfId="44977"/>
    <cellStyle name="Обычный 3 2 2 5 3 3 2 3 8 7" xfId="52865"/>
    <cellStyle name="Обычный 3 2 2 5 3 3 2 3 8 8" xfId="60332"/>
    <cellStyle name="Обычный 3 2 2 5 3 3 2 3 9" xfId="7987"/>
    <cellStyle name="Обычный 3 2 2 5 3 3 2 4" xfId="7988"/>
    <cellStyle name="Обычный 3 2 2 5 3 3 2 4 2" xfId="7989"/>
    <cellStyle name="Обычный 3 2 2 5 3 3 2 4 3" xfId="16974"/>
    <cellStyle name="Обычный 3 2 2 5 3 3 2 4 4" xfId="24446"/>
    <cellStyle name="Обычный 3 2 2 5 3 3 2 4 5" xfId="31916"/>
    <cellStyle name="Обычный 3 2 2 5 3 3 2 4 6" xfId="39378"/>
    <cellStyle name="Обычный 3 2 2 5 3 3 2 4 7" xfId="47264"/>
    <cellStyle name="Обычный 3 2 2 5 3 3 2 4 8" xfId="54731"/>
    <cellStyle name="Обычный 3 2 2 5 3 3 2 5" xfId="7990"/>
    <cellStyle name="Обычный 3 2 2 5 3 3 2 5 2" xfId="7991"/>
    <cellStyle name="Обычный 3 2 2 5 3 3 2 5 3" xfId="17908"/>
    <cellStyle name="Обычный 3 2 2 5 3 3 2 5 4" xfId="25380"/>
    <cellStyle name="Обычный 3 2 2 5 3 3 2 5 5" xfId="32849"/>
    <cellStyle name="Обычный 3 2 2 5 3 3 2 5 6" xfId="40310"/>
    <cellStyle name="Обычный 3 2 2 5 3 3 2 5 7" xfId="48198"/>
    <cellStyle name="Обычный 3 2 2 5 3 3 2 5 8" xfId="55665"/>
    <cellStyle name="Обычный 3 2 2 5 3 3 2 6" xfId="7992"/>
    <cellStyle name="Обычный 3 2 2 5 3 3 2 6 2" xfId="7993"/>
    <cellStyle name="Обычный 3 2 2 5 3 3 2 6 3" xfId="18841"/>
    <cellStyle name="Обычный 3 2 2 5 3 3 2 6 4" xfId="26313"/>
    <cellStyle name="Обычный 3 2 2 5 3 3 2 6 5" xfId="33782"/>
    <cellStyle name="Обычный 3 2 2 5 3 3 2 6 6" xfId="41243"/>
    <cellStyle name="Обычный 3 2 2 5 3 3 2 6 7" xfId="49131"/>
    <cellStyle name="Обычный 3 2 2 5 3 3 2 6 8" xfId="56598"/>
    <cellStyle name="Обычный 3 2 2 5 3 3 2 7" xfId="7994"/>
    <cellStyle name="Обычный 3 2 2 5 3 3 2 7 2" xfId="7995"/>
    <cellStyle name="Обычный 3 2 2 5 3 3 2 7 3" xfId="19773"/>
    <cellStyle name="Обычный 3 2 2 5 3 3 2 7 4" xfId="27245"/>
    <cellStyle name="Обычный 3 2 2 5 3 3 2 7 5" xfId="34714"/>
    <cellStyle name="Обычный 3 2 2 5 3 3 2 7 6" xfId="42175"/>
    <cellStyle name="Обычный 3 2 2 5 3 3 2 7 7" xfId="50063"/>
    <cellStyle name="Обычный 3 2 2 5 3 3 2 7 8" xfId="57530"/>
    <cellStyle name="Обычный 3 2 2 5 3 3 2 8" xfId="7996"/>
    <cellStyle name="Обычный 3 2 2 5 3 3 2 8 2" xfId="7997"/>
    <cellStyle name="Обычный 3 2 2 5 3 3 2 8 3" xfId="20706"/>
    <cellStyle name="Обычный 3 2 2 5 3 3 2 8 4" xfId="28178"/>
    <cellStyle name="Обычный 3 2 2 5 3 3 2 8 5" xfId="35647"/>
    <cellStyle name="Обычный 3 2 2 5 3 3 2 8 6" xfId="43108"/>
    <cellStyle name="Обычный 3 2 2 5 3 3 2 8 7" xfId="50996"/>
    <cellStyle name="Обычный 3 2 2 5 3 3 2 8 8" xfId="58463"/>
    <cellStyle name="Обычный 3 2 2 5 3 3 2 9" xfId="7998"/>
    <cellStyle name="Обычный 3 2 2 5 3 3 2 9 2" xfId="7999"/>
    <cellStyle name="Обычный 3 2 2 5 3 3 2 9 3" xfId="21640"/>
    <cellStyle name="Обычный 3 2 2 5 3 3 2 9 4" xfId="29112"/>
    <cellStyle name="Обычный 3 2 2 5 3 3 2 9 5" xfId="36581"/>
    <cellStyle name="Обычный 3 2 2 5 3 3 2 9 6" xfId="44042"/>
    <cellStyle name="Обычный 3 2 2 5 3 3 2 9 7" xfId="51930"/>
    <cellStyle name="Обычный 3 2 2 5 3 3 2 9 8" xfId="59397"/>
    <cellStyle name="Обычный 3 2 2 5 3 3 3" xfId="8000"/>
    <cellStyle name="Обычный 3 2 2 5 3 3 3 10" xfId="16022"/>
    <cellStyle name="Обычный 3 2 2 5 3 3 3 11" xfId="23512"/>
    <cellStyle name="Обычный 3 2 2 5 3 3 3 12" xfId="30983"/>
    <cellStyle name="Обычный 3 2 2 5 3 3 3 13" xfId="38449"/>
    <cellStyle name="Обычный 3 2 2 5 3 3 3 14" xfId="46330"/>
    <cellStyle name="Обычный 3 2 2 5 3 3 3 15" xfId="53797"/>
    <cellStyle name="Обычный 3 2 2 5 3 3 3 2" xfId="8001"/>
    <cellStyle name="Обычный 3 2 2 5 3 3 3 2 2" xfId="8002"/>
    <cellStyle name="Обычный 3 2 2 5 3 3 3 2 3" xfId="16977"/>
    <cellStyle name="Обычный 3 2 2 5 3 3 3 2 4" xfId="24449"/>
    <cellStyle name="Обычный 3 2 2 5 3 3 3 2 5" xfId="31919"/>
    <cellStyle name="Обычный 3 2 2 5 3 3 3 2 6" xfId="39381"/>
    <cellStyle name="Обычный 3 2 2 5 3 3 3 2 7" xfId="47267"/>
    <cellStyle name="Обычный 3 2 2 5 3 3 3 2 8" xfId="54734"/>
    <cellStyle name="Обычный 3 2 2 5 3 3 3 3" xfId="8003"/>
    <cellStyle name="Обычный 3 2 2 5 3 3 3 3 2" xfId="8004"/>
    <cellStyle name="Обычный 3 2 2 5 3 3 3 3 3" xfId="17911"/>
    <cellStyle name="Обычный 3 2 2 5 3 3 3 3 4" xfId="25383"/>
    <cellStyle name="Обычный 3 2 2 5 3 3 3 3 5" xfId="32852"/>
    <cellStyle name="Обычный 3 2 2 5 3 3 3 3 6" xfId="40313"/>
    <cellStyle name="Обычный 3 2 2 5 3 3 3 3 7" xfId="48201"/>
    <cellStyle name="Обычный 3 2 2 5 3 3 3 3 8" xfId="55668"/>
    <cellStyle name="Обычный 3 2 2 5 3 3 3 4" xfId="8005"/>
    <cellStyle name="Обычный 3 2 2 5 3 3 3 4 2" xfId="8006"/>
    <cellStyle name="Обычный 3 2 2 5 3 3 3 4 3" xfId="18844"/>
    <cellStyle name="Обычный 3 2 2 5 3 3 3 4 4" xfId="26316"/>
    <cellStyle name="Обычный 3 2 2 5 3 3 3 4 5" xfId="33785"/>
    <cellStyle name="Обычный 3 2 2 5 3 3 3 4 6" xfId="41246"/>
    <cellStyle name="Обычный 3 2 2 5 3 3 3 4 7" xfId="49134"/>
    <cellStyle name="Обычный 3 2 2 5 3 3 3 4 8" xfId="56601"/>
    <cellStyle name="Обычный 3 2 2 5 3 3 3 5" xfId="8007"/>
    <cellStyle name="Обычный 3 2 2 5 3 3 3 5 2" xfId="8008"/>
    <cellStyle name="Обычный 3 2 2 5 3 3 3 5 3" xfId="19776"/>
    <cellStyle name="Обычный 3 2 2 5 3 3 3 5 4" xfId="27248"/>
    <cellStyle name="Обычный 3 2 2 5 3 3 3 5 5" xfId="34717"/>
    <cellStyle name="Обычный 3 2 2 5 3 3 3 5 6" xfId="42178"/>
    <cellStyle name="Обычный 3 2 2 5 3 3 3 5 7" xfId="50066"/>
    <cellStyle name="Обычный 3 2 2 5 3 3 3 5 8" xfId="57533"/>
    <cellStyle name="Обычный 3 2 2 5 3 3 3 6" xfId="8009"/>
    <cellStyle name="Обычный 3 2 2 5 3 3 3 6 2" xfId="8010"/>
    <cellStyle name="Обычный 3 2 2 5 3 3 3 6 3" xfId="20709"/>
    <cellStyle name="Обычный 3 2 2 5 3 3 3 6 4" xfId="28181"/>
    <cellStyle name="Обычный 3 2 2 5 3 3 3 6 5" xfId="35650"/>
    <cellStyle name="Обычный 3 2 2 5 3 3 3 6 6" xfId="43111"/>
    <cellStyle name="Обычный 3 2 2 5 3 3 3 6 7" xfId="50999"/>
    <cellStyle name="Обычный 3 2 2 5 3 3 3 6 8" xfId="58466"/>
    <cellStyle name="Обычный 3 2 2 5 3 3 3 7" xfId="8011"/>
    <cellStyle name="Обычный 3 2 2 5 3 3 3 7 2" xfId="8012"/>
    <cellStyle name="Обычный 3 2 2 5 3 3 3 7 3" xfId="21643"/>
    <cellStyle name="Обычный 3 2 2 5 3 3 3 7 4" xfId="29115"/>
    <cellStyle name="Обычный 3 2 2 5 3 3 3 7 5" xfId="36584"/>
    <cellStyle name="Обычный 3 2 2 5 3 3 3 7 6" xfId="44045"/>
    <cellStyle name="Обычный 3 2 2 5 3 3 3 7 7" xfId="51933"/>
    <cellStyle name="Обычный 3 2 2 5 3 3 3 7 8" xfId="59400"/>
    <cellStyle name="Обычный 3 2 2 5 3 3 3 8" xfId="8013"/>
    <cellStyle name="Обычный 3 2 2 5 3 3 3 8 2" xfId="8014"/>
    <cellStyle name="Обычный 3 2 2 5 3 3 3 8 3" xfId="22576"/>
    <cellStyle name="Обычный 3 2 2 5 3 3 3 8 4" xfId="30048"/>
    <cellStyle name="Обычный 3 2 2 5 3 3 3 8 5" xfId="37517"/>
    <cellStyle name="Обычный 3 2 2 5 3 3 3 8 6" xfId="44978"/>
    <cellStyle name="Обычный 3 2 2 5 3 3 3 8 7" xfId="52866"/>
    <cellStyle name="Обычный 3 2 2 5 3 3 3 8 8" xfId="60333"/>
    <cellStyle name="Обычный 3 2 2 5 3 3 3 9" xfId="8015"/>
    <cellStyle name="Обычный 3 2 2 5 3 3 4" xfId="8016"/>
    <cellStyle name="Обычный 3 2 2 5 3 3 4 10" xfId="16023"/>
    <cellStyle name="Обычный 3 2 2 5 3 3 4 11" xfId="23513"/>
    <cellStyle name="Обычный 3 2 2 5 3 3 4 12" xfId="30984"/>
    <cellStyle name="Обычный 3 2 2 5 3 3 4 13" xfId="38450"/>
    <cellStyle name="Обычный 3 2 2 5 3 3 4 14" xfId="46331"/>
    <cellStyle name="Обычный 3 2 2 5 3 3 4 15" xfId="53798"/>
    <cellStyle name="Обычный 3 2 2 5 3 3 4 2" xfId="8017"/>
    <cellStyle name="Обычный 3 2 2 5 3 3 4 2 2" xfId="8018"/>
    <cellStyle name="Обычный 3 2 2 5 3 3 4 2 3" xfId="16978"/>
    <cellStyle name="Обычный 3 2 2 5 3 3 4 2 4" xfId="24450"/>
    <cellStyle name="Обычный 3 2 2 5 3 3 4 2 5" xfId="31920"/>
    <cellStyle name="Обычный 3 2 2 5 3 3 4 2 6" xfId="39382"/>
    <cellStyle name="Обычный 3 2 2 5 3 3 4 2 7" xfId="47268"/>
    <cellStyle name="Обычный 3 2 2 5 3 3 4 2 8" xfId="54735"/>
    <cellStyle name="Обычный 3 2 2 5 3 3 4 3" xfId="8019"/>
    <cellStyle name="Обычный 3 2 2 5 3 3 4 3 2" xfId="8020"/>
    <cellStyle name="Обычный 3 2 2 5 3 3 4 3 3" xfId="17912"/>
    <cellStyle name="Обычный 3 2 2 5 3 3 4 3 4" xfId="25384"/>
    <cellStyle name="Обычный 3 2 2 5 3 3 4 3 5" xfId="32853"/>
    <cellStyle name="Обычный 3 2 2 5 3 3 4 3 6" xfId="40314"/>
    <cellStyle name="Обычный 3 2 2 5 3 3 4 3 7" xfId="48202"/>
    <cellStyle name="Обычный 3 2 2 5 3 3 4 3 8" xfId="55669"/>
    <cellStyle name="Обычный 3 2 2 5 3 3 4 4" xfId="8021"/>
    <cellStyle name="Обычный 3 2 2 5 3 3 4 4 2" xfId="8022"/>
    <cellStyle name="Обычный 3 2 2 5 3 3 4 4 3" xfId="18845"/>
    <cellStyle name="Обычный 3 2 2 5 3 3 4 4 4" xfId="26317"/>
    <cellStyle name="Обычный 3 2 2 5 3 3 4 4 5" xfId="33786"/>
    <cellStyle name="Обычный 3 2 2 5 3 3 4 4 6" xfId="41247"/>
    <cellStyle name="Обычный 3 2 2 5 3 3 4 4 7" xfId="49135"/>
    <cellStyle name="Обычный 3 2 2 5 3 3 4 4 8" xfId="56602"/>
    <cellStyle name="Обычный 3 2 2 5 3 3 4 5" xfId="8023"/>
    <cellStyle name="Обычный 3 2 2 5 3 3 4 5 2" xfId="8024"/>
    <cellStyle name="Обычный 3 2 2 5 3 3 4 5 3" xfId="19777"/>
    <cellStyle name="Обычный 3 2 2 5 3 3 4 5 4" xfId="27249"/>
    <cellStyle name="Обычный 3 2 2 5 3 3 4 5 5" xfId="34718"/>
    <cellStyle name="Обычный 3 2 2 5 3 3 4 5 6" xfId="42179"/>
    <cellStyle name="Обычный 3 2 2 5 3 3 4 5 7" xfId="50067"/>
    <cellStyle name="Обычный 3 2 2 5 3 3 4 5 8" xfId="57534"/>
    <cellStyle name="Обычный 3 2 2 5 3 3 4 6" xfId="8025"/>
    <cellStyle name="Обычный 3 2 2 5 3 3 4 6 2" xfId="8026"/>
    <cellStyle name="Обычный 3 2 2 5 3 3 4 6 3" xfId="20710"/>
    <cellStyle name="Обычный 3 2 2 5 3 3 4 6 4" xfId="28182"/>
    <cellStyle name="Обычный 3 2 2 5 3 3 4 6 5" xfId="35651"/>
    <cellStyle name="Обычный 3 2 2 5 3 3 4 6 6" xfId="43112"/>
    <cellStyle name="Обычный 3 2 2 5 3 3 4 6 7" xfId="51000"/>
    <cellStyle name="Обычный 3 2 2 5 3 3 4 6 8" xfId="58467"/>
    <cellStyle name="Обычный 3 2 2 5 3 3 4 7" xfId="8027"/>
    <cellStyle name="Обычный 3 2 2 5 3 3 4 7 2" xfId="8028"/>
    <cellStyle name="Обычный 3 2 2 5 3 3 4 7 3" xfId="21644"/>
    <cellStyle name="Обычный 3 2 2 5 3 3 4 7 4" xfId="29116"/>
    <cellStyle name="Обычный 3 2 2 5 3 3 4 7 5" xfId="36585"/>
    <cellStyle name="Обычный 3 2 2 5 3 3 4 7 6" xfId="44046"/>
    <cellStyle name="Обычный 3 2 2 5 3 3 4 7 7" xfId="51934"/>
    <cellStyle name="Обычный 3 2 2 5 3 3 4 7 8" xfId="59401"/>
    <cellStyle name="Обычный 3 2 2 5 3 3 4 8" xfId="8029"/>
    <cellStyle name="Обычный 3 2 2 5 3 3 4 8 2" xfId="8030"/>
    <cellStyle name="Обычный 3 2 2 5 3 3 4 8 3" xfId="22577"/>
    <cellStyle name="Обычный 3 2 2 5 3 3 4 8 4" xfId="30049"/>
    <cellStyle name="Обычный 3 2 2 5 3 3 4 8 5" xfId="37518"/>
    <cellStyle name="Обычный 3 2 2 5 3 3 4 8 6" xfId="44979"/>
    <cellStyle name="Обычный 3 2 2 5 3 3 4 8 7" xfId="52867"/>
    <cellStyle name="Обычный 3 2 2 5 3 3 4 8 8" xfId="60334"/>
    <cellStyle name="Обычный 3 2 2 5 3 3 4 9" xfId="8031"/>
    <cellStyle name="Обычный 3 2 2 5 3 3 5" xfId="8032"/>
    <cellStyle name="Обычный 3 2 2 5 3 3 5 2" xfId="8033"/>
    <cellStyle name="Обычный 3 2 2 5 3 3 5 3" xfId="16973"/>
    <cellStyle name="Обычный 3 2 2 5 3 3 5 4" xfId="24445"/>
    <cellStyle name="Обычный 3 2 2 5 3 3 5 5" xfId="31915"/>
    <cellStyle name="Обычный 3 2 2 5 3 3 5 6" xfId="39377"/>
    <cellStyle name="Обычный 3 2 2 5 3 3 5 7" xfId="47263"/>
    <cellStyle name="Обычный 3 2 2 5 3 3 5 8" xfId="54730"/>
    <cellStyle name="Обычный 3 2 2 5 3 3 6" xfId="8034"/>
    <cellStyle name="Обычный 3 2 2 5 3 3 6 2" xfId="8035"/>
    <cellStyle name="Обычный 3 2 2 5 3 3 6 3" xfId="17907"/>
    <cellStyle name="Обычный 3 2 2 5 3 3 6 4" xfId="25379"/>
    <cellStyle name="Обычный 3 2 2 5 3 3 6 5" xfId="32848"/>
    <cellStyle name="Обычный 3 2 2 5 3 3 6 6" xfId="40309"/>
    <cellStyle name="Обычный 3 2 2 5 3 3 6 7" xfId="48197"/>
    <cellStyle name="Обычный 3 2 2 5 3 3 6 8" xfId="55664"/>
    <cellStyle name="Обычный 3 2 2 5 3 3 7" xfId="8036"/>
    <cellStyle name="Обычный 3 2 2 5 3 3 7 2" xfId="8037"/>
    <cellStyle name="Обычный 3 2 2 5 3 3 7 3" xfId="18840"/>
    <cellStyle name="Обычный 3 2 2 5 3 3 7 4" xfId="26312"/>
    <cellStyle name="Обычный 3 2 2 5 3 3 7 5" xfId="33781"/>
    <cellStyle name="Обычный 3 2 2 5 3 3 7 6" xfId="41242"/>
    <cellStyle name="Обычный 3 2 2 5 3 3 7 7" xfId="49130"/>
    <cellStyle name="Обычный 3 2 2 5 3 3 7 8" xfId="56597"/>
    <cellStyle name="Обычный 3 2 2 5 3 3 8" xfId="8038"/>
    <cellStyle name="Обычный 3 2 2 5 3 3 8 2" xfId="8039"/>
    <cellStyle name="Обычный 3 2 2 5 3 3 8 3" xfId="19772"/>
    <cellStyle name="Обычный 3 2 2 5 3 3 8 4" xfId="27244"/>
    <cellStyle name="Обычный 3 2 2 5 3 3 8 5" xfId="34713"/>
    <cellStyle name="Обычный 3 2 2 5 3 3 8 6" xfId="42174"/>
    <cellStyle name="Обычный 3 2 2 5 3 3 8 7" xfId="50062"/>
    <cellStyle name="Обычный 3 2 2 5 3 3 8 8" xfId="57529"/>
    <cellStyle name="Обычный 3 2 2 5 3 3 9" xfId="8040"/>
    <cellStyle name="Обычный 3 2 2 5 3 3 9 2" xfId="8041"/>
    <cellStyle name="Обычный 3 2 2 5 3 3 9 3" xfId="20705"/>
    <cellStyle name="Обычный 3 2 2 5 3 3 9 4" xfId="28177"/>
    <cellStyle name="Обычный 3 2 2 5 3 3 9 5" xfId="35646"/>
    <cellStyle name="Обычный 3 2 2 5 3 3 9 6" xfId="43107"/>
    <cellStyle name="Обычный 3 2 2 5 3 3 9 7" xfId="50995"/>
    <cellStyle name="Обычный 3 2 2 5 3 3 9 8" xfId="58462"/>
    <cellStyle name="Обычный 3 2 2 5 3 4" xfId="8042"/>
    <cellStyle name="Обычный 3 2 2 5 3 4 10" xfId="8043"/>
    <cellStyle name="Обычный 3 2 2 5 3 4 10 2" xfId="8044"/>
    <cellStyle name="Обычный 3 2 2 5 3 4 10 3" xfId="22578"/>
    <cellStyle name="Обычный 3 2 2 5 3 4 10 4" xfId="30050"/>
    <cellStyle name="Обычный 3 2 2 5 3 4 10 5" xfId="37519"/>
    <cellStyle name="Обычный 3 2 2 5 3 4 10 6" xfId="44980"/>
    <cellStyle name="Обычный 3 2 2 5 3 4 10 7" xfId="52868"/>
    <cellStyle name="Обычный 3 2 2 5 3 4 10 8" xfId="60335"/>
    <cellStyle name="Обычный 3 2 2 5 3 4 11" xfId="8045"/>
    <cellStyle name="Обычный 3 2 2 5 3 4 12" xfId="16024"/>
    <cellStyle name="Обычный 3 2 2 5 3 4 13" xfId="23514"/>
    <cellStyle name="Обычный 3 2 2 5 3 4 14" xfId="30985"/>
    <cellStyle name="Обычный 3 2 2 5 3 4 15" xfId="38451"/>
    <cellStyle name="Обычный 3 2 2 5 3 4 16" xfId="45564"/>
    <cellStyle name="Обычный 3 2 2 5 3 4 17" xfId="46332"/>
    <cellStyle name="Обычный 3 2 2 5 3 4 18" xfId="53799"/>
    <cellStyle name="Обычный 3 2 2 5 3 4 2" xfId="8046"/>
    <cellStyle name="Обычный 3 2 2 5 3 4 2 10" xfId="16025"/>
    <cellStyle name="Обычный 3 2 2 5 3 4 2 11" xfId="23515"/>
    <cellStyle name="Обычный 3 2 2 5 3 4 2 12" xfId="30986"/>
    <cellStyle name="Обычный 3 2 2 5 3 4 2 13" xfId="38452"/>
    <cellStyle name="Обычный 3 2 2 5 3 4 2 14" xfId="46333"/>
    <cellStyle name="Обычный 3 2 2 5 3 4 2 15" xfId="53800"/>
    <cellStyle name="Обычный 3 2 2 5 3 4 2 2" xfId="8047"/>
    <cellStyle name="Обычный 3 2 2 5 3 4 2 2 2" xfId="8048"/>
    <cellStyle name="Обычный 3 2 2 5 3 4 2 2 3" xfId="16980"/>
    <cellStyle name="Обычный 3 2 2 5 3 4 2 2 4" xfId="24452"/>
    <cellStyle name="Обычный 3 2 2 5 3 4 2 2 5" xfId="31922"/>
    <cellStyle name="Обычный 3 2 2 5 3 4 2 2 6" xfId="39384"/>
    <cellStyle name="Обычный 3 2 2 5 3 4 2 2 7" xfId="47270"/>
    <cellStyle name="Обычный 3 2 2 5 3 4 2 2 8" xfId="54737"/>
    <cellStyle name="Обычный 3 2 2 5 3 4 2 3" xfId="8049"/>
    <cellStyle name="Обычный 3 2 2 5 3 4 2 3 2" xfId="8050"/>
    <cellStyle name="Обычный 3 2 2 5 3 4 2 3 3" xfId="17914"/>
    <cellStyle name="Обычный 3 2 2 5 3 4 2 3 4" xfId="25386"/>
    <cellStyle name="Обычный 3 2 2 5 3 4 2 3 5" xfId="32855"/>
    <cellStyle name="Обычный 3 2 2 5 3 4 2 3 6" xfId="40316"/>
    <cellStyle name="Обычный 3 2 2 5 3 4 2 3 7" xfId="48204"/>
    <cellStyle name="Обычный 3 2 2 5 3 4 2 3 8" xfId="55671"/>
    <cellStyle name="Обычный 3 2 2 5 3 4 2 4" xfId="8051"/>
    <cellStyle name="Обычный 3 2 2 5 3 4 2 4 2" xfId="8052"/>
    <cellStyle name="Обычный 3 2 2 5 3 4 2 4 3" xfId="18847"/>
    <cellStyle name="Обычный 3 2 2 5 3 4 2 4 4" xfId="26319"/>
    <cellStyle name="Обычный 3 2 2 5 3 4 2 4 5" xfId="33788"/>
    <cellStyle name="Обычный 3 2 2 5 3 4 2 4 6" xfId="41249"/>
    <cellStyle name="Обычный 3 2 2 5 3 4 2 4 7" xfId="49137"/>
    <cellStyle name="Обычный 3 2 2 5 3 4 2 4 8" xfId="56604"/>
    <cellStyle name="Обычный 3 2 2 5 3 4 2 5" xfId="8053"/>
    <cellStyle name="Обычный 3 2 2 5 3 4 2 5 2" xfId="8054"/>
    <cellStyle name="Обычный 3 2 2 5 3 4 2 5 3" xfId="19779"/>
    <cellStyle name="Обычный 3 2 2 5 3 4 2 5 4" xfId="27251"/>
    <cellStyle name="Обычный 3 2 2 5 3 4 2 5 5" xfId="34720"/>
    <cellStyle name="Обычный 3 2 2 5 3 4 2 5 6" xfId="42181"/>
    <cellStyle name="Обычный 3 2 2 5 3 4 2 5 7" xfId="50069"/>
    <cellStyle name="Обычный 3 2 2 5 3 4 2 5 8" xfId="57536"/>
    <cellStyle name="Обычный 3 2 2 5 3 4 2 6" xfId="8055"/>
    <cellStyle name="Обычный 3 2 2 5 3 4 2 6 2" xfId="8056"/>
    <cellStyle name="Обычный 3 2 2 5 3 4 2 6 3" xfId="20712"/>
    <cellStyle name="Обычный 3 2 2 5 3 4 2 6 4" xfId="28184"/>
    <cellStyle name="Обычный 3 2 2 5 3 4 2 6 5" xfId="35653"/>
    <cellStyle name="Обычный 3 2 2 5 3 4 2 6 6" xfId="43114"/>
    <cellStyle name="Обычный 3 2 2 5 3 4 2 6 7" xfId="51002"/>
    <cellStyle name="Обычный 3 2 2 5 3 4 2 6 8" xfId="58469"/>
    <cellStyle name="Обычный 3 2 2 5 3 4 2 7" xfId="8057"/>
    <cellStyle name="Обычный 3 2 2 5 3 4 2 7 2" xfId="8058"/>
    <cellStyle name="Обычный 3 2 2 5 3 4 2 7 3" xfId="21646"/>
    <cellStyle name="Обычный 3 2 2 5 3 4 2 7 4" xfId="29118"/>
    <cellStyle name="Обычный 3 2 2 5 3 4 2 7 5" xfId="36587"/>
    <cellStyle name="Обычный 3 2 2 5 3 4 2 7 6" xfId="44048"/>
    <cellStyle name="Обычный 3 2 2 5 3 4 2 7 7" xfId="51936"/>
    <cellStyle name="Обычный 3 2 2 5 3 4 2 7 8" xfId="59403"/>
    <cellStyle name="Обычный 3 2 2 5 3 4 2 8" xfId="8059"/>
    <cellStyle name="Обычный 3 2 2 5 3 4 2 8 2" xfId="8060"/>
    <cellStyle name="Обычный 3 2 2 5 3 4 2 8 3" xfId="22579"/>
    <cellStyle name="Обычный 3 2 2 5 3 4 2 8 4" xfId="30051"/>
    <cellStyle name="Обычный 3 2 2 5 3 4 2 8 5" xfId="37520"/>
    <cellStyle name="Обычный 3 2 2 5 3 4 2 8 6" xfId="44981"/>
    <cellStyle name="Обычный 3 2 2 5 3 4 2 8 7" xfId="52869"/>
    <cellStyle name="Обычный 3 2 2 5 3 4 2 8 8" xfId="60336"/>
    <cellStyle name="Обычный 3 2 2 5 3 4 2 9" xfId="8061"/>
    <cellStyle name="Обычный 3 2 2 5 3 4 3" xfId="8062"/>
    <cellStyle name="Обычный 3 2 2 5 3 4 3 10" xfId="16026"/>
    <cellStyle name="Обычный 3 2 2 5 3 4 3 11" xfId="23516"/>
    <cellStyle name="Обычный 3 2 2 5 3 4 3 12" xfId="30987"/>
    <cellStyle name="Обычный 3 2 2 5 3 4 3 13" xfId="38453"/>
    <cellStyle name="Обычный 3 2 2 5 3 4 3 14" xfId="46334"/>
    <cellStyle name="Обычный 3 2 2 5 3 4 3 15" xfId="53801"/>
    <cellStyle name="Обычный 3 2 2 5 3 4 3 2" xfId="8063"/>
    <cellStyle name="Обычный 3 2 2 5 3 4 3 2 2" xfId="8064"/>
    <cellStyle name="Обычный 3 2 2 5 3 4 3 2 3" xfId="16981"/>
    <cellStyle name="Обычный 3 2 2 5 3 4 3 2 4" xfId="24453"/>
    <cellStyle name="Обычный 3 2 2 5 3 4 3 2 5" xfId="31923"/>
    <cellStyle name="Обычный 3 2 2 5 3 4 3 2 6" xfId="39385"/>
    <cellStyle name="Обычный 3 2 2 5 3 4 3 2 7" xfId="47271"/>
    <cellStyle name="Обычный 3 2 2 5 3 4 3 2 8" xfId="54738"/>
    <cellStyle name="Обычный 3 2 2 5 3 4 3 3" xfId="8065"/>
    <cellStyle name="Обычный 3 2 2 5 3 4 3 3 2" xfId="8066"/>
    <cellStyle name="Обычный 3 2 2 5 3 4 3 3 3" xfId="17915"/>
    <cellStyle name="Обычный 3 2 2 5 3 4 3 3 4" xfId="25387"/>
    <cellStyle name="Обычный 3 2 2 5 3 4 3 3 5" xfId="32856"/>
    <cellStyle name="Обычный 3 2 2 5 3 4 3 3 6" xfId="40317"/>
    <cellStyle name="Обычный 3 2 2 5 3 4 3 3 7" xfId="48205"/>
    <cellStyle name="Обычный 3 2 2 5 3 4 3 3 8" xfId="55672"/>
    <cellStyle name="Обычный 3 2 2 5 3 4 3 4" xfId="8067"/>
    <cellStyle name="Обычный 3 2 2 5 3 4 3 4 2" xfId="8068"/>
    <cellStyle name="Обычный 3 2 2 5 3 4 3 4 3" xfId="18848"/>
    <cellStyle name="Обычный 3 2 2 5 3 4 3 4 4" xfId="26320"/>
    <cellStyle name="Обычный 3 2 2 5 3 4 3 4 5" xfId="33789"/>
    <cellStyle name="Обычный 3 2 2 5 3 4 3 4 6" xfId="41250"/>
    <cellStyle name="Обычный 3 2 2 5 3 4 3 4 7" xfId="49138"/>
    <cellStyle name="Обычный 3 2 2 5 3 4 3 4 8" xfId="56605"/>
    <cellStyle name="Обычный 3 2 2 5 3 4 3 5" xfId="8069"/>
    <cellStyle name="Обычный 3 2 2 5 3 4 3 5 2" xfId="8070"/>
    <cellStyle name="Обычный 3 2 2 5 3 4 3 5 3" xfId="19780"/>
    <cellStyle name="Обычный 3 2 2 5 3 4 3 5 4" xfId="27252"/>
    <cellStyle name="Обычный 3 2 2 5 3 4 3 5 5" xfId="34721"/>
    <cellStyle name="Обычный 3 2 2 5 3 4 3 5 6" xfId="42182"/>
    <cellStyle name="Обычный 3 2 2 5 3 4 3 5 7" xfId="50070"/>
    <cellStyle name="Обычный 3 2 2 5 3 4 3 5 8" xfId="57537"/>
    <cellStyle name="Обычный 3 2 2 5 3 4 3 6" xfId="8071"/>
    <cellStyle name="Обычный 3 2 2 5 3 4 3 6 2" xfId="8072"/>
    <cellStyle name="Обычный 3 2 2 5 3 4 3 6 3" xfId="20713"/>
    <cellStyle name="Обычный 3 2 2 5 3 4 3 6 4" xfId="28185"/>
    <cellStyle name="Обычный 3 2 2 5 3 4 3 6 5" xfId="35654"/>
    <cellStyle name="Обычный 3 2 2 5 3 4 3 6 6" xfId="43115"/>
    <cellStyle name="Обычный 3 2 2 5 3 4 3 6 7" xfId="51003"/>
    <cellStyle name="Обычный 3 2 2 5 3 4 3 6 8" xfId="58470"/>
    <cellStyle name="Обычный 3 2 2 5 3 4 3 7" xfId="8073"/>
    <cellStyle name="Обычный 3 2 2 5 3 4 3 7 2" xfId="8074"/>
    <cellStyle name="Обычный 3 2 2 5 3 4 3 7 3" xfId="21647"/>
    <cellStyle name="Обычный 3 2 2 5 3 4 3 7 4" xfId="29119"/>
    <cellStyle name="Обычный 3 2 2 5 3 4 3 7 5" xfId="36588"/>
    <cellStyle name="Обычный 3 2 2 5 3 4 3 7 6" xfId="44049"/>
    <cellStyle name="Обычный 3 2 2 5 3 4 3 7 7" xfId="51937"/>
    <cellStyle name="Обычный 3 2 2 5 3 4 3 7 8" xfId="59404"/>
    <cellStyle name="Обычный 3 2 2 5 3 4 3 8" xfId="8075"/>
    <cellStyle name="Обычный 3 2 2 5 3 4 3 8 2" xfId="8076"/>
    <cellStyle name="Обычный 3 2 2 5 3 4 3 8 3" xfId="22580"/>
    <cellStyle name="Обычный 3 2 2 5 3 4 3 8 4" xfId="30052"/>
    <cellStyle name="Обычный 3 2 2 5 3 4 3 8 5" xfId="37521"/>
    <cellStyle name="Обычный 3 2 2 5 3 4 3 8 6" xfId="44982"/>
    <cellStyle name="Обычный 3 2 2 5 3 4 3 8 7" xfId="52870"/>
    <cellStyle name="Обычный 3 2 2 5 3 4 3 8 8" xfId="60337"/>
    <cellStyle name="Обычный 3 2 2 5 3 4 3 9" xfId="8077"/>
    <cellStyle name="Обычный 3 2 2 5 3 4 4" xfId="8078"/>
    <cellStyle name="Обычный 3 2 2 5 3 4 4 2" xfId="8079"/>
    <cellStyle name="Обычный 3 2 2 5 3 4 4 3" xfId="16979"/>
    <cellStyle name="Обычный 3 2 2 5 3 4 4 4" xfId="24451"/>
    <cellStyle name="Обычный 3 2 2 5 3 4 4 5" xfId="31921"/>
    <cellStyle name="Обычный 3 2 2 5 3 4 4 6" xfId="39383"/>
    <cellStyle name="Обычный 3 2 2 5 3 4 4 7" xfId="47269"/>
    <cellStyle name="Обычный 3 2 2 5 3 4 4 8" xfId="54736"/>
    <cellStyle name="Обычный 3 2 2 5 3 4 5" xfId="8080"/>
    <cellStyle name="Обычный 3 2 2 5 3 4 5 2" xfId="8081"/>
    <cellStyle name="Обычный 3 2 2 5 3 4 5 3" xfId="17913"/>
    <cellStyle name="Обычный 3 2 2 5 3 4 5 4" xfId="25385"/>
    <cellStyle name="Обычный 3 2 2 5 3 4 5 5" xfId="32854"/>
    <cellStyle name="Обычный 3 2 2 5 3 4 5 6" xfId="40315"/>
    <cellStyle name="Обычный 3 2 2 5 3 4 5 7" xfId="48203"/>
    <cellStyle name="Обычный 3 2 2 5 3 4 5 8" xfId="55670"/>
    <cellStyle name="Обычный 3 2 2 5 3 4 6" xfId="8082"/>
    <cellStyle name="Обычный 3 2 2 5 3 4 6 2" xfId="8083"/>
    <cellStyle name="Обычный 3 2 2 5 3 4 6 3" xfId="18846"/>
    <cellStyle name="Обычный 3 2 2 5 3 4 6 4" xfId="26318"/>
    <cellStyle name="Обычный 3 2 2 5 3 4 6 5" xfId="33787"/>
    <cellStyle name="Обычный 3 2 2 5 3 4 6 6" xfId="41248"/>
    <cellStyle name="Обычный 3 2 2 5 3 4 6 7" xfId="49136"/>
    <cellStyle name="Обычный 3 2 2 5 3 4 6 8" xfId="56603"/>
    <cellStyle name="Обычный 3 2 2 5 3 4 7" xfId="8084"/>
    <cellStyle name="Обычный 3 2 2 5 3 4 7 2" xfId="8085"/>
    <cellStyle name="Обычный 3 2 2 5 3 4 7 3" xfId="19778"/>
    <cellStyle name="Обычный 3 2 2 5 3 4 7 4" xfId="27250"/>
    <cellStyle name="Обычный 3 2 2 5 3 4 7 5" xfId="34719"/>
    <cellStyle name="Обычный 3 2 2 5 3 4 7 6" xfId="42180"/>
    <cellStyle name="Обычный 3 2 2 5 3 4 7 7" xfId="50068"/>
    <cellStyle name="Обычный 3 2 2 5 3 4 7 8" xfId="57535"/>
    <cellStyle name="Обычный 3 2 2 5 3 4 8" xfId="8086"/>
    <cellStyle name="Обычный 3 2 2 5 3 4 8 2" xfId="8087"/>
    <cellStyle name="Обычный 3 2 2 5 3 4 8 3" xfId="20711"/>
    <cellStyle name="Обычный 3 2 2 5 3 4 8 4" xfId="28183"/>
    <cellStyle name="Обычный 3 2 2 5 3 4 8 5" xfId="35652"/>
    <cellStyle name="Обычный 3 2 2 5 3 4 8 6" xfId="43113"/>
    <cellStyle name="Обычный 3 2 2 5 3 4 8 7" xfId="51001"/>
    <cellStyle name="Обычный 3 2 2 5 3 4 8 8" xfId="58468"/>
    <cellStyle name="Обычный 3 2 2 5 3 4 9" xfId="8088"/>
    <cellStyle name="Обычный 3 2 2 5 3 4 9 2" xfId="8089"/>
    <cellStyle name="Обычный 3 2 2 5 3 4 9 3" xfId="21645"/>
    <cellStyle name="Обычный 3 2 2 5 3 4 9 4" xfId="29117"/>
    <cellStyle name="Обычный 3 2 2 5 3 4 9 5" xfId="36586"/>
    <cellStyle name="Обычный 3 2 2 5 3 4 9 6" xfId="44047"/>
    <cellStyle name="Обычный 3 2 2 5 3 4 9 7" xfId="51935"/>
    <cellStyle name="Обычный 3 2 2 5 3 4 9 8" xfId="59402"/>
    <cellStyle name="Обычный 3 2 2 5 3 5" xfId="8090"/>
    <cellStyle name="Обычный 3 2 2 5 3 5 10" xfId="16027"/>
    <cellStyle name="Обычный 3 2 2 5 3 5 11" xfId="23517"/>
    <cellStyle name="Обычный 3 2 2 5 3 5 12" xfId="30988"/>
    <cellStyle name="Обычный 3 2 2 5 3 5 13" xfId="38454"/>
    <cellStyle name="Обычный 3 2 2 5 3 5 14" xfId="46335"/>
    <cellStyle name="Обычный 3 2 2 5 3 5 15" xfId="53802"/>
    <cellStyle name="Обычный 3 2 2 5 3 5 2" xfId="8091"/>
    <cellStyle name="Обычный 3 2 2 5 3 5 2 2" xfId="8092"/>
    <cellStyle name="Обычный 3 2 2 5 3 5 2 3" xfId="16982"/>
    <cellStyle name="Обычный 3 2 2 5 3 5 2 4" xfId="24454"/>
    <cellStyle name="Обычный 3 2 2 5 3 5 2 5" xfId="31924"/>
    <cellStyle name="Обычный 3 2 2 5 3 5 2 6" xfId="39386"/>
    <cellStyle name="Обычный 3 2 2 5 3 5 2 7" xfId="47272"/>
    <cellStyle name="Обычный 3 2 2 5 3 5 2 8" xfId="54739"/>
    <cellStyle name="Обычный 3 2 2 5 3 5 3" xfId="8093"/>
    <cellStyle name="Обычный 3 2 2 5 3 5 3 2" xfId="8094"/>
    <cellStyle name="Обычный 3 2 2 5 3 5 3 3" xfId="17916"/>
    <cellStyle name="Обычный 3 2 2 5 3 5 3 4" xfId="25388"/>
    <cellStyle name="Обычный 3 2 2 5 3 5 3 5" xfId="32857"/>
    <cellStyle name="Обычный 3 2 2 5 3 5 3 6" xfId="40318"/>
    <cellStyle name="Обычный 3 2 2 5 3 5 3 7" xfId="48206"/>
    <cellStyle name="Обычный 3 2 2 5 3 5 3 8" xfId="55673"/>
    <cellStyle name="Обычный 3 2 2 5 3 5 4" xfId="8095"/>
    <cellStyle name="Обычный 3 2 2 5 3 5 4 2" xfId="8096"/>
    <cellStyle name="Обычный 3 2 2 5 3 5 4 3" xfId="18849"/>
    <cellStyle name="Обычный 3 2 2 5 3 5 4 4" xfId="26321"/>
    <cellStyle name="Обычный 3 2 2 5 3 5 4 5" xfId="33790"/>
    <cellStyle name="Обычный 3 2 2 5 3 5 4 6" xfId="41251"/>
    <cellStyle name="Обычный 3 2 2 5 3 5 4 7" xfId="49139"/>
    <cellStyle name="Обычный 3 2 2 5 3 5 4 8" xfId="56606"/>
    <cellStyle name="Обычный 3 2 2 5 3 5 5" xfId="8097"/>
    <cellStyle name="Обычный 3 2 2 5 3 5 5 2" xfId="8098"/>
    <cellStyle name="Обычный 3 2 2 5 3 5 5 3" xfId="19781"/>
    <cellStyle name="Обычный 3 2 2 5 3 5 5 4" xfId="27253"/>
    <cellStyle name="Обычный 3 2 2 5 3 5 5 5" xfId="34722"/>
    <cellStyle name="Обычный 3 2 2 5 3 5 5 6" xfId="42183"/>
    <cellStyle name="Обычный 3 2 2 5 3 5 5 7" xfId="50071"/>
    <cellStyle name="Обычный 3 2 2 5 3 5 5 8" xfId="57538"/>
    <cellStyle name="Обычный 3 2 2 5 3 5 6" xfId="8099"/>
    <cellStyle name="Обычный 3 2 2 5 3 5 6 2" xfId="8100"/>
    <cellStyle name="Обычный 3 2 2 5 3 5 6 3" xfId="20714"/>
    <cellStyle name="Обычный 3 2 2 5 3 5 6 4" xfId="28186"/>
    <cellStyle name="Обычный 3 2 2 5 3 5 6 5" xfId="35655"/>
    <cellStyle name="Обычный 3 2 2 5 3 5 6 6" xfId="43116"/>
    <cellStyle name="Обычный 3 2 2 5 3 5 6 7" xfId="51004"/>
    <cellStyle name="Обычный 3 2 2 5 3 5 6 8" xfId="58471"/>
    <cellStyle name="Обычный 3 2 2 5 3 5 7" xfId="8101"/>
    <cellStyle name="Обычный 3 2 2 5 3 5 7 2" xfId="8102"/>
    <cellStyle name="Обычный 3 2 2 5 3 5 7 3" xfId="21648"/>
    <cellStyle name="Обычный 3 2 2 5 3 5 7 4" xfId="29120"/>
    <cellStyle name="Обычный 3 2 2 5 3 5 7 5" xfId="36589"/>
    <cellStyle name="Обычный 3 2 2 5 3 5 7 6" xfId="44050"/>
    <cellStyle name="Обычный 3 2 2 5 3 5 7 7" xfId="51938"/>
    <cellStyle name="Обычный 3 2 2 5 3 5 7 8" xfId="59405"/>
    <cellStyle name="Обычный 3 2 2 5 3 5 8" xfId="8103"/>
    <cellStyle name="Обычный 3 2 2 5 3 5 8 2" xfId="8104"/>
    <cellStyle name="Обычный 3 2 2 5 3 5 8 3" xfId="22581"/>
    <cellStyle name="Обычный 3 2 2 5 3 5 8 4" xfId="30053"/>
    <cellStyle name="Обычный 3 2 2 5 3 5 8 5" xfId="37522"/>
    <cellStyle name="Обычный 3 2 2 5 3 5 8 6" xfId="44983"/>
    <cellStyle name="Обычный 3 2 2 5 3 5 8 7" xfId="52871"/>
    <cellStyle name="Обычный 3 2 2 5 3 5 8 8" xfId="60338"/>
    <cellStyle name="Обычный 3 2 2 5 3 5 9" xfId="8105"/>
    <cellStyle name="Обычный 3 2 2 5 3 6" xfId="8106"/>
    <cellStyle name="Обычный 3 2 2 5 3 6 10" xfId="16028"/>
    <cellStyle name="Обычный 3 2 2 5 3 6 11" xfId="23518"/>
    <cellStyle name="Обычный 3 2 2 5 3 6 12" xfId="30989"/>
    <cellStyle name="Обычный 3 2 2 5 3 6 13" xfId="38455"/>
    <cellStyle name="Обычный 3 2 2 5 3 6 14" xfId="46336"/>
    <cellStyle name="Обычный 3 2 2 5 3 6 15" xfId="53803"/>
    <cellStyle name="Обычный 3 2 2 5 3 6 2" xfId="8107"/>
    <cellStyle name="Обычный 3 2 2 5 3 6 2 2" xfId="8108"/>
    <cellStyle name="Обычный 3 2 2 5 3 6 2 3" xfId="16983"/>
    <cellStyle name="Обычный 3 2 2 5 3 6 2 4" xfId="24455"/>
    <cellStyle name="Обычный 3 2 2 5 3 6 2 5" xfId="31925"/>
    <cellStyle name="Обычный 3 2 2 5 3 6 2 6" xfId="39387"/>
    <cellStyle name="Обычный 3 2 2 5 3 6 2 7" xfId="47273"/>
    <cellStyle name="Обычный 3 2 2 5 3 6 2 8" xfId="54740"/>
    <cellStyle name="Обычный 3 2 2 5 3 6 3" xfId="8109"/>
    <cellStyle name="Обычный 3 2 2 5 3 6 3 2" xfId="8110"/>
    <cellStyle name="Обычный 3 2 2 5 3 6 3 3" xfId="17917"/>
    <cellStyle name="Обычный 3 2 2 5 3 6 3 4" xfId="25389"/>
    <cellStyle name="Обычный 3 2 2 5 3 6 3 5" xfId="32858"/>
    <cellStyle name="Обычный 3 2 2 5 3 6 3 6" xfId="40319"/>
    <cellStyle name="Обычный 3 2 2 5 3 6 3 7" xfId="48207"/>
    <cellStyle name="Обычный 3 2 2 5 3 6 3 8" xfId="55674"/>
    <cellStyle name="Обычный 3 2 2 5 3 6 4" xfId="8111"/>
    <cellStyle name="Обычный 3 2 2 5 3 6 4 2" xfId="8112"/>
    <cellStyle name="Обычный 3 2 2 5 3 6 4 3" xfId="18850"/>
    <cellStyle name="Обычный 3 2 2 5 3 6 4 4" xfId="26322"/>
    <cellStyle name="Обычный 3 2 2 5 3 6 4 5" xfId="33791"/>
    <cellStyle name="Обычный 3 2 2 5 3 6 4 6" xfId="41252"/>
    <cellStyle name="Обычный 3 2 2 5 3 6 4 7" xfId="49140"/>
    <cellStyle name="Обычный 3 2 2 5 3 6 4 8" xfId="56607"/>
    <cellStyle name="Обычный 3 2 2 5 3 6 5" xfId="8113"/>
    <cellStyle name="Обычный 3 2 2 5 3 6 5 2" xfId="8114"/>
    <cellStyle name="Обычный 3 2 2 5 3 6 5 3" xfId="19782"/>
    <cellStyle name="Обычный 3 2 2 5 3 6 5 4" xfId="27254"/>
    <cellStyle name="Обычный 3 2 2 5 3 6 5 5" xfId="34723"/>
    <cellStyle name="Обычный 3 2 2 5 3 6 5 6" xfId="42184"/>
    <cellStyle name="Обычный 3 2 2 5 3 6 5 7" xfId="50072"/>
    <cellStyle name="Обычный 3 2 2 5 3 6 5 8" xfId="57539"/>
    <cellStyle name="Обычный 3 2 2 5 3 6 6" xfId="8115"/>
    <cellStyle name="Обычный 3 2 2 5 3 6 6 2" xfId="8116"/>
    <cellStyle name="Обычный 3 2 2 5 3 6 6 3" xfId="20715"/>
    <cellStyle name="Обычный 3 2 2 5 3 6 6 4" xfId="28187"/>
    <cellStyle name="Обычный 3 2 2 5 3 6 6 5" xfId="35656"/>
    <cellStyle name="Обычный 3 2 2 5 3 6 6 6" xfId="43117"/>
    <cellStyle name="Обычный 3 2 2 5 3 6 6 7" xfId="51005"/>
    <cellStyle name="Обычный 3 2 2 5 3 6 6 8" xfId="58472"/>
    <cellStyle name="Обычный 3 2 2 5 3 6 7" xfId="8117"/>
    <cellStyle name="Обычный 3 2 2 5 3 6 7 2" xfId="8118"/>
    <cellStyle name="Обычный 3 2 2 5 3 6 7 3" xfId="21649"/>
    <cellStyle name="Обычный 3 2 2 5 3 6 7 4" xfId="29121"/>
    <cellStyle name="Обычный 3 2 2 5 3 6 7 5" xfId="36590"/>
    <cellStyle name="Обычный 3 2 2 5 3 6 7 6" xfId="44051"/>
    <cellStyle name="Обычный 3 2 2 5 3 6 7 7" xfId="51939"/>
    <cellStyle name="Обычный 3 2 2 5 3 6 7 8" xfId="59406"/>
    <cellStyle name="Обычный 3 2 2 5 3 6 8" xfId="8119"/>
    <cellStyle name="Обычный 3 2 2 5 3 6 8 2" xfId="8120"/>
    <cellStyle name="Обычный 3 2 2 5 3 6 8 3" xfId="22582"/>
    <cellStyle name="Обычный 3 2 2 5 3 6 8 4" xfId="30054"/>
    <cellStyle name="Обычный 3 2 2 5 3 6 8 5" xfId="37523"/>
    <cellStyle name="Обычный 3 2 2 5 3 6 8 6" xfId="44984"/>
    <cellStyle name="Обычный 3 2 2 5 3 6 8 7" xfId="52872"/>
    <cellStyle name="Обычный 3 2 2 5 3 6 8 8" xfId="60339"/>
    <cellStyle name="Обычный 3 2 2 5 3 6 9" xfId="8121"/>
    <cellStyle name="Обычный 3 2 2 5 3 7" xfId="8122"/>
    <cellStyle name="Обычный 3 2 2 5 3 7 2" xfId="8123"/>
    <cellStyle name="Обычный 3 2 2 5 3 7 3" xfId="16966"/>
    <cellStyle name="Обычный 3 2 2 5 3 7 4" xfId="24438"/>
    <cellStyle name="Обычный 3 2 2 5 3 7 5" xfId="31908"/>
    <cellStyle name="Обычный 3 2 2 5 3 7 6" xfId="39370"/>
    <cellStyle name="Обычный 3 2 2 5 3 7 7" xfId="47256"/>
    <cellStyle name="Обычный 3 2 2 5 3 7 8" xfId="54723"/>
    <cellStyle name="Обычный 3 2 2 5 3 8" xfId="8124"/>
    <cellStyle name="Обычный 3 2 2 5 3 8 2" xfId="8125"/>
    <cellStyle name="Обычный 3 2 2 5 3 8 3" xfId="17900"/>
    <cellStyle name="Обычный 3 2 2 5 3 8 4" xfId="25372"/>
    <cellStyle name="Обычный 3 2 2 5 3 8 5" xfId="32841"/>
    <cellStyle name="Обычный 3 2 2 5 3 8 6" xfId="40302"/>
    <cellStyle name="Обычный 3 2 2 5 3 8 7" xfId="48190"/>
    <cellStyle name="Обычный 3 2 2 5 3 8 8" xfId="55657"/>
    <cellStyle name="Обычный 3 2 2 5 3 9" xfId="8126"/>
    <cellStyle name="Обычный 3 2 2 5 3 9 2" xfId="8127"/>
    <cellStyle name="Обычный 3 2 2 5 3 9 3" xfId="18833"/>
    <cellStyle name="Обычный 3 2 2 5 3 9 4" xfId="26305"/>
    <cellStyle name="Обычный 3 2 2 5 3 9 5" xfId="33774"/>
    <cellStyle name="Обычный 3 2 2 5 3 9 6" xfId="41235"/>
    <cellStyle name="Обычный 3 2 2 5 3 9 7" xfId="49123"/>
    <cellStyle name="Обычный 3 2 2 5 3 9 8" xfId="56590"/>
    <cellStyle name="Обычный 3 2 2 5 4" xfId="8128"/>
    <cellStyle name="Обычный 3 2 2 5 4 10" xfId="8129"/>
    <cellStyle name="Обычный 3 2 2 5 4 10 2" xfId="8130"/>
    <cellStyle name="Обычный 3 2 2 5 4 10 3" xfId="19783"/>
    <cellStyle name="Обычный 3 2 2 5 4 10 4" xfId="27255"/>
    <cellStyle name="Обычный 3 2 2 5 4 10 5" xfId="34724"/>
    <cellStyle name="Обычный 3 2 2 5 4 10 6" xfId="42185"/>
    <cellStyle name="Обычный 3 2 2 5 4 10 7" xfId="50073"/>
    <cellStyle name="Обычный 3 2 2 5 4 10 8" xfId="57540"/>
    <cellStyle name="Обычный 3 2 2 5 4 11" xfId="8131"/>
    <cellStyle name="Обычный 3 2 2 5 4 11 2" xfId="8132"/>
    <cellStyle name="Обычный 3 2 2 5 4 11 3" xfId="20716"/>
    <cellStyle name="Обычный 3 2 2 5 4 11 4" xfId="28188"/>
    <cellStyle name="Обычный 3 2 2 5 4 11 5" xfId="35657"/>
    <cellStyle name="Обычный 3 2 2 5 4 11 6" xfId="43118"/>
    <cellStyle name="Обычный 3 2 2 5 4 11 7" xfId="51006"/>
    <cellStyle name="Обычный 3 2 2 5 4 11 8" xfId="58473"/>
    <cellStyle name="Обычный 3 2 2 5 4 12" xfId="8133"/>
    <cellStyle name="Обычный 3 2 2 5 4 12 2" xfId="8134"/>
    <cellStyle name="Обычный 3 2 2 5 4 12 3" xfId="21650"/>
    <cellStyle name="Обычный 3 2 2 5 4 12 4" xfId="29122"/>
    <cellStyle name="Обычный 3 2 2 5 4 12 5" xfId="36591"/>
    <cellStyle name="Обычный 3 2 2 5 4 12 6" xfId="44052"/>
    <cellStyle name="Обычный 3 2 2 5 4 12 7" xfId="51940"/>
    <cellStyle name="Обычный 3 2 2 5 4 12 8" xfId="59407"/>
    <cellStyle name="Обычный 3 2 2 5 4 13" xfId="8135"/>
    <cellStyle name="Обычный 3 2 2 5 4 13 2" xfId="8136"/>
    <cellStyle name="Обычный 3 2 2 5 4 13 3" xfId="22583"/>
    <cellStyle name="Обычный 3 2 2 5 4 13 4" xfId="30055"/>
    <cellStyle name="Обычный 3 2 2 5 4 13 5" xfId="37524"/>
    <cellStyle name="Обычный 3 2 2 5 4 13 6" xfId="44985"/>
    <cellStyle name="Обычный 3 2 2 5 4 13 7" xfId="52873"/>
    <cellStyle name="Обычный 3 2 2 5 4 13 8" xfId="60340"/>
    <cellStyle name="Обычный 3 2 2 5 4 14" xfId="8137"/>
    <cellStyle name="Обычный 3 2 2 5 4 15" xfId="16029"/>
    <cellStyle name="Обычный 3 2 2 5 4 16" xfId="23519"/>
    <cellStyle name="Обычный 3 2 2 5 4 17" xfId="30990"/>
    <cellStyle name="Обычный 3 2 2 5 4 18" xfId="38456"/>
    <cellStyle name="Обычный 3 2 2 5 4 19" xfId="45473"/>
    <cellStyle name="Обычный 3 2 2 5 4 2" xfId="8138"/>
    <cellStyle name="Обычный 3 2 2 5 4 2 10" xfId="8139"/>
    <cellStyle name="Обычный 3 2 2 5 4 2 10 2" xfId="8140"/>
    <cellStyle name="Обычный 3 2 2 5 4 2 10 3" xfId="21651"/>
    <cellStyle name="Обычный 3 2 2 5 4 2 10 4" xfId="29123"/>
    <cellStyle name="Обычный 3 2 2 5 4 2 10 5" xfId="36592"/>
    <cellStyle name="Обычный 3 2 2 5 4 2 10 6" xfId="44053"/>
    <cellStyle name="Обычный 3 2 2 5 4 2 10 7" xfId="51941"/>
    <cellStyle name="Обычный 3 2 2 5 4 2 10 8" xfId="59408"/>
    <cellStyle name="Обычный 3 2 2 5 4 2 11" xfId="8141"/>
    <cellStyle name="Обычный 3 2 2 5 4 2 11 2" xfId="8142"/>
    <cellStyle name="Обычный 3 2 2 5 4 2 11 3" xfId="22584"/>
    <cellStyle name="Обычный 3 2 2 5 4 2 11 4" xfId="30056"/>
    <cellStyle name="Обычный 3 2 2 5 4 2 11 5" xfId="37525"/>
    <cellStyle name="Обычный 3 2 2 5 4 2 11 6" xfId="44986"/>
    <cellStyle name="Обычный 3 2 2 5 4 2 11 7" xfId="52874"/>
    <cellStyle name="Обычный 3 2 2 5 4 2 11 8" xfId="60341"/>
    <cellStyle name="Обычный 3 2 2 5 4 2 12" xfId="8143"/>
    <cellStyle name="Обычный 3 2 2 5 4 2 13" xfId="16030"/>
    <cellStyle name="Обычный 3 2 2 5 4 2 14" xfId="23520"/>
    <cellStyle name="Обычный 3 2 2 5 4 2 15" xfId="30991"/>
    <cellStyle name="Обычный 3 2 2 5 4 2 16" xfId="38457"/>
    <cellStyle name="Обычный 3 2 2 5 4 2 17" xfId="45565"/>
    <cellStyle name="Обычный 3 2 2 5 4 2 18" xfId="46338"/>
    <cellStyle name="Обычный 3 2 2 5 4 2 19" xfId="53805"/>
    <cellStyle name="Обычный 3 2 2 5 4 2 2" xfId="8144"/>
    <cellStyle name="Обычный 3 2 2 5 4 2 2 10" xfId="8145"/>
    <cellStyle name="Обычный 3 2 2 5 4 2 2 10 2" xfId="8146"/>
    <cellStyle name="Обычный 3 2 2 5 4 2 2 10 3" xfId="22585"/>
    <cellStyle name="Обычный 3 2 2 5 4 2 2 10 4" xfId="30057"/>
    <cellStyle name="Обычный 3 2 2 5 4 2 2 10 5" xfId="37526"/>
    <cellStyle name="Обычный 3 2 2 5 4 2 2 10 6" xfId="44987"/>
    <cellStyle name="Обычный 3 2 2 5 4 2 2 10 7" xfId="52875"/>
    <cellStyle name="Обычный 3 2 2 5 4 2 2 10 8" xfId="60342"/>
    <cellStyle name="Обычный 3 2 2 5 4 2 2 11" xfId="8147"/>
    <cellStyle name="Обычный 3 2 2 5 4 2 2 12" xfId="16031"/>
    <cellStyle name="Обычный 3 2 2 5 4 2 2 13" xfId="23521"/>
    <cellStyle name="Обычный 3 2 2 5 4 2 2 14" xfId="30992"/>
    <cellStyle name="Обычный 3 2 2 5 4 2 2 15" xfId="38458"/>
    <cellStyle name="Обычный 3 2 2 5 4 2 2 16" xfId="45566"/>
    <cellStyle name="Обычный 3 2 2 5 4 2 2 17" xfId="46339"/>
    <cellStyle name="Обычный 3 2 2 5 4 2 2 18" xfId="53806"/>
    <cellStyle name="Обычный 3 2 2 5 4 2 2 2" xfId="8148"/>
    <cellStyle name="Обычный 3 2 2 5 4 2 2 2 10" xfId="16032"/>
    <cellStyle name="Обычный 3 2 2 5 4 2 2 2 11" xfId="23522"/>
    <cellStyle name="Обычный 3 2 2 5 4 2 2 2 12" xfId="30993"/>
    <cellStyle name="Обычный 3 2 2 5 4 2 2 2 13" xfId="38459"/>
    <cellStyle name="Обычный 3 2 2 5 4 2 2 2 14" xfId="46340"/>
    <cellStyle name="Обычный 3 2 2 5 4 2 2 2 15" xfId="53807"/>
    <cellStyle name="Обычный 3 2 2 5 4 2 2 2 2" xfId="8149"/>
    <cellStyle name="Обычный 3 2 2 5 4 2 2 2 2 2" xfId="8150"/>
    <cellStyle name="Обычный 3 2 2 5 4 2 2 2 2 3" xfId="16987"/>
    <cellStyle name="Обычный 3 2 2 5 4 2 2 2 2 4" xfId="24459"/>
    <cellStyle name="Обычный 3 2 2 5 4 2 2 2 2 5" xfId="31929"/>
    <cellStyle name="Обычный 3 2 2 5 4 2 2 2 2 6" xfId="39391"/>
    <cellStyle name="Обычный 3 2 2 5 4 2 2 2 2 7" xfId="47277"/>
    <cellStyle name="Обычный 3 2 2 5 4 2 2 2 2 8" xfId="54744"/>
    <cellStyle name="Обычный 3 2 2 5 4 2 2 2 3" xfId="8151"/>
    <cellStyle name="Обычный 3 2 2 5 4 2 2 2 3 2" xfId="8152"/>
    <cellStyle name="Обычный 3 2 2 5 4 2 2 2 3 3" xfId="17921"/>
    <cellStyle name="Обычный 3 2 2 5 4 2 2 2 3 4" xfId="25393"/>
    <cellStyle name="Обычный 3 2 2 5 4 2 2 2 3 5" xfId="32862"/>
    <cellStyle name="Обычный 3 2 2 5 4 2 2 2 3 6" xfId="40323"/>
    <cellStyle name="Обычный 3 2 2 5 4 2 2 2 3 7" xfId="48211"/>
    <cellStyle name="Обычный 3 2 2 5 4 2 2 2 3 8" xfId="55678"/>
    <cellStyle name="Обычный 3 2 2 5 4 2 2 2 4" xfId="8153"/>
    <cellStyle name="Обычный 3 2 2 5 4 2 2 2 4 2" xfId="8154"/>
    <cellStyle name="Обычный 3 2 2 5 4 2 2 2 4 3" xfId="18854"/>
    <cellStyle name="Обычный 3 2 2 5 4 2 2 2 4 4" xfId="26326"/>
    <cellStyle name="Обычный 3 2 2 5 4 2 2 2 4 5" xfId="33795"/>
    <cellStyle name="Обычный 3 2 2 5 4 2 2 2 4 6" xfId="41256"/>
    <cellStyle name="Обычный 3 2 2 5 4 2 2 2 4 7" xfId="49144"/>
    <cellStyle name="Обычный 3 2 2 5 4 2 2 2 4 8" xfId="56611"/>
    <cellStyle name="Обычный 3 2 2 5 4 2 2 2 5" xfId="8155"/>
    <cellStyle name="Обычный 3 2 2 5 4 2 2 2 5 2" xfId="8156"/>
    <cellStyle name="Обычный 3 2 2 5 4 2 2 2 5 3" xfId="19786"/>
    <cellStyle name="Обычный 3 2 2 5 4 2 2 2 5 4" xfId="27258"/>
    <cellStyle name="Обычный 3 2 2 5 4 2 2 2 5 5" xfId="34727"/>
    <cellStyle name="Обычный 3 2 2 5 4 2 2 2 5 6" xfId="42188"/>
    <cellStyle name="Обычный 3 2 2 5 4 2 2 2 5 7" xfId="50076"/>
    <cellStyle name="Обычный 3 2 2 5 4 2 2 2 5 8" xfId="57543"/>
    <cellStyle name="Обычный 3 2 2 5 4 2 2 2 6" xfId="8157"/>
    <cellStyle name="Обычный 3 2 2 5 4 2 2 2 6 2" xfId="8158"/>
    <cellStyle name="Обычный 3 2 2 5 4 2 2 2 6 3" xfId="20719"/>
    <cellStyle name="Обычный 3 2 2 5 4 2 2 2 6 4" xfId="28191"/>
    <cellStyle name="Обычный 3 2 2 5 4 2 2 2 6 5" xfId="35660"/>
    <cellStyle name="Обычный 3 2 2 5 4 2 2 2 6 6" xfId="43121"/>
    <cellStyle name="Обычный 3 2 2 5 4 2 2 2 6 7" xfId="51009"/>
    <cellStyle name="Обычный 3 2 2 5 4 2 2 2 6 8" xfId="58476"/>
    <cellStyle name="Обычный 3 2 2 5 4 2 2 2 7" xfId="8159"/>
    <cellStyle name="Обычный 3 2 2 5 4 2 2 2 7 2" xfId="8160"/>
    <cellStyle name="Обычный 3 2 2 5 4 2 2 2 7 3" xfId="21653"/>
    <cellStyle name="Обычный 3 2 2 5 4 2 2 2 7 4" xfId="29125"/>
    <cellStyle name="Обычный 3 2 2 5 4 2 2 2 7 5" xfId="36594"/>
    <cellStyle name="Обычный 3 2 2 5 4 2 2 2 7 6" xfId="44055"/>
    <cellStyle name="Обычный 3 2 2 5 4 2 2 2 7 7" xfId="51943"/>
    <cellStyle name="Обычный 3 2 2 5 4 2 2 2 7 8" xfId="59410"/>
    <cellStyle name="Обычный 3 2 2 5 4 2 2 2 8" xfId="8161"/>
    <cellStyle name="Обычный 3 2 2 5 4 2 2 2 8 2" xfId="8162"/>
    <cellStyle name="Обычный 3 2 2 5 4 2 2 2 8 3" xfId="22586"/>
    <cellStyle name="Обычный 3 2 2 5 4 2 2 2 8 4" xfId="30058"/>
    <cellStyle name="Обычный 3 2 2 5 4 2 2 2 8 5" xfId="37527"/>
    <cellStyle name="Обычный 3 2 2 5 4 2 2 2 8 6" xfId="44988"/>
    <cellStyle name="Обычный 3 2 2 5 4 2 2 2 8 7" xfId="52876"/>
    <cellStyle name="Обычный 3 2 2 5 4 2 2 2 8 8" xfId="60343"/>
    <cellStyle name="Обычный 3 2 2 5 4 2 2 2 9" xfId="8163"/>
    <cellStyle name="Обычный 3 2 2 5 4 2 2 3" xfId="8164"/>
    <cellStyle name="Обычный 3 2 2 5 4 2 2 3 10" xfId="16033"/>
    <cellStyle name="Обычный 3 2 2 5 4 2 2 3 11" xfId="23523"/>
    <cellStyle name="Обычный 3 2 2 5 4 2 2 3 12" xfId="30994"/>
    <cellStyle name="Обычный 3 2 2 5 4 2 2 3 13" xfId="38460"/>
    <cellStyle name="Обычный 3 2 2 5 4 2 2 3 14" xfId="46341"/>
    <cellStyle name="Обычный 3 2 2 5 4 2 2 3 15" xfId="53808"/>
    <cellStyle name="Обычный 3 2 2 5 4 2 2 3 2" xfId="8165"/>
    <cellStyle name="Обычный 3 2 2 5 4 2 2 3 2 2" xfId="8166"/>
    <cellStyle name="Обычный 3 2 2 5 4 2 2 3 2 3" xfId="16988"/>
    <cellStyle name="Обычный 3 2 2 5 4 2 2 3 2 4" xfId="24460"/>
    <cellStyle name="Обычный 3 2 2 5 4 2 2 3 2 5" xfId="31930"/>
    <cellStyle name="Обычный 3 2 2 5 4 2 2 3 2 6" xfId="39392"/>
    <cellStyle name="Обычный 3 2 2 5 4 2 2 3 2 7" xfId="47278"/>
    <cellStyle name="Обычный 3 2 2 5 4 2 2 3 2 8" xfId="54745"/>
    <cellStyle name="Обычный 3 2 2 5 4 2 2 3 3" xfId="8167"/>
    <cellStyle name="Обычный 3 2 2 5 4 2 2 3 3 2" xfId="8168"/>
    <cellStyle name="Обычный 3 2 2 5 4 2 2 3 3 3" xfId="17922"/>
    <cellStyle name="Обычный 3 2 2 5 4 2 2 3 3 4" xfId="25394"/>
    <cellStyle name="Обычный 3 2 2 5 4 2 2 3 3 5" xfId="32863"/>
    <cellStyle name="Обычный 3 2 2 5 4 2 2 3 3 6" xfId="40324"/>
    <cellStyle name="Обычный 3 2 2 5 4 2 2 3 3 7" xfId="48212"/>
    <cellStyle name="Обычный 3 2 2 5 4 2 2 3 3 8" xfId="55679"/>
    <cellStyle name="Обычный 3 2 2 5 4 2 2 3 4" xfId="8169"/>
    <cellStyle name="Обычный 3 2 2 5 4 2 2 3 4 2" xfId="8170"/>
    <cellStyle name="Обычный 3 2 2 5 4 2 2 3 4 3" xfId="18855"/>
    <cellStyle name="Обычный 3 2 2 5 4 2 2 3 4 4" xfId="26327"/>
    <cellStyle name="Обычный 3 2 2 5 4 2 2 3 4 5" xfId="33796"/>
    <cellStyle name="Обычный 3 2 2 5 4 2 2 3 4 6" xfId="41257"/>
    <cellStyle name="Обычный 3 2 2 5 4 2 2 3 4 7" xfId="49145"/>
    <cellStyle name="Обычный 3 2 2 5 4 2 2 3 4 8" xfId="56612"/>
    <cellStyle name="Обычный 3 2 2 5 4 2 2 3 5" xfId="8171"/>
    <cellStyle name="Обычный 3 2 2 5 4 2 2 3 5 2" xfId="8172"/>
    <cellStyle name="Обычный 3 2 2 5 4 2 2 3 5 3" xfId="19787"/>
    <cellStyle name="Обычный 3 2 2 5 4 2 2 3 5 4" xfId="27259"/>
    <cellStyle name="Обычный 3 2 2 5 4 2 2 3 5 5" xfId="34728"/>
    <cellStyle name="Обычный 3 2 2 5 4 2 2 3 5 6" xfId="42189"/>
    <cellStyle name="Обычный 3 2 2 5 4 2 2 3 5 7" xfId="50077"/>
    <cellStyle name="Обычный 3 2 2 5 4 2 2 3 5 8" xfId="57544"/>
    <cellStyle name="Обычный 3 2 2 5 4 2 2 3 6" xfId="8173"/>
    <cellStyle name="Обычный 3 2 2 5 4 2 2 3 6 2" xfId="8174"/>
    <cellStyle name="Обычный 3 2 2 5 4 2 2 3 6 3" xfId="20720"/>
    <cellStyle name="Обычный 3 2 2 5 4 2 2 3 6 4" xfId="28192"/>
    <cellStyle name="Обычный 3 2 2 5 4 2 2 3 6 5" xfId="35661"/>
    <cellStyle name="Обычный 3 2 2 5 4 2 2 3 6 6" xfId="43122"/>
    <cellStyle name="Обычный 3 2 2 5 4 2 2 3 6 7" xfId="51010"/>
    <cellStyle name="Обычный 3 2 2 5 4 2 2 3 6 8" xfId="58477"/>
    <cellStyle name="Обычный 3 2 2 5 4 2 2 3 7" xfId="8175"/>
    <cellStyle name="Обычный 3 2 2 5 4 2 2 3 7 2" xfId="8176"/>
    <cellStyle name="Обычный 3 2 2 5 4 2 2 3 7 3" xfId="21654"/>
    <cellStyle name="Обычный 3 2 2 5 4 2 2 3 7 4" xfId="29126"/>
    <cellStyle name="Обычный 3 2 2 5 4 2 2 3 7 5" xfId="36595"/>
    <cellStyle name="Обычный 3 2 2 5 4 2 2 3 7 6" xfId="44056"/>
    <cellStyle name="Обычный 3 2 2 5 4 2 2 3 7 7" xfId="51944"/>
    <cellStyle name="Обычный 3 2 2 5 4 2 2 3 7 8" xfId="59411"/>
    <cellStyle name="Обычный 3 2 2 5 4 2 2 3 8" xfId="8177"/>
    <cellStyle name="Обычный 3 2 2 5 4 2 2 3 8 2" xfId="8178"/>
    <cellStyle name="Обычный 3 2 2 5 4 2 2 3 8 3" xfId="22587"/>
    <cellStyle name="Обычный 3 2 2 5 4 2 2 3 8 4" xfId="30059"/>
    <cellStyle name="Обычный 3 2 2 5 4 2 2 3 8 5" xfId="37528"/>
    <cellStyle name="Обычный 3 2 2 5 4 2 2 3 8 6" xfId="44989"/>
    <cellStyle name="Обычный 3 2 2 5 4 2 2 3 8 7" xfId="52877"/>
    <cellStyle name="Обычный 3 2 2 5 4 2 2 3 8 8" xfId="60344"/>
    <cellStyle name="Обычный 3 2 2 5 4 2 2 3 9" xfId="8179"/>
    <cellStyle name="Обычный 3 2 2 5 4 2 2 4" xfId="8180"/>
    <cellStyle name="Обычный 3 2 2 5 4 2 2 4 2" xfId="8181"/>
    <cellStyle name="Обычный 3 2 2 5 4 2 2 4 3" xfId="16986"/>
    <cellStyle name="Обычный 3 2 2 5 4 2 2 4 4" xfId="24458"/>
    <cellStyle name="Обычный 3 2 2 5 4 2 2 4 5" xfId="31928"/>
    <cellStyle name="Обычный 3 2 2 5 4 2 2 4 6" xfId="39390"/>
    <cellStyle name="Обычный 3 2 2 5 4 2 2 4 7" xfId="47276"/>
    <cellStyle name="Обычный 3 2 2 5 4 2 2 4 8" xfId="54743"/>
    <cellStyle name="Обычный 3 2 2 5 4 2 2 5" xfId="8182"/>
    <cellStyle name="Обычный 3 2 2 5 4 2 2 5 2" xfId="8183"/>
    <cellStyle name="Обычный 3 2 2 5 4 2 2 5 3" xfId="17920"/>
    <cellStyle name="Обычный 3 2 2 5 4 2 2 5 4" xfId="25392"/>
    <cellStyle name="Обычный 3 2 2 5 4 2 2 5 5" xfId="32861"/>
    <cellStyle name="Обычный 3 2 2 5 4 2 2 5 6" xfId="40322"/>
    <cellStyle name="Обычный 3 2 2 5 4 2 2 5 7" xfId="48210"/>
    <cellStyle name="Обычный 3 2 2 5 4 2 2 5 8" xfId="55677"/>
    <cellStyle name="Обычный 3 2 2 5 4 2 2 6" xfId="8184"/>
    <cellStyle name="Обычный 3 2 2 5 4 2 2 6 2" xfId="8185"/>
    <cellStyle name="Обычный 3 2 2 5 4 2 2 6 3" xfId="18853"/>
    <cellStyle name="Обычный 3 2 2 5 4 2 2 6 4" xfId="26325"/>
    <cellStyle name="Обычный 3 2 2 5 4 2 2 6 5" xfId="33794"/>
    <cellStyle name="Обычный 3 2 2 5 4 2 2 6 6" xfId="41255"/>
    <cellStyle name="Обычный 3 2 2 5 4 2 2 6 7" xfId="49143"/>
    <cellStyle name="Обычный 3 2 2 5 4 2 2 6 8" xfId="56610"/>
    <cellStyle name="Обычный 3 2 2 5 4 2 2 7" xfId="8186"/>
    <cellStyle name="Обычный 3 2 2 5 4 2 2 7 2" xfId="8187"/>
    <cellStyle name="Обычный 3 2 2 5 4 2 2 7 3" xfId="19785"/>
    <cellStyle name="Обычный 3 2 2 5 4 2 2 7 4" xfId="27257"/>
    <cellStyle name="Обычный 3 2 2 5 4 2 2 7 5" xfId="34726"/>
    <cellStyle name="Обычный 3 2 2 5 4 2 2 7 6" xfId="42187"/>
    <cellStyle name="Обычный 3 2 2 5 4 2 2 7 7" xfId="50075"/>
    <cellStyle name="Обычный 3 2 2 5 4 2 2 7 8" xfId="57542"/>
    <cellStyle name="Обычный 3 2 2 5 4 2 2 8" xfId="8188"/>
    <cellStyle name="Обычный 3 2 2 5 4 2 2 8 2" xfId="8189"/>
    <cellStyle name="Обычный 3 2 2 5 4 2 2 8 3" xfId="20718"/>
    <cellStyle name="Обычный 3 2 2 5 4 2 2 8 4" xfId="28190"/>
    <cellStyle name="Обычный 3 2 2 5 4 2 2 8 5" xfId="35659"/>
    <cellStyle name="Обычный 3 2 2 5 4 2 2 8 6" xfId="43120"/>
    <cellStyle name="Обычный 3 2 2 5 4 2 2 8 7" xfId="51008"/>
    <cellStyle name="Обычный 3 2 2 5 4 2 2 8 8" xfId="58475"/>
    <cellStyle name="Обычный 3 2 2 5 4 2 2 9" xfId="8190"/>
    <cellStyle name="Обычный 3 2 2 5 4 2 2 9 2" xfId="8191"/>
    <cellStyle name="Обычный 3 2 2 5 4 2 2 9 3" xfId="21652"/>
    <cellStyle name="Обычный 3 2 2 5 4 2 2 9 4" xfId="29124"/>
    <cellStyle name="Обычный 3 2 2 5 4 2 2 9 5" xfId="36593"/>
    <cellStyle name="Обычный 3 2 2 5 4 2 2 9 6" xfId="44054"/>
    <cellStyle name="Обычный 3 2 2 5 4 2 2 9 7" xfId="51942"/>
    <cellStyle name="Обычный 3 2 2 5 4 2 2 9 8" xfId="59409"/>
    <cellStyle name="Обычный 3 2 2 5 4 2 3" xfId="8192"/>
    <cellStyle name="Обычный 3 2 2 5 4 2 3 10" xfId="16034"/>
    <cellStyle name="Обычный 3 2 2 5 4 2 3 11" xfId="23524"/>
    <cellStyle name="Обычный 3 2 2 5 4 2 3 12" xfId="30995"/>
    <cellStyle name="Обычный 3 2 2 5 4 2 3 13" xfId="38461"/>
    <cellStyle name="Обычный 3 2 2 5 4 2 3 14" xfId="46342"/>
    <cellStyle name="Обычный 3 2 2 5 4 2 3 15" xfId="53809"/>
    <cellStyle name="Обычный 3 2 2 5 4 2 3 2" xfId="8193"/>
    <cellStyle name="Обычный 3 2 2 5 4 2 3 2 2" xfId="8194"/>
    <cellStyle name="Обычный 3 2 2 5 4 2 3 2 3" xfId="16989"/>
    <cellStyle name="Обычный 3 2 2 5 4 2 3 2 4" xfId="24461"/>
    <cellStyle name="Обычный 3 2 2 5 4 2 3 2 5" xfId="31931"/>
    <cellStyle name="Обычный 3 2 2 5 4 2 3 2 6" xfId="39393"/>
    <cellStyle name="Обычный 3 2 2 5 4 2 3 2 7" xfId="47279"/>
    <cellStyle name="Обычный 3 2 2 5 4 2 3 2 8" xfId="54746"/>
    <cellStyle name="Обычный 3 2 2 5 4 2 3 3" xfId="8195"/>
    <cellStyle name="Обычный 3 2 2 5 4 2 3 3 2" xfId="8196"/>
    <cellStyle name="Обычный 3 2 2 5 4 2 3 3 3" xfId="17923"/>
    <cellStyle name="Обычный 3 2 2 5 4 2 3 3 4" xfId="25395"/>
    <cellStyle name="Обычный 3 2 2 5 4 2 3 3 5" xfId="32864"/>
    <cellStyle name="Обычный 3 2 2 5 4 2 3 3 6" xfId="40325"/>
    <cellStyle name="Обычный 3 2 2 5 4 2 3 3 7" xfId="48213"/>
    <cellStyle name="Обычный 3 2 2 5 4 2 3 3 8" xfId="55680"/>
    <cellStyle name="Обычный 3 2 2 5 4 2 3 4" xfId="8197"/>
    <cellStyle name="Обычный 3 2 2 5 4 2 3 4 2" xfId="8198"/>
    <cellStyle name="Обычный 3 2 2 5 4 2 3 4 3" xfId="18856"/>
    <cellStyle name="Обычный 3 2 2 5 4 2 3 4 4" xfId="26328"/>
    <cellStyle name="Обычный 3 2 2 5 4 2 3 4 5" xfId="33797"/>
    <cellStyle name="Обычный 3 2 2 5 4 2 3 4 6" xfId="41258"/>
    <cellStyle name="Обычный 3 2 2 5 4 2 3 4 7" xfId="49146"/>
    <cellStyle name="Обычный 3 2 2 5 4 2 3 4 8" xfId="56613"/>
    <cellStyle name="Обычный 3 2 2 5 4 2 3 5" xfId="8199"/>
    <cellStyle name="Обычный 3 2 2 5 4 2 3 5 2" xfId="8200"/>
    <cellStyle name="Обычный 3 2 2 5 4 2 3 5 3" xfId="19788"/>
    <cellStyle name="Обычный 3 2 2 5 4 2 3 5 4" xfId="27260"/>
    <cellStyle name="Обычный 3 2 2 5 4 2 3 5 5" xfId="34729"/>
    <cellStyle name="Обычный 3 2 2 5 4 2 3 5 6" xfId="42190"/>
    <cellStyle name="Обычный 3 2 2 5 4 2 3 5 7" xfId="50078"/>
    <cellStyle name="Обычный 3 2 2 5 4 2 3 5 8" xfId="57545"/>
    <cellStyle name="Обычный 3 2 2 5 4 2 3 6" xfId="8201"/>
    <cellStyle name="Обычный 3 2 2 5 4 2 3 6 2" xfId="8202"/>
    <cellStyle name="Обычный 3 2 2 5 4 2 3 6 3" xfId="20721"/>
    <cellStyle name="Обычный 3 2 2 5 4 2 3 6 4" xfId="28193"/>
    <cellStyle name="Обычный 3 2 2 5 4 2 3 6 5" xfId="35662"/>
    <cellStyle name="Обычный 3 2 2 5 4 2 3 6 6" xfId="43123"/>
    <cellStyle name="Обычный 3 2 2 5 4 2 3 6 7" xfId="51011"/>
    <cellStyle name="Обычный 3 2 2 5 4 2 3 6 8" xfId="58478"/>
    <cellStyle name="Обычный 3 2 2 5 4 2 3 7" xfId="8203"/>
    <cellStyle name="Обычный 3 2 2 5 4 2 3 7 2" xfId="8204"/>
    <cellStyle name="Обычный 3 2 2 5 4 2 3 7 3" xfId="21655"/>
    <cellStyle name="Обычный 3 2 2 5 4 2 3 7 4" xfId="29127"/>
    <cellStyle name="Обычный 3 2 2 5 4 2 3 7 5" xfId="36596"/>
    <cellStyle name="Обычный 3 2 2 5 4 2 3 7 6" xfId="44057"/>
    <cellStyle name="Обычный 3 2 2 5 4 2 3 7 7" xfId="51945"/>
    <cellStyle name="Обычный 3 2 2 5 4 2 3 7 8" xfId="59412"/>
    <cellStyle name="Обычный 3 2 2 5 4 2 3 8" xfId="8205"/>
    <cellStyle name="Обычный 3 2 2 5 4 2 3 8 2" xfId="8206"/>
    <cellStyle name="Обычный 3 2 2 5 4 2 3 8 3" xfId="22588"/>
    <cellStyle name="Обычный 3 2 2 5 4 2 3 8 4" xfId="30060"/>
    <cellStyle name="Обычный 3 2 2 5 4 2 3 8 5" xfId="37529"/>
    <cellStyle name="Обычный 3 2 2 5 4 2 3 8 6" xfId="44990"/>
    <cellStyle name="Обычный 3 2 2 5 4 2 3 8 7" xfId="52878"/>
    <cellStyle name="Обычный 3 2 2 5 4 2 3 8 8" xfId="60345"/>
    <cellStyle name="Обычный 3 2 2 5 4 2 3 9" xfId="8207"/>
    <cellStyle name="Обычный 3 2 2 5 4 2 4" xfId="8208"/>
    <cellStyle name="Обычный 3 2 2 5 4 2 4 10" xfId="16035"/>
    <cellStyle name="Обычный 3 2 2 5 4 2 4 11" xfId="23525"/>
    <cellStyle name="Обычный 3 2 2 5 4 2 4 12" xfId="30996"/>
    <cellStyle name="Обычный 3 2 2 5 4 2 4 13" xfId="38462"/>
    <cellStyle name="Обычный 3 2 2 5 4 2 4 14" xfId="46343"/>
    <cellStyle name="Обычный 3 2 2 5 4 2 4 15" xfId="53810"/>
    <cellStyle name="Обычный 3 2 2 5 4 2 4 2" xfId="8209"/>
    <cellStyle name="Обычный 3 2 2 5 4 2 4 2 2" xfId="8210"/>
    <cellStyle name="Обычный 3 2 2 5 4 2 4 2 3" xfId="16990"/>
    <cellStyle name="Обычный 3 2 2 5 4 2 4 2 4" xfId="24462"/>
    <cellStyle name="Обычный 3 2 2 5 4 2 4 2 5" xfId="31932"/>
    <cellStyle name="Обычный 3 2 2 5 4 2 4 2 6" xfId="39394"/>
    <cellStyle name="Обычный 3 2 2 5 4 2 4 2 7" xfId="47280"/>
    <cellStyle name="Обычный 3 2 2 5 4 2 4 2 8" xfId="54747"/>
    <cellStyle name="Обычный 3 2 2 5 4 2 4 3" xfId="8211"/>
    <cellStyle name="Обычный 3 2 2 5 4 2 4 3 2" xfId="8212"/>
    <cellStyle name="Обычный 3 2 2 5 4 2 4 3 3" xfId="17924"/>
    <cellStyle name="Обычный 3 2 2 5 4 2 4 3 4" xfId="25396"/>
    <cellStyle name="Обычный 3 2 2 5 4 2 4 3 5" xfId="32865"/>
    <cellStyle name="Обычный 3 2 2 5 4 2 4 3 6" xfId="40326"/>
    <cellStyle name="Обычный 3 2 2 5 4 2 4 3 7" xfId="48214"/>
    <cellStyle name="Обычный 3 2 2 5 4 2 4 3 8" xfId="55681"/>
    <cellStyle name="Обычный 3 2 2 5 4 2 4 4" xfId="8213"/>
    <cellStyle name="Обычный 3 2 2 5 4 2 4 4 2" xfId="8214"/>
    <cellStyle name="Обычный 3 2 2 5 4 2 4 4 3" xfId="18857"/>
    <cellStyle name="Обычный 3 2 2 5 4 2 4 4 4" xfId="26329"/>
    <cellStyle name="Обычный 3 2 2 5 4 2 4 4 5" xfId="33798"/>
    <cellStyle name="Обычный 3 2 2 5 4 2 4 4 6" xfId="41259"/>
    <cellStyle name="Обычный 3 2 2 5 4 2 4 4 7" xfId="49147"/>
    <cellStyle name="Обычный 3 2 2 5 4 2 4 4 8" xfId="56614"/>
    <cellStyle name="Обычный 3 2 2 5 4 2 4 5" xfId="8215"/>
    <cellStyle name="Обычный 3 2 2 5 4 2 4 5 2" xfId="8216"/>
    <cellStyle name="Обычный 3 2 2 5 4 2 4 5 3" xfId="19789"/>
    <cellStyle name="Обычный 3 2 2 5 4 2 4 5 4" xfId="27261"/>
    <cellStyle name="Обычный 3 2 2 5 4 2 4 5 5" xfId="34730"/>
    <cellStyle name="Обычный 3 2 2 5 4 2 4 5 6" xfId="42191"/>
    <cellStyle name="Обычный 3 2 2 5 4 2 4 5 7" xfId="50079"/>
    <cellStyle name="Обычный 3 2 2 5 4 2 4 5 8" xfId="57546"/>
    <cellStyle name="Обычный 3 2 2 5 4 2 4 6" xfId="8217"/>
    <cellStyle name="Обычный 3 2 2 5 4 2 4 6 2" xfId="8218"/>
    <cellStyle name="Обычный 3 2 2 5 4 2 4 6 3" xfId="20722"/>
    <cellStyle name="Обычный 3 2 2 5 4 2 4 6 4" xfId="28194"/>
    <cellStyle name="Обычный 3 2 2 5 4 2 4 6 5" xfId="35663"/>
    <cellStyle name="Обычный 3 2 2 5 4 2 4 6 6" xfId="43124"/>
    <cellStyle name="Обычный 3 2 2 5 4 2 4 6 7" xfId="51012"/>
    <cellStyle name="Обычный 3 2 2 5 4 2 4 6 8" xfId="58479"/>
    <cellStyle name="Обычный 3 2 2 5 4 2 4 7" xfId="8219"/>
    <cellStyle name="Обычный 3 2 2 5 4 2 4 7 2" xfId="8220"/>
    <cellStyle name="Обычный 3 2 2 5 4 2 4 7 3" xfId="21656"/>
    <cellStyle name="Обычный 3 2 2 5 4 2 4 7 4" xfId="29128"/>
    <cellStyle name="Обычный 3 2 2 5 4 2 4 7 5" xfId="36597"/>
    <cellStyle name="Обычный 3 2 2 5 4 2 4 7 6" xfId="44058"/>
    <cellStyle name="Обычный 3 2 2 5 4 2 4 7 7" xfId="51946"/>
    <cellStyle name="Обычный 3 2 2 5 4 2 4 7 8" xfId="59413"/>
    <cellStyle name="Обычный 3 2 2 5 4 2 4 8" xfId="8221"/>
    <cellStyle name="Обычный 3 2 2 5 4 2 4 8 2" xfId="8222"/>
    <cellStyle name="Обычный 3 2 2 5 4 2 4 8 3" xfId="22589"/>
    <cellStyle name="Обычный 3 2 2 5 4 2 4 8 4" xfId="30061"/>
    <cellStyle name="Обычный 3 2 2 5 4 2 4 8 5" xfId="37530"/>
    <cellStyle name="Обычный 3 2 2 5 4 2 4 8 6" xfId="44991"/>
    <cellStyle name="Обычный 3 2 2 5 4 2 4 8 7" xfId="52879"/>
    <cellStyle name="Обычный 3 2 2 5 4 2 4 8 8" xfId="60346"/>
    <cellStyle name="Обычный 3 2 2 5 4 2 4 9" xfId="8223"/>
    <cellStyle name="Обычный 3 2 2 5 4 2 5" xfId="8224"/>
    <cellStyle name="Обычный 3 2 2 5 4 2 5 2" xfId="8225"/>
    <cellStyle name="Обычный 3 2 2 5 4 2 5 3" xfId="16985"/>
    <cellStyle name="Обычный 3 2 2 5 4 2 5 4" xfId="24457"/>
    <cellStyle name="Обычный 3 2 2 5 4 2 5 5" xfId="31927"/>
    <cellStyle name="Обычный 3 2 2 5 4 2 5 6" xfId="39389"/>
    <cellStyle name="Обычный 3 2 2 5 4 2 5 7" xfId="47275"/>
    <cellStyle name="Обычный 3 2 2 5 4 2 5 8" xfId="54742"/>
    <cellStyle name="Обычный 3 2 2 5 4 2 6" xfId="8226"/>
    <cellStyle name="Обычный 3 2 2 5 4 2 6 2" xfId="8227"/>
    <cellStyle name="Обычный 3 2 2 5 4 2 6 3" xfId="17919"/>
    <cellStyle name="Обычный 3 2 2 5 4 2 6 4" xfId="25391"/>
    <cellStyle name="Обычный 3 2 2 5 4 2 6 5" xfId="32860"/>
    <cellStyle name="Обычный 3 2 2 5 4 2 6 6" xfId="40321"/>
    <cellStyle name="Обычный 3 2 2 5 4 2 6 7" xfId="48209"/>
    <cellStyle name="Обычный 3 2 2 5 4 2 6 8" xfId="55676"/>
    <cellStyle name="Обычный 3 2 2 5 4 2 7" xfId="8228"/>
    <cellStyle name="Обычный 3 2 2 5 4 2 7 2" xfId="8229"/>
    <cellStyle name="Обычный 3 2 2 5 4 2 7 3" xfId="18852"/>
    <cellStyle name="Обычный 3 2 2 5 4 2 7 4" xfId="26324"/>
    <cellStyle name="Обычный 3 2 2 5 4 2 7 5" xfId="33793"/>
    <cellStyle name="Обычный 3 2 2 5 4 2 7 6" xfId="41254"/>
    <cellStyle name="Обычный 3 2 2 5 4 2 7 7" xfId="49142"/>
    <cellStyle name="Обычный 3 2 2 5 4 2 7 8" xfId="56609"/>
    <cellStyle name="Обычный 3 2 2 5 4 2 8" xfId="8230"/>
    <cellStyle name="Обычный 3 2 2 5 4 2 8 2" xfId="8231"/>
    <cellStyle name="Обычный 3 2 2 5 4 2 8 3" xfId="19784"/>
    <cellStyle name="Обычный 3 2 2 5 4 2 8 4" xfId="27256"/>
    <cellStyle name="Обычный 3 2 2 5 4 2 8 5" xfId="34725"/>
    <cellStyle name="Обычный 3 2 2 5 4 2 8 6" xfId="42186"/>
    <cellStyle name="Обычный 3 2 2 5 4 2 8 7" xfId="50074"/>
    <cellStyle name="Обычный 3 2 2 5 4 2 8 8" xfId="57541"/>
    <cellStyle name="Обычный 3 2 2 5 4 2 9" xfId="8232"/>
    <cellStyle name="Обычный 3 2 2 5 4 2 9 2" xfId="8233"/>
    <cellStyle name="Обычный 3 2 2 5 4 2 9 3" xfId="20717"/>
    <cellStyle name="Обычный 3 2 2 5 4 2 9 4" xfId="28189"/>
    <cellStyle name="Обычный 3 2 2 5 4 2 9 5" xfId="35658"/>
    <cellStyle name="Обычный 3 2 2 5 4 2 9 6" xfId="43119"/>
    <cellStyle name="Обычный 3 2 2 5 4 2 9 7" xfId="51007"/>
    <cellStyle name="Обычный 3 2 2 5 4 2 9 8" xfId="58474"/>
    <cellStyle name="Обычный 3 2 2 5 4 20" xfId="46337"/>
    <cellStyle name="Обычный 3 2 2 5 4 21" xfId="53804"/>
    <cellStyle name="Обычный 3 2 2 5 4 3" xfId="8234"/>
    <cellStyle name="Обычный 3 2 2 5 4 3 10" xfId="8235"/>
    <cellStyle name="Обычный 3 2 2 5 4 3 10 2" xfId="8236"/>
    <cellStyle name="Обычный 3 2 2 5 4 3 10 3" xfId="21657"/>
    <cellStyle name="Обычный 3 2 2 5 4 3 10 4" xfId="29129"/>
    <cellStyle name="Обычный 3 2 2 5 4 3 10 5" xfId="36598"/>
    <cellStyle name="Обычный 3 2 2 5 4 3 10 6" xfId="44059"/>
    <cellStyle name="Обычный 3 2 2 5 4 3 10 7" xfId="51947"/>
    <cellStyle name="Обычный 3 2 2 5 4 3 10 8" xfId="59414"/>
    <cellStyle name="Обычный 3 2 2 5 4 3 11" xfId="8237"/>
    <cellStyle name="Обычный 3 2 2 5 4 3 11 2" xfId="8238"/>
    <cellStyle name="Обычный 3 2 2 5 4 3 11 3" xfId="22590"/>
    <cellStyle name="Обычный 3 2 2 5 4 3 11 4" xfId="30062"/>
    <cellStyle name="Обычный 3 2 2 5 4 3 11 5" xfId="37531"/>
    <cellStyle name="Обычный 3 2 2 5 4 3 11 6" xfId="44992"/>
    <cellStyle name="Обычный 3 2 2 5 4 3 11 7" xfId="52880"/>
    <cellStyle name="Обычный 3 2 2 5 4 3 11 8" xfId="60347"/>
    <cellStyle name="Обычный 3 2 2 5 4 3 12" xfId="8239"/>
    <cellStyle name="Обычный 3 2 2 5 4 3 13" xfId="16036"/>
    <cellStyle name="Обычный 3 2 2 5 4 3 14" xfId="23526"/>
    <cellStyle name="Обычный 3 2 2 5 4 3 15" xfId="30997"/>
    <cellStyle name="Обычный 3 2 2 5 4 3 16" xfId="38463"/>
    <cellStyle name="Обычный 3 2 2 5 4 3 17" xfId="45567"/>
    <cellStyle name="Обычный 3 2 2 5 4 3 18" xfId="46344"/>
    <cellStyle name="Обычный 3 2 2 5 4 3 19" xfId="53811"/>
    <cellStyle name="Обычный 3 2 2 5 4 3 2" xfId="8240"/>
    <cellStyle name="Обычный 3 2 2 5 4 3 2 10" xfId="8241"/>
    <cellStyle name="Обычный 3 2 2 5 4 3 2 10 2" xfId="8242"/>
    <cellStyle name="Обычный 3 2 2 5 4 3 2 10 3" xfId="22591"/>
    <cellStyle name="Обычный 3 2 2 5 4 3 2 10 4" xfId="30063"/>
    <cellStyle name="Обычный 3 2 2 5 4 3 2 10 5" xfId="37532"/>
    <cellStyle name="Обычный 3 2 2 5 4 3 2 10 6" xfId="44993"/>
    <cellStyle name="Обычный 3 2 2 5 4 3 2 10 7" xfId="52881"/>
    <cellStyle name="Обычный 3 2 2 5 4 3 2 10 8" xfId="60348"/>
    <cellStyle name="Обычный 3 2 2 5 4 3 2 11" xfId="8243"/>
    <cellStyle name="Обычный 3 2 2 5 4 3 2 12" xfId="16037"/>
    <cellStyle name="Обычный 3 2 2 5 4 3 2 13" xfId="23527"/>
    <cellStyle name="Обычный 3 2 2 5 4 3 2 14" xfId="30998"/>
    <cellStyle name="Обычный 3 2 2 5 4 3 2 15" xfId="38464"/>
    <cellStyle name="Обычный 3 2 2 5 4 3 2 16" xfId="45568"/>
    <cellStyle name="Обычный 3 2 2 5 4 3 2 17" xfId="46345"/>
    <cellStyle name="Обычный 3 2 2 5 4 3 2 18" xfId="53812"/>
    <cellStyle name="Обычный 3 2 2 5 4 3 2 2" xfId="8244"/>
    <cellStyle name="Обычный 3 2 2 5 4 3 2 2 10" xfId="16038"/>
    <cellStyle name="Обычный 3 2 2 5 4 3 2 2 11" xfId="23528"/>
    <cellStyle name="Обычный 3 2 2 5 4 3 2 2 12" xfId="30999"/>
    <cellStyle name="Обычный 3 2 2 5 4 3 2 2 13" xfId="38465"/>
    <cellStyle name="Обычный 3 2 2 5 4 3 2 2 14" xfId="46346"/>
    <cellStyle name="Обычный 3 2 2 5 4 3 2 2 15" xfId="53813"/>
    <cellStyle name="Обычный 3 2 2 5 4 3 2 2 2" xfId="8245"/>
    <cellStyle name="Обычный 3 2 2 5 4 3 2 2 2 2" xfId="8246"/>
    <cellStyle name="Обычный 3 2 2 5 4 3 2 2 2 3" xfId="16993"/>
    <cellStyle name="Обычный 3 2 2 5 4 3 2 2 2 4" xfId="24465"/>
    <cellStyle name="Обычный 3 2 2 5 4 3 2 2 2 5" xfId="31935"/>
    <cellStyle name="Обычный 3 2 2 5 4 3 2 2 2 6" xfId="39397"/>
    <cellStyle name="Обычный 3 2 2 5 4 3 2 2 2 7" xfId="47283"/>
    <cellStyle name="Обычный 3 2 2 5 4 3 2 2 2 8" xfId="54750"/>
    <cellStyle name="Обычный 3 2 2 5 4 3 2 2 3" xfId="8247"/>
    <cellStyle name="Обычный 3 2 2 5 4 3 2 2 3 2" xfId="8248"/>
    <cellStyle name="Обычный 3 2 2 5 4 3 2 2 3 3" xfId="17927"/>
    <cellStyle name="Обычный 3 2 2 5 4 3 2 2 3 4" xfId="25399"/>
    <cellStyle name="Обычный 3 2 2 5 4 3 2 2 3 5" xfId="32868"/>
    <cellStyle name="Обычный 3 2 2 5 4 3 2 2 3 6" xfId="40329"/>
    <cellStyle name="Обычный 3 2 2 5 4 3 2 2 3 7" xfId="48217"/>
    <cellStyle name="Обычный 3 2 2 5 4 3 2 2 3 8" xfId="55684"/>
    <cellStyle name="Обычный 3 2 2 5 4 3 2 2 4" xfId="8249"/>
    <cellStyle name="Обычный 3 2 2 5 4 3 2 2 4 2" xfId="8250"/>
    <cellStyle name="Обычный 3 2 2 5 4 3 2 2 4 3" xfId="18860"/>
    <cellStyle name="Обычный 3 2 2 5 4 3 2 2 4 4" xfId="26332"/>
    <cellStyle name="Обычный 3 2 2 5 4 3 2 2 4 5" xfId="33801"/>
    <cellStyle name="Обычный 3 2 2 5 4 3 2 2 4 6" xfId="41262"/>
    <cellStyle name="Обычный 3 2 2 5 4 3 2 2 4 7" xfId="49150"/>
    <cellStyle name="Обычный 3 2 2 5 4 3 2 2 4 8" xfId="56617"/>
    <cellStyle name="Обычный 3 2 2 5 4 3 2 2 5" xfId="8251"/>
    <cellStyle name="Обычный 3 2 2 5 4 3 2 2 5 2" xfId="8252"/>
    <cellStyle name="Обычный 3 2 2 5 4 3 2 2 5 3" xfId="19792"/>
    <cellStyle name="Обычный 3 2 2 5 4 3 2 2 5 4" xfId="27264"/>
    <cellStyle name="Обычный 3 2 2 5 4 3 2 2 5 5" xfId="34733"/>
    <cellStyle name="Обычный 3 2 2 5 4 3 2 2 5 6" xfId="42194"/>
    <cellStyle name="Обычный 3 2 2 5 4 3 2 2 5 7" xfId="50082"/>
    <cellStyle name="Обычный 3 2 2 5 4 3 2 2 5 8" xfId="57549"/>
    <cellStyle name="Обычный 3 2 2 5 4 3 2 2 6" xfId="8253"/>
    <cellStyle name="Обычный 3 2 2 5 4 3 2 2 6 2" xfId="8254"/>
    <cellStyle name="Обычный 3 2 2 5 4 3 2 2 6 3" xfId="20725"/>
    <cellStyle name="Обычный 3 2 2 5 4 3 2 2 6 4" xfId="28197"/>
    <cellStyle name="Обычный 3 2 2 5 4 3 2 2 6 5" xfId="35666"/>
    <cellStyle name="Обычный 3 2 2 5 4 3 2 2 6 6" xfId="43127"/>
    <cellStyle name="Обычный 3 2 2 5 4 3 2 2 6 7" xfId="51015"/>
    <cellStyle name="Обычный 3 2 2 5 4 3 2 2 6 8" xfId="58482"/>
    <cellStyle name="Обычный 3 2 2 5 4 3 2 2 7" xfId="8255"/>
    <cellStyle name="Обычный 3 2 2 5 4 3 2 2 7 2" xfId="8256"/>
    <cellStyle name="Обычный 3 2 2 5 4 3 2 2 7 3" xfId="21659"/>
    <cellStyle name="Обычный 3 2 2 5 4 3 2 2 7 4" xfId="29131"/>
    <cellStyle name="Обычный 3 2 2 5 4 3 2 2 7 5" xfId="36600"/>
    <cellStyle name="Обычный 3 2 2 5 4 3 2 2 7 6" xfId="44061"/>
    <cellStyle name="Обычный 3 2 2 5 4 3 2 2 7 7" xfId="51949"/>
    <cellStyle name="Обычный 3 2 2 5 4 3 2 2 7 8" xfId="59416"/>
    <cellStyle name="Обычный 3 2 2 5 4 3 2 2 8" xfId="8257"/>
    <cellStyle name="Обычный 3 2 2 5 4 3 2 2 8 2" xfId="8258"/>
    <cellStyle name="Обычный 3 2 2 5 4 3 2 2 8 3" xfId="22592"/>
    <cellStyle name="Обычный 3 2 2 5 4 3 2 2 8 4" xfId="30064"/>
    <cellStyle name="Обычный 3 2 2 5 4 3 2 2 8 5" xfId="37533"/>
    <cellStyle name="Обычный 3 2 2 5 4 3 2 2 8 6" xfId="44994"/>
    <cellStyle name="Обычный 3 2 2 5 4 3 2 2 8 7" xfId="52882"/>
    <cellStyle name="Обычный 3 2 2 5 4 3 2 2 8 8" xfId="60349"/>
    <cellStyle name="Обычный 3 2 2 5 4 3 2 2 9" xfId="8259"/>
    <cellStyle name="Обычный 3 2 2 5 4 3 2 3" xfId="8260"/>
    <cellStyle name="Обычный 3 2 2 5 4 3 2 3 10" xfId="16039"/>
    <cellStyle name="Обычный 3 2 2 5 4 3 2 3 11" xfId="23529"/>
    <cellStyle name="Обычный 3 2 2 5 4 3 2 3 12" xfId="31000"/>
    <cellStyle name="Обычный 3 2 2 5 4 3 2 3 13" xfId="38466"/>
    <cellStyle name="Обычный 3 2 2 5 4 3 2 3 14" xfId="46347"/>
    <cellStyle name="Обычный 3 2 2 5 4 3 2 3 15" xfId="53814"/>
    <cellStyle name="Обычный 3 2 2 5 4 3 2 3 2" xfId="8261"/>
    <cellStyle name="Обычный 3 2 2 5 4 3 2 3 2 2" xfId="8262"/>
    <cellStyle name="Обычный 3 2 2 5 4 3 2 3 2 3" xfId="16994"/>
    <cellStyle name="Обычный 3 2 2 5 4 3 2 3 2 4" xfId="24466"/>
    <cellStyle name="Обычный 3 2 2 5 4 3 2 3 2 5" xfId="31936"/>
    <cellStyle name="Обычный 3 2 2 5 4 3 2 3 2 6" xfId="39398"/>
    <cellStyle name="Обычный 3 2 2 5 4 3 2 3 2 7" xfId="47284"/>
    <cellStyle name="Обычный 3 2 2 5 4 3 2 3 2 8" xfId="54751"/>
    <cellStyle name="Обычный 3 2 2 5 4 3 2 3 3" xfId="8263"/>
    <cellStyle name="Обычный 3 2 2 5 4 3 2 3 3 2" xfId="8264"/>
    <cellStyle name="Обычный 3 2 2 5 4 3 2 3 3 3" xfId="17928"/>
    <cellStyle name="Обычный 3 2 2 5 4 3 2 3 3 4" xfId="25400"/>
    <cellStyle name="Обычный 3 2 2 5 4 3 2 3 3 5" xfId="32869"/>
    <cellStyle name="Обычный 3 2 2 5 4 3 2 3 3 6" xfId="40330"/>
    <cellStyle name="Обычный 3 2 2 5 4 3 2 3 3 7" xfId="48218"/>
    <cellStyle name="Обычный 3 2 2 5 4 3 2 3 3 8" xfId="55685"/>
    <cellStyle name="Обычный 3 2 2 5 4 3 2 3 4" xfId="8265"/>
    <cellStyle name="Обычный 3 2 2 5 4 3 2 3 4 2" xfId="8266"/>
    <cellStyle name="Обычный 3 2 2 5 4 3 2 3 4 3" xfId="18861"/>
    <cellStyle name="Обычный 3 2 2 5 4 3 2 3 4 4" xfId="26333"/>
    <cellStyle name="Обычный 3 2 2 5 4 3 2 3 4 5" xfId="33802"/>
    <cellStyle name="Обычный 3 2 2 5 4 3 2 3 4 6" xfId="41263"/>
    <cellStyle name="Обычный 3 2 2 5 4 3 2 3 4 7" xfId="49151"/>
    <cellStyle name="Обычный 3 2 2 5 4 3 2 3 4 8" xfId="56618"/>
    <cellStyle name="Обычный 3 2 2 5 4 3 2 3 5" xfId="8267"/>
    <cellStyle name="Обычный 3 2 2 5 4 3 2 3 5 2" xfId="8268"/>
    <cellStyle name="Обычный 3 2 2 5 4 3 2 3 5 3" xfId="19793"/>
    <cellStyle name="Обычный 3 2 2 5 4 3 2 3 5 4" xfId="27265"/>
    <cellStyle name="Обычный 3 2 2 5 4 3 2 3 5 5" xfId="34734"/>
    <cellStyle name="Обычный 3 2 2 5 4 3 2 3 5 6" xfId="42195"/>
    <cellStyle name="Обычный 3 2 2 5 4 3 2 3 5 7" xfId="50083"/>
    <cellStyle name="Обычный 3 2 2 5 4 3 2 3 5 8" xfId="57550"/>
    <cellStyle name="Обычный 3 2 2 5 4 3 2 3 6" xfId="8269"/>
    <cellStyle name="Обычный 3 2 2 5 4 3 2 3 6 2" xfId="8270"/>
    <cellStyle name="Обычный 3 2 2 5 4 3 2 3 6 3" xfId="20726"/>
    <cellStyle name="Обычный 3 2 2 5 4 3 2 3 6 4" xfId="28198"/>
    <cellStyle name="Обычный 3 2 2 5 4 3 2 3 6 5" xfId="35667"/>
    <cellStyle name="Обычный 3 2 2 5 4 3 2 3 6 6" xfId="43128"/>
    <cellStyle name="Обычный 3 2 2 5 4 3 2 3 6 7" xfId="51016"/>
    <cellStyle name="Обычный 3 2 2 5 4 3 2 3 6 8" xfId="58483"/>
    <cellStyle name="Обычный 3 2 2 5 4 3 2 3 7" xfId="8271"/>
    <cellStyle name="Обычный 3 2 2 5 4 3 2 3 7 2" xfId="8272"/>
    <cellStyle name="Обычный 3 2 2 5 4 3 2 3 7 3" xfId="21660"/>
    <cellStyle name="Обычный 3 2 2 5 4 3 2 3 7 4" xfId="29132"/>
    <cellStyle name="Обычный 3 2 2 5 4 3 2 3 7 5" xfId="36601"/>
    <cellStyle name="Обычный 3 2 2 5 4 3 2 3 7 6" xfId="44062"/>
    <cellStyle name="Обычный 3 2 2 5 4 3 2 3 7 7" xfId="51950"/>
    <cellStyle name="Обычный 3 2 2 5 4 3 2 3 7 8" xfId="59417"/>
    <cellStyle name="Обычный 3 2 2 5 4 3 2 3 8" xfId="8273"/>
    <cellStyle name="Обычный 3 2 2 5 4 3 2 3 8 2" xfId="8274"/>
    <cellStyle name="Обычный 3 2 2 5 4 3 2 3 8 3" xfId="22593"/>
    <cellStyle name="Обычный 3 2 2 5 4 3 2 3 8 4" xfId="30065"/>
    <cellStyle name="Обычный 3 2 2 5 4 3 2 3 8 5" xfId="37534"/>
    <cellStyle name="Обычный 3 2 2 5 4 3 2 3 8 6" xfId="44995"/>
    <cellStyle name="Обычный 3 2 2 5 4 3 2 3 8 7" xfId="52883"/>
    <cellStyle name="Обычный 3 2 2 5 4 3 2 3 8 8" xfId="60350"/>
    <cellStyle name="Обычный 3 2 2 5 4 3 2 3 9" xfId="8275"/>
    <cellStyle name="Обычный 3 2 2 5 4 3 2 4" xfId="8276"/>
    <cellStyle name="Обычный 3 2 2 5 4 3 2 4 2" xfId="8277"/>
    <cellStyle name="Обычный 3 2 2 5 4 3 2 4 3" xfId="16992"/>
    <cellStyle name="Обычный 3 2 2 5 4 3 2 4 4" xfId="24464"/>
    <cellStyle name="Обычный 3 2 2 5 4 3 2 4 5" xfId="31934"/>
    <cellStyle name="Обычный 3 2 2 5 4 3 2 4 6" xfId="39396"/>
    <cellStyle name="Обычный 3 2 2 5 4 3 2 4 7" xfId="47282"/>
    <cellStyle name="Обычный 3 2 2 5 4 3 2 4 8" xfId="54749"/>
    <cellStyle name="Обычный 3 2 2 5 4 3 2 5" xfId="8278"/>
    <cellStyle name="Обычный 3 2 2 5 4 3 2 5 2" xfId="8279"/>
    <cellStyle name="Обычный 3 2 2 5 4 3 2 5 3" xfId="17926"/>
    <cellStyle name="Обычный 3 2 2 5 4 3 2 5 4" xfId="25398"/>
    <cellStyle name="Обычный 3 2 2 5 4 3 2 5 5" xfId="32867"/>
    <cellStyle name="Обычный 3 2 2 5 4 3 2 5 6" xfId="40328"/>
    <cellStyle name="Обычный 3 2 2 5 4 3 2 5 7" xfId="48216"/>
    <cellStyle name="Обычный 3 2 2 5 4 3 2 5 8" xfId="55683"/>
    <cellStyle name="Обычный 3 2 2 5 4 3 2 6" xfId="8280"/>
    <cellStyle name="Обычный 3 2 2 5 4 3 2 6 2" xfId="8281"/>
    <cellStyle name="Обычный 3 2 2 5 4 3 2 6 3" xfId="18859"/>
    <cellStyle name="Обычный 3 2 2 5 4 3 2 6 4" xfId="26331"/>
    <cellStyle name="Обычный 3 2 2 5 4 3 2 6 5" xfId="33800"/>
    <cellStyle name="Обычный 3 2 2 5 4 3 2 6 6" xfId="41261"/>
    <cellStyle name="Обычный 3 2 2 5 4 3 2 6 7" xfId="49149"/>
    <cellStyle name="Обычный 3 2 2 5 4 3 2 6 8" xfId="56616"/>
    <cellStyle name="Обычный 3 2 2 5 4 3 2 7" xfId="8282"/>
    <cellStyle name="Обычный 3 2 2 5 4 3 2 7 2" xfId="8283"/>
    <cellStyle name="Обычный 3 2 2 5 4 3 2 7 3" xfId="19791"/>
    <cellStyle name="Обычный 3 2 2 5 4 3 2 7 4" xfId="27263"/>
    <cellStyle name="Обычный 3 2 2 5 4 3 2 7 5" xfId="34732"/>
    <cellStyle name="Обычный 3 2 2 5 4 3 2 7 6" xfId="42193"/>
    <cellStyle name="Обычный 3 2 2 5 4 3 2 7 7" xfId="50081"/>
    <cellStyle name="Обычный 3 2 2 5 4 3 2 7 8" xfId="57548"/>
    <cellStyle name="Обычный 3 2 2 5 4 3 2 8" xfId="8284"/>
    <cellStyle name="Обычный 3 2 2 5 4 3 2 8 2" xfId="8285"/>
    <cellStyle name="Обычный 3 2 2 5 4 3 2 8 3" xfId="20724"/>
    <cellStyle name="Обычный 3 2 2 5 4 3 2 8 4" xfId="28196"/>
    <cellStyle name="Обычный 3 2 2 5 4 3 2 8 5" xfId="35665"/>
    <cellStyle name="Обычный 3 2 2 5 4 3 2 8 6" xfId="43126"/>
    <cellStyle name="Обычный 3 2 2 5 4 3 2 8 7" xfId="51014"/>
    <cellStyle name="Обычный 3 2 2 5 4 3 2 8 8" xfId="58481"/>
    <cellStyle name="Обычный 3 2 2 5 4 3 2 9" xfId="8286"/>
    <cellStyle name="Обычный 3 2 2 5 4 3 2 9 2" xfId="8287"/>
    <cellStyle name="Обычный 3 2 2 5 4 3 2 9 3" xfId="21658"/>
    <cellStyle name="Обычный 3 2 2 5 4 3 2 9 4" xfId="29130"/>
    <cellStyle name="Обычный 3 2 2 5 4 3 2 9 5" xfId="36599"/>
    <cellStyle name="Обычный 3 2 2 5 4 3 2 9 6" xfId="44060"/>
    <cellStyle name="Обычный 3 2 2 5 4 3 2 9 7" xfId="51948"/>
    <cellStyle name="Обычный 3 2 2 5 4 3 2 9 8" xfId="59415"/>
    <cellStyle name="Обычный 3 2 2 5 4 3 3" xfId="8288"/>
    <cellStyle name="Обычный 3 2 2 5 4 3 3 10" xfId="16040"/>
    <cellStyle name="Обычный 3 2 2 5 4 3 3 11" xfId="23530"/>
    <cellStyle name="Обычный 3 2 2 5 4 3 3 12" xfId="31001"/>
    <cellStyle name="Обычный 3 2 2 5 4 3 3 13" xfId="38467"/>
    <cellStyle name="Обычный 3 2 2 5 4 3 3 14" xfId="46348"/>
    <cellStyle name="Обычный 3 2 2 5 4 3 3 15" xfId="53815"/>
    <cellStyle name="Обычный 3 2 2 5 4 3 3 2" xfId="8289"/>
    <cellStyle name="Обычный 3 2 2 5 4 3 3 2 2" xfId="8290"/>
    <cellStyle name="Обычный 3 2 2 5 4 3 3 2 3" xfId="16995"/>
    <cellStyle name="Обычный 3 2 2 5 4 3 3 2 4" xfId="24467"/>
    <cellStyle name="Обычный 3 2 2 5 4 3 3 2 5" xfId="31937"/>
    <cellStyle name="Обычный 3 2 2 5 4 3 3 2 6" xfId="39399"/>
    <cellStyle name="Обычный 3 2 2 5 4 3 3 2 7" xfId="47285"/>
    <cellStyle name="Обычный 3 2 2 5 4 3 3 2 8" xfId="54752"/>
    <cellStyle name="Обычный 3 2 2 5 4 3 3 3" xfId="8291"/>
    <cellStyle name="Обычный 3 2 2 5 4 3 3 3 2" xfId="8292"/>
    <cellStyle name="Обычный 3 2 2 5 4 3 3 3 3" xfId="17929"/>
    <cellStyle name="Обычный 3 2 2 5 4 3 3 3 4" xfId="25401"/>
    <cellStyle name="Обычный 3 2 2 5 4 3 3 3 5" xfId="32870"/>
    <cellStyle name="Обычный 3 2 2 5 4 3 3 3 6" xfId="40331"/>
    <cellStyle name="Обычный 3 2 2 5 4 3 3 3 7" xfId="48219"/>
    <cellStyle name="Обычный 3 2 2 5 4 3 3 3 8" xfId="55686"/>
    <cellStyle name="Обычный 3 2 2 5 4 3 3 4" xfId="8293"/>
    <cellStyle name="Обычный 3 2 2 5 4 3 3 4 2" xfId="8294"/>
    <cellStyle name="Обычный 3 2 2 5 4 3 3 4 3" xfId="18862"/>
    <cellStyle name="Обычный 3 2 2 5 4 3 3 4 4" xfId="26334"/>
    <cellStyle name="Обычный 3 2 2 5 4 3 3 4 5" xfId="33803"/>
    <cellStyle name="Обычный 3 2 2 5 4 3 3 4 6" xfId="41264"/>
    <cellStyle name="Обычный 3 2 2 5 4 3 3 4 7" xfId="49152"/>
    <cellStyle name="Обычный 3 2 2 5 4 3 3 4 8" xfId="56619"/>
    <cellStyle name="Обычный 3 2 2 5 4 3 3 5" xfId="8295"/>
    <cellStyle name="Обычный 3 2 2 5 4 3 3 5 2" xfId="8296"/>
    <cellStyle name="Обычный 3 2 2 5 4 3 3 5 3" xfId="19794"/>
    <cellStyle name="Обычный 3 2 2 5 4 3 3 5 4" xfId="27266"/>
    <cellStyle name="Обычный 3 2 2 5 4 3 3 5 5" xfId="34735"/>
    <cellStyle name="Обычный 3 2 2 5 4 3 3 5 6" xfId="42196"/>
    <cellStyle name="Обычный 3 2 2 5 4 3 3 5 7" xfId="50084"/>
    <cellStyle name="Обычный 3 2 2 5 4 3 3 5 8" xfId="57551"/>
    <cellStyle name="Обычный 3 2 2 5 4 3 3 6" xfId="8297"/>
    <cellStyle name="Обычный 3 2 2 5 4 3 3 6 2" xfId="8298"/>
    <cellStyle name="Обычный 3 2 2 5 4 3 3 6 3" xfId="20727"/>
    <cellStyle name="Обычный 3 2 2 5 4 3 3 6 4" xfId="28199"/>
    <cellStyle name="Обычный 3 2 2 5 4 3 3 6 5" xfId="35668"/>
    <cellStyle name="Обычный 3 2 2 5 4 3 3 6 6" xfId="43129"/>
    <cellStyle name="Обычный 3 2 2 5 4 3 3 6 7" xfId="51017"/>
    <cellStyle name="Обычный 3 2 2 5 4 3 3 6 8" xfId="58484"/>
    <cellStyle name="Обычный 3 2 2 5 4 3 3 7" xfId="8299"/>
    <cellStyle name="Обычный 3 2 2 5 4 3 3 7 2" xfId="8300"/>
    <cellStyle name="Обычный 3 2 2 5 4 3 3 7 3" xfId="21661"/>
    <cellStyle name="Обычный 3 2 2 5 4 3 3 7 4" xfId="29133"/>
    <cellStyle name="Обычный 3 2 2 5 4 3 3 7 5" xfId="36602"/>
    <cellStyle name="Обычный 3 2 2 5 4 3 3 7 6" xfId="44063"/>
    <cellStyle name="Обычный 3 2 2 5 4 3 3 7 7" xfId="51951"/>
    <cellStyle name="Обычный 3 2 2 5 4 3 3 7 8" xfId="59418"/>
    <cellStyle name="Обычный 3 2 2 5 4 3 3 8" xfId="8301"/>
    <cellStyle name="Обычный 3 2 2 5 4 3 3 8 2" xfId="8302"/>
    <cellStyle name="Обычный 3 2 2 5 4 3 3 8 3" xfId="22594"/>
    <cellStyle name="Обычный 3 2 2 5 4 3 3 8 4" xfId="30066"/>
    <cellStyle name="Обычный 3 2 2 5 4 3 3 8 5" xfId="37535"/>
    <cellStyle name="Обычный 3 2 2 5 4 3 3 8 6" xfId="44996"/>
    <cellStyle name="Обычный 3 2 2 5 4 3 3 8 7" xfId="52884"/>
    <cellStyle name="Обычный 3 2 2 5 4 3 3 8 8" xfId="60351"/>
    <cellStyle name="Обычный 3 2 2 5 4 3 3 9" xfId="8303"/>
    <cellStyle name="Обычный 3 2 2 5 4 3 4" xfId="8304"/>
    <cellStyle name="Обычный 3 2 2 5 4 3 4 10" xfId="16041"/>
    <cellStyle name="Обычный 3 2 2 5 4 3 4 11" xfId="23531"/>
    <cellStyle name="Обычный 3 2 2 5 4 3 4 12" xfId="31002"/>
    <cellStyle name="Обычный 3 2 2 5 4 3 4 13" xfId="38468"/>
    <cellStyle name="Обычный 3 2 2 5 4 3 4 14" xfId="46349"/>
    <cellStyle name="Обычный 3 2 2 5 4 3 4 15" xfId="53816"/>
    <cellStyle name="Обычный 3 2 2 5 4 3 4 2" xfId="8305"/>
    <cellStyle name="Обычный 3 2 2 5 4 3 4 2 2" xfId="8306"/>
    <cellStyle name="Обычный 3 2 2 5 4 3 4 2 3" xfId="16996"/>
    <cellStyle name="Обычный 3 2 2 5 4 3 4 2 4" xfId="24468"/>
    <cellStyle name="Обычный 3 2 2 5 4 3 4 2 5" xfId="31938"/>
    <cellStyle name="Обычный 3 2 2 5 4 3 4 2 6" xfId="39400"/>
    <cellStyle name="Обычный 3 2 2 5 4 3 4 2 7" xfId="47286"/>
    <cellStyle name="Обычный 3 2 2 5 4 3 4 2 8" xfId="54753"/>
    <cellStyle name="Обычный 3 2 2 5 4 3 4 3" xfId="8307"/>
    <cellStyle name="Обычный 3 2 2 5 4 3 4 3 2" xfId="8308"/>
    <cellStyle name="Обычный 3 2 2 5 4 3 4 3 3" xfId="17930"/>
    <cellStyle name="Обычный 3 2 2 5 4 3 4 3 4" xfId="25402"/>
    <cellStyle name="Обычный 3 2 2 5 4 3 4 3 5" xfId="32871"/>
    <cellStyle name="Обычный 3 2 2 5 4 3 4 3 6" xfId="40332"/>
    <cellStyle name="Обычный 3 2 2 5 4 3 4 3 7" xfId="48220"/>
    <cellStyle name="Обычный 3 2 2 5 4 3 4 3 8" xfId="55687"/>
    <cellStyle name="Обычный 3 2 2 5 4 3 4 4" xfId="8309"/>
    <cellStyle name="Обычный 3 2 2 5 4 3 4 4 2" xfId="8310"/>
    <cellStyle name="Обычный 3 2 2 5 4 3 4 4 3" xfId="18863"/>
    <cellStyle name="Обычный 3 2 2 5 4 3 4 4 4" xfId="26335"/>
    <cellStyle name="Обычный 3 2 2 5 4 3 4 4 5" xfId="33804"/>
    <cellStyle name="Обычный 3 2 2 5 4 3 4 4 6" xfId="41265"/>
    <cellStyle name="Обычный 3 2 2 5 4 3 4 4 7" xfId="49153"/>
    <cellStyle name="Обычный 3 2 2 5 4 3 4 4 8" xfId="56620"/>
    <cellStyle name="Обычный 3 2 2 5 4 3 4 5" xfId="8311"/>
    <cellStyle name="Обычный 3 2 2 5 4 3 4 5 2" xfId="8312"/>
    <cellStyle name="Обычный 3 2 2 5 4 3 4 5 3" xfId="19795"/>
    <cellStyle name="Обычный 3 2 2 5 4 3 4 5 4" xfId="27267"/>
    <cellStyle name="Обычный 3 2 2 5 4 3 4 5 5" xfId="34736"/>
    <cellStyle name="Обычный 3 2 2 5 4 3 4 5 6" xfId="42197"/>
    <cellStyle name="Обычный 3 2 2 5 4 3 4 5 7" xfId="50085"/>
    <cellStyle name="Обычный 3 2 2 5 4 3 4 5 8" xfId="57552"/>
    <cellStyle name="Обычный 3 2 2 5 4 3 4 6" xfId="8313"/>
    <cellStyle name="Обычный 3 2 2 5 4 3 4 6 2" xfId="8314"/>
    <cellStyle name="Обычный 3 2 2 5 4 3 4 6 3" xfId="20728"/>
    <cellStyle name="Обычный 3 2 2 5 4 3 4 6 4" xfId="28200"/>
    <cellStyle name="Обычный 3 2 2 5 4 3 4 6 5" xfId="35669"/>
    <cellStyle name="Обычный 3 2 2 5 4 3 4 6 6" xfId="43130"/>
    <cellStyle name="Обычный 3 2 2 5 4 3 4 6 7" xfId="51018"/>
    <cellStyle name="Обычный 3 2 2 5 4 3 4 6 8" xfId="58485"/>
    <cellStyle name="Обычный 3 2 2 5 4 3 4 7" xfId="8315"/>
    <cellStyle name="Обычный 3 2 2 5 4 3 4 7 2" xfId="8316"/>
    <cellStyle name="Обычный 3 2 2 5 4 3 4 7 3" xfId="21662"/>
    <cellStyle name="Обычный 3 2 2 5 4 3 4 7 4" xfId="29134"/>
    <cellStyle name="Обычный 3 2 2 5 4 3 4 7 5" xfId="36603"/>
    <cellStyle name="Обычный 3 2 2 5 4 3 4 7 6" xfId="44064"/>
    <cellStyle name="Обычный 3 2 2 5 4 3 4 7 7" xfId="51952"/>
    <cellStyle name="Обычный 3 2 2 5 4 3 4 7 8" xfId="59419"/>
    <cellStyle name="Обычный 3 2 2 5 4 3 4 8" xfId="8317"/>
    <cellStyle name="Обычный 3 2 2 5 4 3 4 8 2" xfId="8318"/>
    <cellStyle name="Обычный 3 2 2 5 4 3 4 8 3" xfId="22595"/>
    <cellStyle name="Обычный 3 2 2 5 4 3 4 8 4" xfId="30067"/>
    <cellStyle name="Обычный 3 2 2 5 4 3 4 8 5" xfId="37536"/>
    <cellStyle name="Обычный 3 2 2 5 4 3 4 8 6" xfId="44997"/>
    <cellStyle name="Обычный 3 2 2 5 4 3 4 8 7" xfId="52885"/>
    <cellStyle name="Обычный 3 2 2 5 4 3 4 8 8" xfId="60352"/>
    <cellStyle name="Обычный 3 2 2 5 4 3 4 9" xfId="8319"/>
    <cellStyle name="Обычный 3 2 2 5 4 3 5" xfId="8320"/>
    <cellStyle name="Обычный 3 2 2 5 4 3 5 2" xfId="8321"/>
    <cellStyle name="Обычный 3 2 2 5 4 3 5 3" xfId="16991"/>
    <cellStyle name="Обычный 3 2 2 5 4 3 5 4" xfId="24463"/>
    <cellStyle name="Обычный 3 2 2 5 4 3 5 5" xfId="31933"/>
    <cellStyle name="Обычный 3 2 2 5 4 3 5 6" xfId="39395"/>
    <cellStyle name="Обычный 3 2 2 5 4 3 5 7" xfId="47281"/>
    <cellStyle name="Обычный 3 2 2 5 4 3 5 8" xfId="54748"/>
    <cellStyle name="Обычный 3 2 2 5 4 3 6" xfId="8322"/>
    <cellStyle name="Обычный 3 2 2 5 4 3 6 2" xfId="8323"/>
    <cellStyle name="Обычный 3 2 2 5 4 3 6 3" xfId="17925"/>
    <cellStyle name="Обычный 3 2 2 5 4 3 6 4" xfId="25397"/>
    <cellStyle name="Обычный 3 2 2 5 4 3 6 5" xfId="32866"/>
    <cellStyle name="Обычный 3 2 2 5 4 3 6 6" xfId="40327"/>
    <cellStyle name="Обычный 3 2 2 5 4 3 6 7" xfId="48215"/>
    <cellStyle name="Обычный 3 2 2 5 4 3 6 8" xfId="55682"/>
    <cellStyle name="Обычный 3 2 2 5 4 3 7" xfId="8324"/>
    <cellStyle name="Обычный 3 2 2 5 4 3 7 2" xfId="8325"/>
    <cellStyle name="Обычный 3 2 2 5 4 3 7 3" xfId="18858"/>
    <cellStyle name="Обычный 3 2 2 5 4 3 7 4" xfId="26330"/>
    <cellStyle name="Обычный 3 2 2 5 4 3 7 5" xfId="33799"/>
    <cellStyle name="Обычный 3 2 2 5 4 3 7 6" xfId="41260"/>
    <cellStyle name="Обычный 3 2 2 5 4 3 7 7" xfId="49148"/>
    <cellStyle name="Обычный 3 2 2 5 4 3 7 8" xfId="56615"/>
    <cellStyle name="Обычный 3 2 2 5 4 3 8" xfId="8326"/>
    <cellStyle name="Обычный 3 2 2 5 4 3 8 2" xfId="8327"/>
    <cellStyle name="Обычный 3 2 2 5 4 3 8 3" xfId="19790"/>
    <cellStyle name="Обычный 3 2 2 5 4 3 8 4" xfId="27262"/>
    <cellStyle name="Обычный 3 2 2 5 4 3 8 5" xfId="34731"/>
    <cellStyle name="Обычный 3 2 2 5 4 3 8 6" xfId="42192"/>
    <cellStyle name="Обычный 3 2 2 5 4 3 8 7" xfId="50080"/>
    <cellStyle name="Обычный 3 2 2 5 4 3 8 8" xfId="57547"/>
    <cellStyle name="Обычный 3 2 2 5 4 3 9" xfId="8328"/>
    <cellStyle name="Обычный 3 2 2 5 4 3 9 2" xfId="8329"/>
    <cellStyle name="Обычный 3 2 2 5 4 3 9 3" xfId="20723"/>
    <cellStyle name="Обычный 3 2 2 5 4 3 9 4" xfId="28195"/>
    <cellStyle name="Обычный 3 2 2 5 4 3 9 5" xfId="35664"/>
    <cellStyle name="Обычный 3 2 2 5 4 3 9 6" xfId="43125"/>
    <cellStyle name="Обычный 3 2 2 5 4 3 9 7" xfId="51013"/>
    <cellStyle name="Обычный 3 2 2 5 4 3 9 8" xfId="58480"/>
    <cellStyle name="Обычный 3 2 2 5 4 4" xfId="8330"/>
    <cellStyle name="Обычный 3 2 2 5 4 4 10" xfId="8331"/>
    <cellStyle name="Обычный 3 2 2 5 4 4 10 2" xfId="8332"/>
    <cellStyle name="Обычный 3 2 2 5 4 4 10 3" xfId="22596"/>
    <cellStyle name="Обычный 3 2 2 5 4 4 10 4" xfId="30068"/>
    <cellStyle name="Обычный 3 2 2 5 4 4 10 5" xfId="37537"/>
    <cellStyle name="Обычный 3 2 2 5 4 4 10 6" xfId="44998"/>
    <cellStyle name="Обычный 3 2 2 5 4 4 10 7" xfId="52886"/>
    <cellStyle name="Обычный 3 2 2 5 4 4 10 8" xfId="60353"/>
    <cellStyle name="Обычный 3 2 2 5 4 4 11" xfId="8333"/>
    <cellStyle name="Обычный 3 2 2 5 4 4 12" xfId="16042"/>
    <cellStyle name="Обычный 3 2 2 5 4 4 13" xfId="23532"/>
    <cellStyle name="Обычный 3 2 2 5 4 4 14" xfId="31003"/>
    <cellStyle name="Обычный 3 2 2 5 4 4 15" xfId="38469"/>
    <cellStyle name="Обычный 3 2 2 5 4 4 16" xfId="45569"/>
    <cellStyle name="Обычный 3 2 2 5 4 4 17" xfId="46350"/>
    <cellStyle name="Обычный 3 2 2 5 4 4 18" xfId="53817"/>
    <cellStyle name="Обычный 3 2 2 5 4 4 2" xfId="8334"/>
    <cellStyle name="Обычный 3 2 2 5 4 4 2 10" xfId="16043"/>
    <cellStyle name="Обычный 3 2 2 5 4 4 2 11" xfId="23533"/>
    <cellStyle name="Обычный 3 2 2 5 4 4 2 12" xfId="31004"/>
    <cellStyle name="Обычный 3 2 2 5 4 4 2 13" xfId="38470"/>
    <cellStyle name="Обычный 3 2 2 5 4 4 2 14" xfId="46351"/>
    <cellStyle name="Обычный 3 2 2 5 4 4 2 15" xfId="53818"/>
    <cellStyle name="Обычный 3 2 2 5 4 4 2 2" xfId="8335"/>
    <cellStyle name="Обычный 3 2 2 5 4 4 2 2 2" xfId="8336"/>
    <cellStyle name="Обычный 3 2 2 5 4 4 2 2 3" xfId="16998"/>
    <cellStyle name="Обычный 3 2 2 5 4 4 2 2 4" xfId="24470"/>
    <cellStyle name="Обычный 3 2 2 5 4 4 2 2 5" xfId="31940"/>
    <cellStyle name="Обычный 3 2 2 5 4 4 2 2 6" xfId="39402"/>
    <cellStyle name="Обычный 3 2 2 5 4 4 2 2 7" xfId="47288"/>
    <cellStyle name="Обычный 3 2 2 5 4 4 2 2 8" xfId="54755"/>
    <cellStyle name="Обычный 3 2 2 5 4 4 2 3" xfId="8337"/>
    <cellStyle name="Обычный 3 2 2 5 4 4 2 3 2" xfId="8338"/>
    <cellStyle name="Обычный 3 2 2 5 4 4 2 3 3" xfId="17932"/>
    <cellStyle name="Обычный 3 2 2 5 4 4 2 3 4" xfId="25404"/>
    <cellStyle name="Обычный 3 2 2 5 4 4 2 3 5" xfId="32873"/>
    <cellStyle name="Обычный 3 2 2 5 4 4 2 3 6" xfId="40334"/>
    <cellStyle name="Обычный 3 2 2 5 4 4 2 3 7" xfId="48222"/>
    <cellStyle name="Обычный 3 2 2 5 4 4 2 3 8" xfId="55689"/>
    <cellStyle name="Обычный 3 2 2 5 4 4 2 4" xfId="8339"/>
    <cellStyle name="Обычный 3 2 2 5 4 4 2 4 2" xfId="8340"/>
    <cellStyle name="Обычный 3 2 2 5 4 4 2 4 3" xfId="18865"/>
    <cellStyle name="Обычный 3 2 2 5 4 4 2 4 4" xfId="26337"/>
    <cellStyle name="Обычный 3 2 2 5 4 4 2 4 5" xfId="33806"/>
    <cellStyle name="Обычный 3 2 2 5 4 4 2 4 6" xfId="41267"/>
    <cellStyle name="Обычный 3 2 2 5 4 4 2 4 7" xfId="49155"/>
    <cellStyle name="Обычный 3 2 2 5 4 4 2 4 8" xfId="56622"/>
    <cellStyle name="Обычный 3 2 2 5 4 4 2 5" xfId="8341"/>
    <cellStyle name="Обычный 3 2 2 5 4 4 2 5 2" xfId="8342"/>
    <cellStyle name="Обычный 3 2 2 5 4 4 2 5 3" xfId="19797"/>
    <cellStyle name="Обычный 3 2 2 5 4 4 2 5 4" xfId="27269"/>
    <cellStyle name="Обычный 3 2 2 5 4 4 2 5 5" xfId="34738"/>
    <cellStyle name="Обычный 3 2 2 5 4 4 2 5 6" xfId="42199"/>
    <cellStyle name="Обычный 3 2 2 5 4 4 2 5 7" xfId="50087"/>
    <cellStyle name="Обычный 3 2 2 5 4 4 2 5 8" xfId="57554"/>
    <cellStyle name="Обычный 3 2 2 5 4 4 2 6" xfId="8343"/>
    <cellStyle name="Обычный 3 2 2 5 4 4 2 6 2" xfId="8344"/>
    <cellStyle name="Обычный 3 2 2 5 4 4 2 6 3" xfId="20730"/>
    <cellStyle name="Обычный 3 2 2 5 4 4 2 6 4" xfId="28202"/>
    <cellStyle name="Обычный 3 2 2 5 4 4 2 6 5" xfId="35671"/>
    <cellStyle name="Обычный 3 2 2 5 4 4 2 6 6" xfId="43132"/>
    <cellStyle name="Обычный 3 2 2 5 4 4 2 6 7" xfId="51020"/>
    <cellStyle name="Обычный 3 2 2 5 4 4 2 6 8" xfId="58487"/>
    <cellStyle name="Обычный 3 2 2 5 4 4 2 7" xfId="8345"/>
    <cellStyle name="Обычный 3 2 2 5 4 4 2 7 2" xfId="8346"/>
    <cellStyle name="Обычный 3 2 2 5 4 4 2 7 3" xfId="21664"/>
    <cellStyle name="Обычный 3 2 2 5 4 4 2 7 4" xfId="29136"/>
    <cellStyle name="Обычный 3 2 2 5 4 4 2 7 5" xfId="36605"/>
    <cellStyle name="Обычный 3 2 2 5 4 4 2 7 6" xfId="44066"/>
    <cellStyle name="Обычный 3 2 2 5 4 4 2 7 7" xfId="51954"/>
    <cellStyle name="Обычный 3 2 2 5 4 4 2 7 8" xfId="59421"/>
    <cellStyle name="Обычный 3 2 2 5 4 4 2 8" xfId="8347"/>
    <cellStyle name="Обычный 3 2 2 5 4 4 2 8 2" xfId="8348"/>
    <cellStyle name="Обычный 3 2 2 5 4 4 2 8 3" xfId="22597"/>
    <cellStyle name="Обычный 3 2 2 5 4 4 2 8 4" xfId="30069"/>
    <cellStyle name="Обычный 3 2 2 5 4 4 2 8 5" xfId="37538"/>
    <cellStyle name="Обычный 3 2 2 5 4 4 2 8 6" xfId="44999"/>
    <cellStyle name="Обычный 3 2 2 5 4 4 2 8 7" xfId="52887"/>
    <cellStyle name="Обычный 3 2 2 5 4 4 2 8 8" xfId="60354"/>
    <cellStyle name="Обычный 3 2 2 5 4 4 2 9" xfId="8349"/>
    <cellStyle name="Обычный 3 2 2 5 4 4 3" xfId="8350"/>
    <cellStyle name="Обычный 3 2 2 5 4 4 3 10" xfId="16044"/>
    <cellStyle name="Обычный 3 2 2 5 4 4 3 11" xfId="23534"/>
    <cellStyle name="Обычный 3 2 2 5 4 4 3 12" xfId="31005"/>
    <cellStyle name="Обычный 3 2 2 5 4 4 3 13" xfId="38471"/>
    <cellStyle name="Обычный 3 2 2 5 4 4 3 14" xfId="46352"/>
    <cellStyle name="Обычный 3 2 2 5 4 4 3 15" xfId="53819"/>
    <cellStyle name="Обычный 3 2 2 5 4 4 3 2" xfId="8351"/>
    <cellStyle name="Обычный 3 2 2 5 4 4 3 2 2" xfId="8352"/>
    <cellStyle name="Обычный 3 2 2 5 4 4 3 2 3" xfId="16999"/>
    <cellStyle name="Обычный 3 2 2 5 4 4 3 2 4" xfId="24471"/>
    <cellStyle name="Обычный 3 2 2 5 4 4 3 2 5" xfId="31941"/>
    <cellStyle name="Обычный 3 2 2 5 4 4 3 2 6" xfId="39403"/>
    <cellStyle name="Обычный 3 2 2 5 4 4 3 2 7" xfId="47289"/>
    <cellStyle name="Обычный 3 2 2 5 4 4 3 2 8" xfId="54756"/>
    <cellStyle name="Обычный 3 2 2 5 4 4 3 3" xfId="8353"/>
    <cellStyle name="Обычный 3 2 2 5 4 4 3 3 2" xfId="8354"/>
    <cellStyle name="Обычный 3 2 2 5 4 4 3 3 3" xfId="17933"/>
    <cellStyle name="Обычный 3 2 2 5 4 4 3 3 4" xfId="25405"/>
    <cellStyle name="Обычный 3 2 2 5 4 4 3 3 5" xfId="32874"/>
    <cellStyle name="Обычный 3 2 2 5 4 4 3 3 6" xfId="40335"/>
    <cellStyle name="Обычный 3 2 2 5 4 4 3 3 7" xfId="48223"/>
    <cellStyle name="Обычный 3 2 2 5 4 4 3 3 8" xfId="55690"/>
    <cellStyle name="Обычный 3 2 2 5 4 4 3 4" xfId="8355"/>
    <cellStyle name="Обычный 3 2 2 5 4 4 3 4 2" xfId="8356"/>
    <cellStyle name="Обычный 3 2 2 5 4 4 3 4 3" xfId="18866"/>
    <cellStyle name="Обычный 3 2 2 5 4 4 3 4 4" xfId="26338"/>
    <cellStyle name="Обычный 3 2 2 5 4 4 3 4 5" xfId="33807"/>
    <cellStyle name="Обычный 3 2 2 5 4 4 3 4 6" xfId="41268"/>
    <cellStyle name="Обычный 3 2 2 5 4 4 3 4 7" xfId="49156"/>
    <cellStyle name="Обычный 3 2 2 5 4 4 3 4 8" xfId="56623"/>
    <cellStyle name="Обычный 3 2 2 5 4 4 3 5" xfId="8357"/>
    <cellStyle name="Обычный 3 2 2 5 4 4 3 5 2" xfId="8358"/>
    <cellStyle name="Обычный 3 2 2 5 4 4 3 5 3" xfId="19798"/>
    <cellStyle name="Обычный 3 2 2 5 4 4 3 5 4" xfId="27270"/>
    <cellStyle name="Обычный 3 2 2 5 4 4 3 5 5" xfId="34739"/>
    <cellStyle name="Обычный 3 2 2 5 4 4 3 5 6" xfId="42200"/>
    <cellStyle name="Обычный 3 2 2 5 4 4 3 5 7" xfId="50088"/>
    <cellStyle name="Обычный 3 2 2 5 4 4 3 5 8" xfId="57555"/>
    <cellStyle name="Обычный 3 2 2 5 4 4 3 6" xfId="8359"/>
    <cellStyle name="Обычный 3 2 2 5 4 4 3 6 2" xfId="8360"/>
    <cellStyle name="Обычный 3 2 2 5 4 4 3 6 3" xfId="20731"/>
    <cellStyle name="Обычный 3 2 2 5 4 4 3 6 4" xfId="28203"/>
    <cellStyle name="Обычный 3 2 2 5 4 4 3 6 5" xfId="35672"/>
    <cellStyle name="Обычный 3 2 2 5 4 4 3 6 6" xfId="43133"/>
    <cellStyle name="Обычный 3 2 2 5 4 4 3 6 7" xfId="51021"/>
    <cellStyle name="Обычный 3 2 2 5 4 4 3 6 8" xfId="58488"/>
    <cellStyle name="Обычный 3 2 2 5 4 4 3 7" xfId="8361"/>
    <cellStyle name="Обычный 3 2 2 5 4 4 3 7 2" xfId="8362"/>
    <cellStyle name="Обычный 3 2 2 5 4 4 3 7 3" xfId="21665"/>
    <cellStyle name="Обычный 3 2 2 5 4 4 3 7 4" xfId="29137"/>
    <cellStyle name="Обычный 3 2 2 5 4 4 3 7 5" xfId="36606"/>
    <cellStyle name="Обычный 3 2 2 5 4 4 3 7 6" xfId="44067"/>
    <cellStyle name="Обычный 3 2 2 5 4 4 3 7 7" xfId="51955"/>
    <cellStyle name="Обычный 3 2 2 5 4 4 3 7 8" xfId="59422"/>
    <cellStyle name="Обычный 3 2 2 5 4 4 3 8" xfId="8363"/>
    <cellStyle name="Обычный 3 2 2 5 4 4 3 8 2" xfId="8364"/>
    <cellStyle name="Обычный 3 2 2 5 4 4 3 8 3" xfId="22598"/>
    <cellStyle name="Обычный 3 2 2 5 4 4 3 8 4" xfId="30070"/>
    <cellStyle name="Обычный 3 2 2 5 4 4 3 8 5" xfId="37539"/>
    <cellStyle name="Обычный 3 2 2 5 4 4 3 8 6" xfId="45000"/>
    <cellStyle name="Обычный 3 2 2 5 4 4 3 8 7" xfId="52888"/>
    <cellStyle name="Обычный 3 2 2 5 4 4 3 8 8" xfId="60355"/>
    <cellStyle name="Обычный 3 2 2 5 4 4 3 9" xfId="8365"/>
    <cellStyle name="Обычный 3 2 2 5 4 4 4" xfId="8366"/>
    <cellStyle name="Обычный 3 2 2 5 4 4 4 2" xfId="8367"/>
    <cellStyle name="Обычный 3 2 2 5 4 4 4 3" xfId="16997"/>
    <cellStyle name="Обычный 3 2 2 5 4 4 4 4" xfId="24469"/>
    <cellStyle name="Обычный 3 2 2 5 4 4 4 5" xfId="31939"/>
    <cellStyle name="Обычный 3 2 2 5 4 4 4 6" xfId="39401"/>
    <cellStyle name="Обычный 3 2 2 5 4 4 4 7" xfId="47287"/>
    <cellStyle name="Обычный 3 2 2 5 4 4 4 8" xfId="54754"/>
    <cellStyle name="Обычный 3 2 2 5 4 4 5" xfId="8368"/>
    <cellStyle name="Обычный 3 2 2 5 4 4 5 2" xfId="8369"/>
    <cellStyle name="Обычный 3 2 2 5 4 4 5 3" xfId="17931"/>
    <cellStyle name="Обычный 3 2 2 5 4 4 5 4" xfId="25403"/>
    <cellStyle name="Обычный 3 2 2 5 4 4 5 5" xfId="32872"/>
    <cellStyle name="Обычный 3 2 2 5 4 4 5 6" xfId="40333"/>
    <cellStyle name="Обычный 3 2 2 5 4 4 5 7" xfId="48221"/>
    <cellStyle name="Обычный 3 2 2 5 4 4 5 8" xfId="55688"/>
    <cellStyle name="Обычный 3 2 2 5 4 4 6" xfId="8370"/>
    <cellStyle name="Обычный 3 2 2 5 4 4 6 2" xfId="8371"/>
    <cellStyle name="Обычный 3 2 2 5 4 4 6 3" xfId="18864"/>
    <cellStyle name="Обычный 3 2 2 5 4 4 6 4" xfId="26336"/>
    <cellStyle name="Обычный 3 2 2 5 4 4 6 5" xfId="33805"/>
    <cellStyle name="Обычный 3 2 2 5 4 4 6 6" xfId="41266"/>
    <cellStyle name="Обычный 3 2 2 5 4 4 6 7" xfId="49154"/>
    <cellStyle name="Обычный 3 2 2 5 4 4 6 8" xfId="56621"/>
    <cellStyle name="Обычный 3 2 2 5 4 4 7" xfId="8372"/>
    <cellStyle name="Обычный 3 2 2 5 4 4 7 2" xfId="8373"/>
    <cellStyle name="Обычный 3 2 2 5 4 4 7 3" xfId="19796"/>
    <cellStyle name="Обычный 3 2 2 5 4 4 7 4" xfId="27268"/>
    <cellStyle name="Обычный 3 2 2 5 4 4 7 5" xfId="34737"/>
    <cellStyle name="Обычный 3 2 2 5 4 4 7 6" xfId="42198"/>
    <cellStyle name="Обычный 3 2 2 5 4 4 7 7" xfId="50086"/>
    <cellStyle name="Обычный 3 2 2 5 4 4 7 8" xfId="57553"/>
    <cellStyle name="Обычный 3 2 2 5 4 4 8" xfId="8374"/>
    <cellStyle name="Обычный 3 2 2 5 4 4 8 2" xfId="8375"/>
    <cellStyle name="Обычный 3 2 2 5 4 4 8 3" xfId="20729"/>
    <cellStyle name="Обычный 3 2 2 5 4 4 8 4" xfId="28201"/>
    <cellStyle name="Обычный 3 2 2 5 4 4 8 5" xfId="35670"/>
    <cellStyle name="Обычный 3 2 2 5 4 4 8 6" xfId="43131"/>
    <cellStyle name="Обычный 3 2 2 5 4 4 8 7" xfId="51019"/>
    <cellStyle name="Обычный 3 2 2 5 4 4 8 8" xfId="58486"/>
    <cellStyle name="Обычный 3 2 2 5 4 4 9" xfId="8376"/>
    <cellStyle name="Обычный 3 2 2 5 4 4 9 2" xfId="8377"/>
    <cellStyle name="Обычный 3 2 2 5 4 4 9 3" xfId="21663"/>
    <cellStyle name="Обычный 3 2 2 5 4 4 9 4" xfId="29135"/>
    <cellStyle name="Обычный 3 2 2 5 4 4 9 5" xfId="36604"/>
    <cellStyle name="Обычный 3 2 2 5 4 4 9 6" xfId="44065"/>
    <cellStyle name="Обычный 3 2 2 5 4 4 9 7" xfId="51953"/>
    <cellStyle name="Обычный 3 2 2 5 4 4 9 8" xfId="59420"/>
    <cellStyle name="Обычный 3 2 2 5 4 5" xfId="8378"/>
    <cellStyle name="Обычный 3 2 2 5 4 5 10" xfId="16045"/>
    <cellStyle name="Обычный 3 2 2 5 4 5 11" xfId="23535"/>
    <cellStyle name="Обычный 3 2 2 5 4 5 12" xfId="31006"/>
    <cellStyle name="Обычный 3 2 2 5 4 5 13" xfId="38472"/>
    <cellStyle name="Обычный 3 2 2 5 4 5 14" xfId="46353"/>
    <cellStyle name="Обычный 3 2 2 5 4 5 15" xfId="53820"/>
    <cellStyle name="Обычный 3 2 2 5 4 5 2" xfId="8379"/>
    <cellStyle name="Обычный 3 2 2 5 4 5 2 2" xfId="8380"/>
    <cellStyle name="Обычный 3 2 2 5 4 5 2 3" xfId="17000"/>
    <cellStyle name="Обычный 3 2 2 5 4 5 2 4" xfId="24472"/>
    <cellStyle name="Обычный 3 2 2 5 4 5 2 5" xfId="31942"/>
    <cellStyle name="Обычный 3 2 2 5 4 5 2 6" xfId="39404"/>
    <cellStyle name="Обычный 3 2 2 5 4 5 2 7" xfId="47290"/>
    <cellStyle name="Обычный 3 2 2 5 4 5 2 8" xfId="54757"/>
    <cellStyle name="Обычный 3 2 2 5 4 5 3" xfId="8381"/>
    <cellStyle name="Обычный 3 2 2 5 4 5 3 2" xfId="8382"/>
    <cellStyle name="Обычный 3 2 2 5 4 5 3 3" xfId="17934"/>
    <cellStyle name="Обычный 3 2 2 5 4 5 3 4" xfId="25406"/>
    <cellStyle name="Обычный 3 2 2 5 4 5 3 5" xfId="32875"/>
    <cellStyle name="Обычный 3 2 2 5 4 5 3 6" xfId="40336"/>
    <cellStyle name="Обычный 3 2 2 5 4 5 3 7" xfId="48224"/>
    <cellStyle name="Обычный 3 2 2 5 4 5 3 8" xfId="55691"/>
    <cellStyle name="Обычный 3 2 2 5 4 5 4" xfId="8383"/>
    <cellStyle name="Обычный 3 2 2 5 4 5 4 2" xfId="8384"/>
    <cellStyle name="Обычный 3 2 2 5 4 5 4 3" xfId="18867"/>
    <cellStyle name="Обычный 3 2 2 5 4 5 4 4" xfId="26339"/>
    <cellStyle name="Обычный 3 2 2 5 4 5 4 5" xfId="33808"/>
    <cellStyle name="Обычный 3 2 2 5 4 5 4 6" xfId="41269"/>
    <cellStyle name="Обычный 3 2 2 5 4 5 4 7" xfId="49157"/>
    <cellStyle name="Обычный 3 2 2 5 4 5 4 8" xfId="56624"/>
    <cellStyle name="Обычный 3 2 2 5 4 5 5" xfId="8385"/>
    <cellStyle name="Обычный 3 2 2 5 4 5 5 2" xfId="8386"/>
    <cellStyle name="Обычный 3 2 2 5 4 5 5 3" xfId="19799"/>
    <cellStyle name="Обычный 3 2 2 5 4 5 5 4" xfId="27271"/>
    <cellStyle name="Обычный 3 2 2 5 4 5 5 5" xfId="34740"/>
    <cellStyle name="Обычный 3 2 2 5 4 5 5 6" xfId="42201"/>
    <cellStyle name="Обычный 3 2 2 5 4 5 5 7" xfId="50089"/>
    <cellStyle name="Обычный 3 2 2 5 4 5 5 8" xfId="57556"/>
    <cellStyle name="Обычный 3 2 2 5 4 5 6" xfId="8387"/>
    <cellStyle name="Обычный 3 2 2 5 4 5 6 2" xfId="8388"/>
    <cellStyle name="Обычный 3 2 2 5 4 5 6 3" xfId="20732"/>
    <cellStyle name="Обычный 3 2 2 5 4 5 6 4" xfId="28204"/>
    <cellStyle name="Обычный 3 2 2 5 4 5 6 5" xfId="35673"/>
    <cellStyle name="Обычный 3 2 2 5 4 5 6 6" xfId="43134"/>
    <cellStyle name="Обычный 3 2 2 5 4 5 6 7" xfId="51022"/>
    <cellStyle name="Обычный 3 2 2 5 4 5 6 8" xfId="58489"/>
    <cellStyle name="Обычный 3 2 2 5 4 5 7" xfId="8389"/>
    <cellStyle name="Обычный 3 2 2 5 4 5 7 2" xfId="8390"/>
    <cellStyle name="Обычный 3 2 2 5 4 5 7 3" xfId="21666"/>
    <cellStyle name="Обычный 3 2 2 5 4 5 7 4" xfId="29138"/>
    <cellStyle name="Обычный 3 2 2 5 4 5 7 5" xfId="36607"/>
    <cellStyle name="Обычный 3 2 2 5 4 5 7 6" xfId="44068"/>
    <cellStyle name="Обычный 3 2 2 5 4 5 7 7" xfId="51956"/>
    <cellStyle name="Обычный 3 2 2 5 4 5 7 8" xfId="59423"/>
    <cellStyle name="Обычный 3 2 2 5 4 5 8" xfId="8391"/>
    <cellStyle name="Обычный 3 2 2 5 4 5 8 2" xfId="8392"/>
    <cellStyle name="Обычный 3 2 2 5 4 5 8 3" xfId="22599"/>
    <cellStyle name="Обычный 3 2 2 5 4 5 8 4" xfId="30071"/>
    <cellStyle name="Обычный 3 2 2 5 4 5 8 5" xfId="37540"/>
    <cellStyle name="Обычный 3 2 2 5 4 5 8 6" xfId="45001"/>
    <cellStyle name="Обычный 3 2 2 5 4 5 8 7" xfId="52889"/>
    <cellStyle name="Обычный 3 2 2 5 4 5 8 8" xfId="60356"/>
    <cellStyle name="Обычный 3 2 2 5 4 5 9" xfId="8393"/>
    <cellStyle name="Обычный 3 2 2 5 4 6" xfId="8394"/>
    <cellStyle name="Обычный 3 2 2 5 4 6 10" xfId="16046"/>
    <cellStyle name="Обычный 3 2 2 5 4 6 11" xfId="23536"/>
    <cellStyle name="Обычный 3 2 2 5 4 6 12" xfId="31007"/>
    <cellStyle name="Обычный 3 2 2 5 4 6 13" xfId="38473"/>
    <cellStyle name="Обычный 3 2 2 5 4 6 14" xfId="46354"/>
    <cellStyle name="Обычный 3 2 2 5 4 6 15" xfId="53821"/>
    <cellStyle name="Обычный 3 2 2 5 4 6 2" xfId="8395"/>
    <cellStyle name="Обычный 3 2 2 5 4 6 2 2" xfId="8396"/>
    <cellStyle name="Обычный 3 2 2 5 4 6 2 3" xfId="17001"/>
    <cellStyle name="Обычный 3 2 2 5 4 6 2 4" xfId="24473"/>
    <cellStyle name="Обычный 3 2 2 5 4 6 2 5" xfId="31943"/>
    <cellStyle name="Обычный 3 2 2 5 4 6 2 6" xfId="39405"/>
    <cellStyle name="Обычный 3 2 2 5 4 6 2 7" xfId="47291"/>
    <cellStyle name="Обычный 3 2 2 5 4 6 2 8" xfId="54758"/>
    <cellStyle name="Обычный 3 2 2 5 4 6 3" xfId="8397"/>
    <cellStyle name="Обычный 3 2 2 5 4 6 3 2" xfId="8398"/>
    <cellStyle name="Обычный 3 2 2 5 4 6 3 3" xfId="17935"/>
    <cellStyle name="Обычный 3 2 2 5 4 6 3 4" xfId="25407"/>
    <cellStyle name="Обычный 3 2 2 5 4 6 3 5" xfId="32876"/>
    <cellStyle name="Обычный 3 2 2 5 4 6 3 6" xfId="40337"/>
    <cellStyle name="Обычный 3 2 2 5 4 6 3 7" xfId="48225"/>
    <cellStyle name="Обычный 3 2 2 5 4 6 3 8" xfId="55692"/>
    <cellStyle name="Обычный 3 2 2 5 4 6 4" xfId="8399"/>
    <cellStyle name="Обычный 3 2 2 5 4 6 4 2" xfId="8400"/>
    <cellStyle name="Обычный 3 2 2 5 4 6 4 3" xfId="18868"/>
    <cellStyle name="Обычный 3 2 2 5 4 6 4 4" xfId="26340"/>
    <cellStyle name="Обычный 3 2 2 5 4 6 4 5" xfId="33809"/>
    <cellStyle name="Обычный 3 2 2 5 4 6 4 6" xfId="41270"/>
    <cellStyle name="Обычный 3 2 2 5 4 6 4 7" xfId="49158"/>
    <cellStyle name="Обычный 3 2 2 5 4 6 4 8" xfId="56625"/>
    <cellStyle name="Обычный 3 2 2 5 4 6 5" xfId="8401"/>
    <cellStyle name="Обычный 3 2 2 5 4 6 5 2" xfId="8402"/>
    <cellStyle name="Обычный 3 2 2 5 4 6 5 3" xfId="19800"/>
    <cellStyle name="Обычный 3 2 2 5 4 6 5 4" xfId="27272"/>
    <cellStyle name="Обычный 3 2 2 5 4 6 5 5" xfId="34741"/>
    <cellStyle name="Обычный 3 2 2 5 4 6 5 6" xfId="42202"/>
    <cellStyle name="Обычный 3 2 2 5 4 6 5 7" xfId="50090"/>
    <cellStyle name="Обычный 3 2 2 5 4 6 5 8" xfId="57557"/>
    <cellStyle name="Обычный 3 2 2 5 4 6 6" xfId="8403"/>
    <cellStyle name="Обычный 3 2 2 5 4 6 6 2" xfId="8404"/>
    <cellStyle name="Обычный 3 2 2 5 4 6 6 3" xfId="20733"/>
    <cellStyle name="Обычный 3 2 2 5 4 6 6 4" xfId="28205"/>
    <cellStyle name="Обычный 3 2 2 5 4 6 6 5" xfId="35674"/>
    <cellStyle name="Обычный 3 2 2 5 4 6 6 6" xfId="43135"/>
    <cellStyle name="Обычный 3 2 2 5 4 6 6 7" xfId="51023"/>
    <cellStyle name="Обычный 3 2 2 5 4 6 6 8" xfId="58490"/>
    <cellStyle name="Обычный 3 2 2 5 4 6 7" xfId="8405"/>
    <cellStyle name="Обычный 3 2 2 5 4 6 7 2" xfId="8406"/>
    <cellStyle name="Обычный 3 2 2 5 4 6 7 3" xfId="21667"/>
    <cellStyle name="Обычный 3 2 2 5 4 6 7 4" xfId="29139"/>
    <cellStyle name="Обычный 3 2 2 5 4 6 7 5" xfId="36608"/>
    <cellStyle name="Обычный 3 2 2 5 4 6 7 6" xfId="44069"/>
    <cellStyle name="Обычный 3 2 2 5 4 6 7 7" xfId="51957"/>
    <cellStyle name="Обычный 3 2 2 5 4 6 7 8" xfId="59424"/>
    <cellStyle name="Обычный 3 2 2 5 4 6 8" xfId="8407"/>
    <cellStyle name="Обычный 3 2 2 5 4 6 8 2" xfId="8408"/>
    <cellStyle name="Обычный 3 2 2 5 4 6 8 3" xfId="22600"/>
    <cellStyle name="Обычный 3 2 2 5 4 6 8 4" xfId="30072"/>
    <cellStyle name="Обычный 3 2 2 5 4 6 8 5" xfId="37541"/>
    <cellStyle name="Обычный 3 2 2 5 4 6 8 6" xfId="45002"/>
    <cellStyle name="Обычный 3 2 2 5 4 6 8 7" xfId="52890"/>
    <cellStyle name="Обычный 3 2 2 5 4 6 8 8" xfId="60357"/>
    <cellStyle name="Обычный 3 2 2 5 4 6 9" xfId="8409"/>
    <cellStyle name="Обычный 3 2 2 5 4 7" xfId="8410"/>
    <cellStyle name="Обычный 3 2 2 5 4 7 2" xfId="8411"/>
    <cellStyle name="Обычный 3 2 2 5 4 7 3" xfId="16984"/>
    <cellStyle name="Обычный 3 2 2 5 4 7 4" xfId="24456"/>
    <cellStyle name="Обычный 3 2 2 5 4 7 5" xfId="31926"/>
    <cellStyle name="Обычный 3 2 2 5 4 7 6" xfId="39388"/>
    <cellStyle name="Обычный 3 2 2 5 4 7 7" xfId="47274"/>
    <cellStyle name="Обычный 3 2 2 5 4 7 8" xfId="54741"/>
    <cellStyle name="Обычный 3 2 2 5 4 8" xfId="8412"/>
    <cellStyle name="Обычный 3 2 2 5 4 8 2" xfId="8413"/>
    <cellStyle name="Обычный 3 2 2 5 4 8 3" xfId="17918"/>
    <cellStyle name="Обычный 3 2 2 5 4 8 4" xfId="25390"/>
    <cellStyle name="Обычный 3 2 2 5 4 8 5" xfId="32859"/>
    <cellStyle name="Обычный 3 2 2 5 4 8 6" xfId="40320"/>
    <cellStyle name="Обычный 3 2 2 5 4 8 7" xfId="48208"/>
    <cellStyle name="Обычный 3 2 2 5 4 8 8" xfId="55675"/>
    <cellStyle name="Обычный 3 2 2 5 4 9" xfId="8414"/>
    <cellStyle name="Обычный 3 2 2 5 4 9 2" xfId="8415"/>
    <cellStyle name="Обычный 3 2 2 5 4 9 3" xfId="18851"/>
    <cellStyle name="Обычный 3 2 2 5 4 9 4" xfId="26323"/>
    <cellStyle name="Обычный 3 2 2 5 4 9 5" xfId="33792"/>
    <cellStyle name="Обычный 3 2 2 5 4 9 6" xfId="41253"/>
    <cellStyle name="Обычный 3 2 2 5 4 9 7" xfId="49141"/>
    <cellStyle name="Обычный 3 2 2 5 4 9 8" xfId="56608"/>
    <cellStyle name="Обычный 3 2 2 5 5" xfId="8416"/>
    <cellStyle name="Обычный 3 2 2 5 5 10" xfId="8417"/>
    <cellStyle name="Обычный 3 2 2 5 5 10 2" xfId="8418"/>
    <cellStyle name="Обычный 3 2 2 5 5 10 3" xfId="21668"/>
    <cellStyle name="Обычный 3 2 2 5 5 10 4" xfId="29140"/>
    <cellStyle name="Обычный 3 2 2 5 5 10 5" xfId="36609"/>
    <cellStyle name="Обычный 3 2 2 5 5 10 6" xfId="44070"/>
    <cellStyle name="Обычный 3 2 2 5 5 10 7" xfId="51958"/>
    <cellStyle name="Обычный 3 2 2 5 5 10 8" xfId="59425"/>
    <cellStyle name="Обычный 3 2 2 5 5 11" xfId="8419"/>
    <cellStyle name="Обычный 3 2 2 5 5 11 2" xfId="8420"/>
    <cellStyle name="Обычный 3 2 2 5 5 11 3" xfId="22601"/>
    <cellStyle name="Обычный 3 2 2 5 5 11 4" xfId="30073"/>
    <cellStyle name="Обычный 3 2 2 5 5 11 5" xfId="37542"/>
    <cellStyle name="Обычный 3 2 2 5 5 11 6" xfId="45003"/>
    <cellStyle name="Обычный 3 2 2 5 5 11 7" xfId="52891"/>
    <cellStyle name="Обычный 3 2 2 5 5 11 8" xfId="60358"/>
    <cellStyle name="Обычный 3 2 2 5 5 12" xfId="8421"/>
    <cellStyle name="Обычный 3 2 2 5 5 13" xfId="16047"/>
    <cellStyle name="Обычный 3 2 2 5 5 14" xfId="23537"/>
    <cellStyle name="Обычный 3 2 2 5 5 15" xfId="31008"/>
    <cellStyle name="Обычный 3 2 2 5 5 16" xfId="38474"/>
    <cellStyle name="Обычный 3 2 2 5 5 17" xfId="45570"/>
    <cellStyle name="Обычный 3 2 2 5 5 18" xfId="46355"/>
    <cellStyle name="Обычный 3 2 2 5 5 19" xfId="53822"/>
    <cellStyle name="Обычный 3 2 2 5 5 2" xfId="8422"/>
    <cellStyle name="Обычный 3 2 2 5 5 2 10" xfId="8423"/>
    <cellStyle name="Обычный 3 2 2 5 5 2 10 2" xfId="8424"/>
    <cellStyle name="Обычный 3 2 2 5 5 2 10 3" xfId="22602"/>
    <cellStyle name="Обычный 3 2 2 5 5 2 10 4" xfId="30074"/>
    <cellStyle name="Обычный 3 2 2 5 5 2 10 5" xfId="37543"/>
    <cellStyle name="Обычный 3 2 2 5 5 2 10 6" xfId="45004"/>
    <cellStyle name="Обычный 3 2 2 5 5 2 10 7" xfId="52892"/>
    <cellStyle name="Обычный 3 2 2 5 5 2 10 8" xfId="60359"/>
    <cellStyle name="Обычный 3 2 2 5 5 2 11" xfId="8425"/>
    <cellStyle name="Обычный 3 2 2 5 5 2 12" xfId="16048"/>
    <cellStyle name="Обычный 3 2 2 5 5 2 13" xfId="23538"/>
    <cellStyle name="Обычный 3 2 2 5 5 2 14" xfId="31009"/>
    <cellStyle name="Обычный 3 2 2 5 5 2 15" xfId="38475"/>
    <cellStyle name="Обычный 3 2 2 5 5 2 16" xfId="45571"/>
    <cellStyle name="Обычный 3 2 2 5 5 2 17" xfId="46356"/>
    <cellStyle name="Обычный 3 2 2 5 5 2 18" xfId="53823"/>
    <cellStyle name="Обычный 3 2 2 5 5 2 2" xfId="8426"/>
    <cellStyle name="Обычный 3 2 2 5 5 2 2 10" xfId="16049"/>
    <cellStyle name="Обычный 3 2 2 5 5 2 2 11" xfId="23539"/>
    <cellStyle name="Обычный 3 2 2 5 5 2 2 12" xfId="31010"/>
    <cellStyle name="Обычный 3 2 2 5 5 2 2 13" xfId="38476"/>
    <cellStyle name="Обычный 3 2 2 5 5 2 2 14" xfId="46357"/>
    <cellStyle name="Обычный 3 2 2 5 5 2 2 15" xfId="53824"/>
    <cellStyle name="Обычный 3 2 2 5 5 2 2 2" xfId="8427"/>
    <cellStyle name="Обычный 3 2 2 5 5 2 2 2 2" xfId="8428"/>
    <cellStyle name="Обычный 3 2 2 5 5 2 2 2 3" xfId="17004"/>
    <cellStyle name="Обычный 3 2 2 5 5 2 2 2 4" xfId="24476"/>
    <cellStyle name="Обычный 3 2 2 5 5 2 2 2 5" xfId="31946"/>
    <cellStyle name="Обычный 3 2 2 5 5 2 2 2 6" xfId="39408"/>
    <cellStyle name="Обычный 3 2 2 5 5 2 2 2 7" xfId="47294"/>
    <cellStyle name="Обычный 3 2 2 5 5 2 2 2 8" xfId="54761"/>
    <cellStyle name="Обычный 3 2 2 5 5 2 2 3" xfId="8429"/>
    <cellStyle name="Обычный 3 2 2 5 5 2 2 3 2" xfId="8430"/>
    <cellStyle name="Обычный 3 2 2 5 5 2 2 3 3" xfId="17938"/>
    <cellStyle name="Обычный 3 2 2 5 5 2 2 3 4" xfId="25410"/>
    <cellStyle name="Обычный 3 2 2 5 5 2 2 3 5" xfId="32879"/>
    <cellStyle name="Обычный 3 2 2 5 5 2 2 3 6" xfId="40340"/>
    <cellStyle name="Обычный 3 2 2 5 5 2 2 3 7" xfId="48228"/>
    <cellStyle name="Обычный 3 2 2 5 5 2 2 3 8" xfId="55695"/>
    <cellStyle name="Обычный 3 2 2 5 5 2 2 4" xfId="8431"/>
    <cellStyle name="Обычный 3 2 2 5 5 2 2 4 2" xfId="8432"/>
    <cellStyle name="Обычный 3 2 2 5 5 2 2 4 3" xfId="18871"/>
    <cellStyle name="Обычный 3 2 2 5 5 2 2 4 4" xfId="26343"/>
    <cellStyle name="Обычный 3 2 2 5 5 2 2 4 5" xfId="33812"/>
    <cellStyle name="Обычный 3 2 2 5 5 2 2 4 6" xfId="41273"/>
    <cellStyle name="Обычный 3 2 2 5 5 2 2 4 7" xfId="49161"/>
    <cellStyle name="Обычный 3 2 2 5 5 2 2 4 8" xfId="56628"/>
    <cellStyle name="Обычный 3 2 2 5 5 2 2 5" xfId="8433"/>
    <cellStyle name="Обычный 3 2 2 5 5 2 2 5 2" xfId="8434"/>
    <cellStyle name="Обычный 3 2 2 5 5 2 2 5 3" xfId="19803"/>
    <cellStyle name="Обычный 3 2 2 5 5 2 2 5 4" xfId="27275"/>
    <cellStyle name="Обычный 3 2 2 5 5 2 2 5 5" xfId="34744"/>
    <cellStyle name="Обычный 3 2 2 5 5 2 2 5 6" xfId="42205"/>
    <cellStyle name="Обычный 3 2 2 5 5 2 2 5 7" xfId="50093"/>
    <cellStyle name="Обычный 3 2 2 5 5 2 2 5 8" xfId="57560"/>
    <cellStyle name="Обычный 3 2 2 5 5 2 2 6" xfId="8435"/>
    <cellStyle name="Обычный 3 2 2 5 5 2 2 6 2" xfId="8436"/>
    <cellStyle name="Обычный 3 2 2 5 5 2 2 6 3" xfId="20736"/>
    <cellStyle name="Обычный 3 2 2 5 5 2 2 6 4" xfId="28208"/>
    <cellStyle name="Обычный 3 2 2 5 5 2 2 6 5" xfId="35677"/>
    <cellStyle name="Обычный 3 2 2 5 5 2 2 6 6" xfId="43138"/>
    <cellStyle name="Обычный 3 2 2 5 5 2 2 6 7" xfId="51026"/>
    <cellStyle name="Обычный 3 2 2 5 5 2 2 6 8" xfId="58493"/>
    <cellStyle name="Обычный 3 2 2 5 5 2 2 7" xfId="8437"/>
    <cellStyle name="Обычный 3 2 2 5 5 2 2 7 2" xfId="8438"/>
    <cellStyle name="Обычный 3 2 2 5 5 2 2 7 3" xfId="21670"/>
    <cellStyle name="Обычный 3 2 2 5 5 2 2 7 4" xfId="29142"/>
    <cellStyle name="Обычный 3 2 2 5 5 2 2 7 5" xfId="36611"/>
    <cellStyle name="Обычный 3 2 2 5 5 2 2 7 6" xfId="44072"/>
    <cellStyle name="Обычный 3 2 2 5 5 2 2 7 7" xfId="51960"/>
    <cellStyle name="Обычный 3 2 2 5 5 2 2 7 8" xfId="59427"/>
    <cellStyle name="Обычный 3 2 2 5 5 2 2 8" xfId="8439"/>
    <cellStyle name="Обычный 3 2 2 5 5 2 2 8 2" xfId="8440"/>
    <cellStyle name="Обычный 3 2 2 5 5 2 2 8 3" xfId="22603"/>
    <cellStyle name="Обычный 3 2 2 5 5 2 2 8 4" xfId="30075"/>
    <cellStyle name="Обычный 3 2 2 5 5 2 2 8 5" xfId="37544"/>
    <cellStyle name="Обычный 3 2 2 5 5 2 2 8 6" xfId="45005"/>
    <cellStyle name="Обычный 3 2 2 5 5 2 2 8 7" xfId="52893"/>
    <cellStyle name="Обычный 3 2 2 5 5 2 2 8 8" xfId="60360"/>
    <cellStyle name="Обычный 3 2 2 5 5 2 2 9" xfId="8441"/>
    <cellStyle name="Обычный 3 2 2 5 5 2 3" xfId="8442"/>
    <cellStyle name="Обычный 3 2 2 5 5 2 3 10" xfId="16050"/>
    <cellStyle name="Обычный 3 2 2 5 5 2 3 11" xfId="23540"/>
    <cellStyle name="Обычный 3 2 2 5 5 2 3 12" xfId="31011"/>
    <cellStyle name="Обычный 3 2 2 5 5 2 3 13" xfId="38477"/>
    <cellStyle name="Обычный 3 2 2 5 5 2 3 14" xfId="46358"/>
    <cellStyle name="Обычный 3 2 2 5 5 2 3 15" xfId="53825"/>
    <cellStyle name="Обычный 3 2 2 5 5 2 3 2" xfId="8443"/>
    <cellStyle name="Обычный 3 2 2 5 5 2 3 2 2" xfId="8444"/>
    <cellStyle name="Обычный 3 2 2 5 5 2 3 2 3" xfId="17005"/>
    <cellStyle name="Обычный 3 2 2 5 5 2 3 2 4" xfId="24477"/>
    <cellStyle name="Обычный 3 2 2 5 5 2 3 2 5" xfId="31947"/>
    <cellStyle name="Обычный 3 2 2 5 5 2 3 2 6" xfId="39409"/>
    <cellStyle name="Обычный 3 2 2 5 5 2 3 2 7" xfId="47295"/>
    <cellStyle name="Обычный 3 2 2 5 5 2 3 2 8" xfId="54762"/>
    <cellStyle name="Обычный 3 2 2 5 5 2 3 3" xfId="8445"/>
    <cellStyle name="Обычный 3 2 2 5 5 2 3 3 2" xfId="8446"/>
    <cellStyle name="Обычный 3 2 2 5 5 2 3 3 3" xfId="17939"/>
    <cellStyle name="Обычный 3 2 2 5 5 2 3 3 4" xfId="25411"/>
    <cellStyle name="Обычный 3 2 2 5 5 2 3 3 5" xfId="32880"/>
    <cellStyle name="Обычный 3 2 2 5 5 2 3 3 6" xfId="40341"/>
    <cellStyle name="Обычный 3 2 2 5 5 2 3 3 7" xfId="48229"/>
    <cellStyle name="Обычный 3 2 2 5 5 2 3 3 8" xfId="55696"/>
    <cellStyle name="Обычный 3 2 2 5 5 2 3 4" xfId="8447"/>
    <cellStyle name="Обычный 3 2 2 5 5 2 3 4 2" xfId="8448"/>
    <cellStyle name="Обычный 3 2 2 5 5 2 3 4 3" xfId="18872"/>
    <cellStyle name="Обычный 3 2 2 5 5 2 3 4 4" xfId="26344"/>
    <cellStyle name="Обычный 3 2 2 5 5 2 3 4 5" xfId="33813"/>
    <cellStyle name="Обычный 3 2 2 5 5 2 3 4 6" xfId="41274"/>
    <cellStyle name="Обычный 3 2 2 5 5 2 3 4 7" xfId="49162"/>
    <cellStyle name="Обычный 3 2 2 5 5 2 3 4 8" xfId="56629"/>
    <cellStyle name="Обычный 3 2 2 5 5 2 3 5" xfId="8449"/>
    <cellStyle name="Обычный 3 2 2 5 5 2 3 5 2" xfId="8450"/>
    <cellStyle name="Обычный 3 2 2 5 5 2 3 5 3" xfId="19804"/>
    <cellStyle name="Обычный 3 2 2 5 5 2 3 5 4" xfId="27276"/>
    <cellStyle name="Обычный 3 2 2 5 5 2 3 5 5" xfId="34745"/>
    <cellStyle name="Обычный 3 2 2 5 5 2 3 5 6" xfId="42206"/>
    <cellStyle name="Обычный 3 2 2 5 5 2 3 5 7" xfId="50094"/>
    <cellStyle name="Обычный 3 2 2 5 5 2 3 5 8" xfId="57561"/>
    <cellStyle name="Обычный 3 2 2 5 5 2 3 6" xfId="8451"/>
    <cellStyle name="Обычный 3 2 2 5 5 2 3 6 2" xfId="8452"/>
    <cellStyle name="Обычный 3 2 2 5 5 2 3 6 3" xfId="20737"/>
    <cellStyle name="Обычный 3 2 2 5 5 2 3 6 4" xfId="28209"/>
    <cellStyle name="Обычный 3 2 2 5 5 2 3 6 5" xfId="35678"/>
    <cellStyle name="Обычный 3 2 2 5 5 2 3 6 6" xfId="43139"/>
    <cellStyle name="Обычный 3 2 2 5 5 2 3 6 7" xfId="51027"/>
    <cellStyle name="Обычный 3 2 2 5 5 2 3 6 8" xfId="58494"/>
    <cellStyle name="Обычный 3 2 2 5 5 2 3 7" xfId="8453"/>
    <cellStyle name="Обычный 3 2 2 5 5 2 3 7 2" xfId="8454"/>
    <cellStyle name="Обычный 3 2 2 5 5 2 3 7 3" xfId="21671"/>
    <cellStyle name="Обычный 3 2 2 5 5 2 3 7 4" xfId="29143"/>
    <cellStyle name="Обычный 3 2 2 5 5 2 3 7 5" xfId="36612"/>
    <cellStyle name="Обычный 3 2 2 5 5 2 3 7 6" xfId="44073"/>
    <cellStyle name="Обычный 3 2 2 5 5 2 3 7 7" xfId="51961"/>
    <cellStyle name="Обычный 3 2 2 5 5 2 3 7 8" xfId="59428"/>
    <cellStyle name="Обычный 3 2 2 5 5 2 3 8" xfId="8455"/>
    <cellStyle name="Обычный 3 2 2 5 5 2 3 8 2" xfId="8456"/>
    <cellStyle name="Обычный 3 2 2 5 5 2 3 8 3" xfId="22604"/>
    <cellStyle name="Обычный 3 2 2 5 5 2 3 8 4" xfId="30076"/>
    <cellStyle name="Обычный 3 2 2 5 5 2 3 8 5" xfId="37545"/>
    <cellStyle name="Обычный 3 2 2 5 5 2 3 8 6" xfId="45006"/>
    <cellStyle name="Обычный 3 2 2 5 5 2 3 8 7" xfId="52894"/>
    <cellStyle name="Обычный 3 2 2 5 5 2 3 8 8" xfId="60361"/>
    <cellStyle name="Обычный 3 2 2 5 5 2 3 9" xfId="8457"/>
    <cellStyle name="Обычный 3 2 2 5 5 2 4" xfId="8458"/>
    <cellStyle name="Обычный 3 2 2 5 5 2 4 2" xfId="8459"/>
    <cellStyle name="Обычный 3 2 2 5 5 2 4 3" xfId="17003"/>
    <cellStyle name="Обычный 3 2 2 5 5 2 4 4" xfId="24475"/>
    <cellStyle name="Обычный 3 2 2 5 5 2 4 5" xfId="31945"/>
    <cellStyle name="Обычный 3 2 2 5 5 2 4 6" xfId="39407"/>
    <cellStyle name="Обычный 3 2 2 5 5 2 4 7" xfId="47293"/>
    <cellStyle name="Обычный 3 2 2 5 5 2 4 8" xfId="54760"/>
    <cellStyle name="Обычный 3 2 2 5 5 2 5" xfId="8460"/>
    <cellStyle name="Обычный 3 2 2 5 5 2 5 2" xfId="8461"/>
    <cellStyle name="Обычный 3 2 2 5 5 2 5 3" xfId="17937"/>
    <cellStyle name="Обычный 3 2 2 5 5 2 5 4" xfId="25409"/>
    <cellStyle name="Обычный 3 2 2 5 5 2 5 5" xfId="32878"/>
    <cellStyle name="Обычный 3 2 2 5 5 2 5 6" xfId="40339"/>
    <cellStyle name="Обычный 3 2 2 5 5 2 5 7" xfId="48227"/>
    <cellStyle name="Обычный 3 2 2 5 5 2 5 8" xfId="55694"/>
    <cellStyle name="Обычный 3 2 2 5 5 2 6" xfId="8462"/>
    <cellStyle name="Обычный 3 2 2 5 5 2 6 2" xfId="8463"/>
    <cellStyle name="Обычный 3 2 2 5 5 2 6 3" xfId="18870"/>
    <cellStyle name="Обычный 3 2 2 5 5 2 6 4" xfId="26342"/>
    <cellStyle name="Обычный 3 2 2 5 5 2 6 5" xfId="33811"/>
    <cellStyle name="Обычный 3 2 2 5 5 2 6 6" xfId="41272"/>
    <cellStyle name="Обычный 3 2 2 5 5 2 6 7" xfId="49160"/>
    <cellStyle name="Обычный 3 2 2 5 5 2 6 8" xfId="56627"/>
    <cellStyle name="Обычный 3 2 2 5 5 2 7" xfId="8464"/>
    <cellStyle name="Обычный 3 2 2 5 5 2 7 2" xfId="8465"/>
    <cellStyle name="Обычный 3 2 2 5 5 2 7 3" xfId="19802"/>
    <cellStyle name="Обычный 3 2 2 5 5 2 7 4" xfId="27274"/>
    <cellStyle name="Обычный 3 2 2 5 5 2 7 5" xfId="34743"/>
    <cellStyle name="Обычный 3 2 2 5 5 2 7 6" xfId="42204"/>
    <cellStyle name="Обычный 3 2 2 5 5 2 7 7" xfId="50092"/>
    <cellStyle name="Обычный 3 2 2 5 5 2 7 8" xfId="57559"/>
    <cellStyle name="Обычный 3 2 2 5 5 2 8" xfId="8466"/>
    <cellStyle name="Обычный 3 2 2 5 5 2 8 2" xfId="8467"/>
    <cellStyle name="Обычный 3 2 2 5 5 2 8 3" xfId="20735"/>
    <cellStyle name="Обычный 3 2 2 5 5 2 8 4" xfId="28207"/>
    <cellStyle name="Обычный 3 2 2 5 5 2 8 5" xfId="35676"/>
    <cellStyle name="Обычный 3 2 2 5 5 2 8 6" xfId="43137"/>
    <cellStyle name="Обычный 3 2 2 5 5 2 8 7" xfId="51025"/>
    <cellStyle name="Обычный 3 2 2 5 5 2 8 8" xfId="58492"/>
    <cellStyle name="Обычный 3 2 2 5 5 2 9" xfId="8468"/>
    <cellStyle name="Обычный 3 2 2 5 5 2 9 2" xfId="8469"/>
    <cellStyle name="Обычный 3 2 2 5 5 2 9 3" xfId="21669"/>
    <cellStyle name="Обычный 3 2 2 5 5 2 9 4" xfId="29141"/>
    <cellStyle name="Обычный 3 2 2 5 5 2 9 5" xfId="36610"/>
    <cellStyle name="Обычный 3 2 2 5 5 2 9 6" xfId="44071"/>
    <cellStyle name="Обычный 3 2 2 5 5 2 9 7" xfId="51959"/>
    <cellStyle name="Обычный 3 2 2 5 5 2 9 8" xfId="59426"/>
    <cellStyle name="Обычный 3 2 2 5 5 3" xfId="8470"/>
    <cellStyle name="Обычный 3 2 2 5 5 3 10" xfId="16051"/>
    <cellStyle name="Обычный 3 2 2 5 5 3 11" xfId="23541"/>
    <cellStyle name="Обычный 3 2 2 5 5 3 12" xfId="31012"/>
    <cellStyle name="Обычный 3 2 2 5 5 3 13" xfId="38478"/>
    <cellStyle name="Обычный 3 2 2 5 5 3 14" xfId="46359"/>
    <cellStyle name="Обычный 3 2 2 5 5 3 15" xfId="53826"/>
    <cellStyle name="Обычный 3 2 2 5 5 3 2" xfId="8471"/>
    <cellStyle name="Обычный 3 2 2 5 5 3 2 2" xfId="8472"/>
    <cellStyle name="Обычный 3 2 2 5 5 3 2 3" xfId="17006"/>
    <cellStyle name="Обычный 3 2 2 5 5 3 2 4" xfId="24478"/>
    <cellStyle name="Обычный 3 2 2 5 5 3 2 5" xfId="31948"/>
    <cellStyle name="Обычный 3 2 2 5 5 3 2 6" xfId="39410"/>
    <cellStyle name="Обычный 3 2 2 5 5 3 2 7" xfId="47296"/>
    <cellStyle name="Обычный 3 2 2 5 5 3 2 8" xfId="54763"/>
    <cellStyle name="Обычный 3 2 2 5 5 3 3" xfId="8473"/>
    <cellStyle name="Обычный 3 2 2 5 5 3 3 2" xfId="8474"/>
    <cellStyle name="Обычный 3 2 2 5 5 3 3 3" xfId="17940"/>
    <cellStyle name="Обычный 3 2 2 5 5 3 3 4" xfId="25412"/>
    <cellStyle name="Обычный 3 2 2 5 5 3 3 5" xfId="32881"/>
    <cellStyle name="Обычный 3 2 2 5 5 3 3 6" xfId="40342"/>
    <cellStyle name="Обычный 3 2 2 5 5 3 3 7" xfId="48230"/>
    <cellStyle name="Обычный 3 2 2 5 5 3 3 8" xfId="55697"/>
    <cellStyle name="Обычный 3 2 2 5 5 3 4" xfId="8475"/>
    <cellStyle name="Обычный 3 2 2 5 5 3 4 2" xfId="8476"/>
    <cellStyle name="Обычный 3 2 2 5 5 3 4 3" xfId="18873"/>
    <cellStyle name="Обычный 3 2 2 5 5 3 4 4" xfId="26345"/>
    <cellStyle name="Обычный 3 2 2 5 5 3 4 5" xfId="33814"/>
    <cellStyle name="Обычный 3 2 2 5 5 3 4 6" xfId="41275"/>
    <cellStyle name="Обычный 3 2 2 5 5 3 4 7" xfId="49163"/>
    <cellStyle name="Обычный 3 2 2 5 5 3 4 8" xfId="56630"/>
    <cellStyle name="Обычный 3 2 2 5 5 3 5" xfId="8477"/>
    <cellStyle name="Обычный 3 2 2 5 5 3 5 2" xfId="8478"/>
    <cellStyle name="Обычный 3 2 2 5 5 3 5 3" xfId="19805"/>
    <cellStyle name="Обычный 3 2 2 5 5 3 5 4" xfId="27277"/>
    <cellStyle name="Обычный 3 2 2 5 5 3 5 5" xfId="34746"/>
    <cellStyle name="Обычный 3 2 2 5 5 3 5 6" xfId="42207"/>
    <cellStyle name="Обычный 3 2 2 5 5 3 5 7" xfId="50095"/>
    <cellStyle name="Обычный 3 2 2 5 5 3 5 8" xfId="57562"/>
    <cellStyle name="Обычный 3 2 2 5 5 3 6" xfId="8479"/>
    <cellStyle name="Обычный 3 2 2 5 5 3 6 2" xfId="8480"/>
    <cellStyle name="Обычный 3 2 2 5 5 3 6 3" xfId="20738"/>
    <cellStyle name="Обычный 3 2 2 5 5 3 6 4" xfId="28210"/>
    <cellStyle name="Обычный 3 2 2 5 5 3 6 5" xfId="35679"/>
    <cellStyle name="Обычный 3 2 2 5 5 3 6 6" xfId="43140"/>
    <cellStyle name="Обычный 3 2 2 5 5 3 6 7" xfId="51028"/>
    <cellStyle name="Обычный 3 2 2 5 5 3 6 8" xfId="58495"/>
    <cellStyle name="Обычный 3 2 2 5 5 3 7" xfId="8481"/>
    <cellStyle name="Обычный 3 2 2 5 5 3 7 2" xfId="8482"/>
    <cellStyle name="Обычный 3 2 2 5 5 3 7 3" xfId="21672"/>
    <cellStyle name="Обычный 3 2 2 5 5 3 7 4" xfId="29144"/>
    <cellStyle name="Обычный 3 2 2 5 5 3 7 5" xfId="36613"/>
    <cellStyle name="Обычный 3 2 2 5 5 3 7 6" xfId="44074"/>
    <cellStyle name="Обычный 3 2 2 5 5 3 7 7" xfId="51962"/>
    <cellStyle name="Обычный 3 2 2 5 5 3 7 8" xfId="59429"/>
    <cellStyle name="Обычный 3 2 2 5 5 3 8" xfId="8483"/>
    <cellStyle name="Обычный 3 2 2 5 5 3 8 2" xfId="8484"/>
    <cellStyle name="Обычный 3 2 2 5 5 3 8 3" xfId="22605"/>
    <cellStyle name="Обычный 3 2 2 5 5 3 8 4" xfId="30077"/>
    <cellStyle name="Обычный 3 2 2 5 5 3 8 5" xfId="37546"/>
    <cellStyle name="Обычный 3 2 2 5 5 3 8 6" xfId="45007"/>
    <cellStyle name="Обычный 3 2 2 5 5 3 8 7" xfId="52895"/>
    <cellStyle name="Обычный 3 2 2 5 5 3 8 8" xfId="60362"/>
    <cellStyle name="Обычный 3 2 2 5 5 3 9" xfId="8485"/>
    <cellStyle name="Обычный 3 2 2 5 5 4" xfId="8486"/>
    <cellStyle name="Обычный 3 2 2 5 5 4 10" xfId="16052"/>
    <cellStyle name="Обычный 3 2 2 5 5 4 11" xfId="23542"/>
    <cellStyle name="Обычный 3 2 2 5 5 4 12" xfId="31013"/>
    <cellStyle name="Обычный 3 2 2 5 5 4 13" xfId="38479"/>
    <cellStyle name="Обычный 3 2 2 5 5 4 14" xfId="46360"/>
    <cellStyle name="Обычный 3 2 2 5 5 4 15" xfId="53827"/>
    <cellStyle name="Обычный 3 2 2 5 5 4 2" xfId="8487"/>
    <cellStyle name="Обычный 3 2 2 5 5 4 2 2" xfId="8488"/>
    <cellStyle name="Обычный 3 2 2 5 5 4 2 3" xfId="17007"/>
    <cellStyle name="Обычный 3 2 2 5 5 4 2 4" xfId="24479"/>
    <cellStyle name="Обычный 3 2 2 5 5 4 2 5" xfId="31949"/>
    <cellStyle name="Обычный 3 2 2 5 5 4 2 6" xfId="39411"/>
    <cellStyle name="Обычный 3 2 2 5 5 4 2 7" xfId="47297"/>
    <cellStyle name="Обычный 3 2 2 5 5 4 2 8" xfId="54764"/>
    <cellStyle name="Обычный 3 2 2 5 5 4 3" xfId="8489"/>
    <cellStyle name="Обычный 3 2 2 5 5 4 3 2" xfId="8490"/>
    <cellStyle name="Обычный 3 2 2 5 5 4 3 3" xfId="17941"/>
    <cellStyle name="Обычный 3 2 2 5 5 4 3 4" xfId="25413"/>
    <cellStyle name="Обычный 3 2 2 5 5 4 3 5" xfId="32882"/>
    <cellStyle name="Обычный 3 2 2 5 5 4 3 6" xfId="40343"/>
    <cellStyle name="Обычный 3 2 2 5 5 4 3 7" xfId="48231"/>
    <cellStyle name="Обычный 3 2 2 5 5 4 3 8" xfId="55698"/>
    <cellStyle name="Обычный 3 2 2 5 5 4 4" xfId="8491"/>
    <cellStyle name="Обычный 3 2 2 5 5 4 4 2" xfId="8492"/>
    <cellStyle name="Обычный 3 2 2 5 5 4 4 3" xfId="18874"/>
    <cellStyle name="Обычный 3 2 2 5 5 4 4 4" xfId="26346"/>
    <cellStyle name="Обычный 3 2 2 5 5 4 4 5" xfId="33815"/>
    <cellStyle name="Обычный 3 2 2 5 5 4 4 6" xfId="41276"/>
    <cellStyle name="Обычный 3 2 2 5 5 4 4 7" xfId="49164"/>
    <cellStyle name="Обычный 3 2 2 5 5 4 4 8" xfId="56631"/>
    <cellStyle name="Обычный 3 2 2 5 5 4 5" xfId="8493"/>
    <cellStyle name="Обычный 3 2 2 5 5 4 5 2" xfId="8494"/>
    <cellStyle name="Обычный 3 2 2 5 5 4 5 3" xfId="19806"/>
    <cellStyle name="Обычный 3 2 2 5 5 4 5 4" xfId="27278"/>
    <cellStyle name="Обычный 3 2 2 5 5 4 5 5" xfId="34747"/>
    <cellStyle name="Обычный 3 2 2 5 5 4 5 6" xfId="42208"/>
    <cellStyle name="Обычный 3 2 2 5 5 4 5 7" xfId="50096"/>
    <cellStyle name="Обычный 3 2 2 5 5 4 5 8" xfId="57563"/>
    <cellStyle name="Обычный 3 2 2 5 5 4 6" xfId="8495"/>
    <cellStyle name="Обычный 3 2 2 5 5 4 6 2" xfId="8496"/>
    <cellStyle name="Обычный 3 2 2 5 5 4 6 3" xfId="20739"/>
    <cellStyle name="Обычный 3 2 2 5 5 4 6 4" xfId="28211"/>
    <cellStyle name="Обычный 3 2 2 5 5 4 6 5" xfId="35680"/>
    <cellStyle name="Обычный 3 2 2 5 5 4 6 6" xfId="43141"/>
    <cellStyle name="Обычный 3 2 2 5 5 4 6 7" xfId="51029"/>
    <cellStyle name="Обычный 3 2 2 5 5 4 6 8" xfId="58496"/>
    <cellStyle name="Обычный 3 2 2 5 5 4 7" xfId="8497"/>
    <cellStyle name="Обычный 3 2 2 5 5 4 7 2" xfId="8498"/>
    <cellStyle name="Обычный 3 2 2 5 5 4 7 3" xfId="21673"/>
    <cellStyle name="Обычный 3 2 2 5 5 4 7 4" xfId="29145"/>
    <cellStyle name="Обычный 3 2 2 5 5 4 7 5" xfId="36614"/>
    <cellStyle name="Обычный 3 2 2 5 5 4 7 6" xfId="44075"/>
    <cellStyle name="Обычный 3 2 2 5 5 4 7 7" xfId="51963"/>
    <cellStyle name="Обычный 3 2 2 5 5 4 7 8" xfId="59430"/>
    <cellStyle name="Обычный 3 2 2 5 5 4 8" xfId="8499"/>
    <cellStyle name="Обычный 3 2 2 5 5 4 8 2" xfId="8500"/>
    <cellStyle name="Обычный 3 2 2 5 5 4 8 3" xfId="22606"/>
    <cellStyle name="Обычный 3 2 2 5 5 4 8 4" xfId="30078"/>
    <cellStyle name="Обычный 3 2 2 5 5 4 8 5" xfId="37547"/>
    <cellStyle name="Обычный 3 2 2 5 5 4 8 6" xfId="45008"/>
    <cellStyle name="Обычный 3 2 2 5 5 4 8 7" xfId="52896"/>
    <cellStyle name="Обычный 3 2 2 5 5 4 8 8" xfId="60363"/>
    <cellStyle name="Обычный 3 2 2 5 5 4 9" xfId="8501"/>
    <cellStyle name="Обычный 3 2 2 5 5 5" xfId="8502"/>
    <cellStyle name="Обычный 3 2 2 5 5 5 2" xfId="8503"/>
    <cellStyle name="Обычный 3 2 2 5 5 5 3" xfId="17002"/>
    <cellStyle name="Обычный 3 2 2 5 5 5 4" xfId="24474"/>
    <cellStyle name="Обычный 3 2 2 5 5 5 5" xfId="31944"/>
    <cellStyle name="Обычный 3 2 2 5 5 5 6" xfId="39406"/>
    <cellStyle name="Обычный 3 2 2 5 5 5 7" xfId="47292"/>
    <cellStyle name="Обычный 3 2 2 5 5 5 8" xfId="54759"/>
    <cellStyle name="Обычный 3 2 2 5 5 6" xfId="8504"/>
    <cellStyle name="Обычный 3 2 2 5 5 6 2" xfId="8505"/>
    <cellStyle name="Обычный 3 2 2 5 5 6 3" xfId="17936"/>
    <cellStyle name="Обычный 3 2 2 5 5 6 4" xfId="25408"/>
    <cellStyle name="Обычный 3 2 2 5 5 6 5" xfId="32877"/>
    <cellStyle name="Обычный 3 2 2 5 5 6 6" xfId="40338"/>
    <cellStyle name="Обычный 3 2 2 5 5 6 7" xfId="48226"/>
    <cellStyle name="Обычный 3 2 2 5 5 6 8" xfId="55693"/>
    <cellStyle name="Обычный 3 2 2 5 5 7" xfId="8506"/>
    <cellStyle name="Обычный 3 2 2 5 5 7 2" xfId="8507"/>
    <cellStyle name="Обычный 3 2 2 5 5 7 3" xfId="18869"/>
    <cellStyle name="Обычный 3 2 2 5 5 7 4" xfId="26341"/>
    <cellStyle name="Обычный 3 2 2 5 5 7 5" xfId="33810"/>
    <cellStyle name="Обычный 3 2 2 5 5 7 6" xfId="41271"/>
    <cellStyle name="Обычный 3 2 2 5 5 7 7" xfId="49159"/>
    <cellStyle name="Обычный 3 2 2 5 5 7 8" xfId="56626"/>
    <cellStyle name="Обычный 3 2 2 5 5 8" xfId="8508"/>
    <cellStyle name="Обычный 3 2 2 5 5 8 2" xfId="8509"/>
    <cellStyle name="Обычный 3 2 2 5 5 8 3" xfId="19801"/>
    <cellStyle name="Обычный 3 2 2 5 5 8 4" xfId="27273"/>
    <cellStyle name="Обычный 3 2 2 5 5 8 5" xfId="34742"/>
    <cellStyle name="Обычный 3 2 2 5 5 8 6" xfId="42203"/>
    <cellStyle name="Обычный 3 2 2 5 5 8 7" xfId="50091"/>
    <cellStyle name="Обычный 3 2 2 5 5 8 8" xfId="57558"/>
    <cellStyle name="Обычный 3 2 2 5 5 9" xfId="8510"/>
    <cellStyle name="Обычный 3 2 2 5 5 9 2" xfId="8511"/>
    <cellStyle name="Обычный 3 2 2 5 5 9 3" xfId="20734"/>
    <cellStyle name="Обычный 3 2 2 5 5 9 4" xfId="28206"/>
    <cellStyle name="Обычный 3 2 2 5 5 9 5" xfId="35675"/>
    <cellStyle name="Обычный 3 2 2 5 5 9 6" xfId="43136"/>
    <cellStyle name="Обычный 3 2 2 5 5 9 7" xfId="51024"/>
    <cellStyle name="Обычный 3 2 2 5 5 9 8" xfId="58491"/>
    <cellStyle name="Обычный 3 2 2 5 6" xfId="8512"/>
    <cellStyle name="Обычный 3 2 2 5 6 10" xfId="8513"/>
    <cellStyle name="Обычный 3 2 2 5 6 10 2" xfId="8514"/>
    <cellStyle name="Обычный 3 2 2 5 6 10 3" xfId="21674"/>
    <cellStyle name="Обычный 3 2 2 5 6 10 4" xfId="29146"/>
    <cellStyle name="Обычный 3 2 2 5 6 10 5" xfId="36615"/>
    <cellStyle name="Обычный 3 2 2 5 6 10 6" xfId="44076"/>
    <cellStyle name="Обычный 3 2 2 5 6 10 7" xfId="51964"/>
    <cellStyle name="Обычный 3 2 2 5 6 10 8" xfId="59431"/>
    <cellStyle name="Обычный 3 2 2 5 6 11" xfId="8515"/>
    <cellStyle name="Обычный 3 2 2 5 6 11 2" xfId="8516"/>
    <cellStyle name="Обычный 3 2 2 5 6 11 3" xfId="22607"/>
    <cellStyle name="Обычный 3 2 2 5 6 11 4" xfId="30079"/>
    <cellStyle name="Обычный 3 2 2 5 6 11 5" xfId="37548"/>
    <cellStyle name="Обычный 3 2 2 5 6 11 6" xfId="45009"/>
    <cellStyle name="Обычный 3 2 2 5 6 11 7" xfId="52897"/>
    <cellStyle name="Обычный 3 2 2 5 6 11 8" xfId="60364"/>
    <cellStyle name="Обычный 3 2 2 5 6 12" xfId="8517"/>
    <cellStyle name="Обычный 3 2 2 5 6 13" xfId="16053"/>
    <cellStyle name="Обычный 3 2 2 5 6 14" xfId="23543"/>
    <cellStyle name="Обычный 3 2 2 5 6 15" xfId="31014"/>
    <cellStyle name="Обычный 3 2 2 5 6 16" xfId="38480"/>
    <cellStyle name="Обычный 3 2 2 5 6 17" xfId="45572"/>
    <cellStyle name="Обычный 3 2 2 5 6 18" xfId="46361"/>
    <cellStyle name="Обычный 3 2 2 5 6 19" xfId="53828"/>
    <cellStyle name="Обычный 3 2 2 5 6 2" xfId="8518"/>
    <cellStyle name="Обычный 3 2 2 5 6 2 10" xfId="8519"/>
    <cellStyle name="Обычный 3 2 2 5 6 2 10 2" xfId="8520"/>
    <cellStyle name="Обычный 3 2 2 5 6 2 10 3" xfId="22608"/>
    <cellStyle name="Обычный 3 2 2 5 6 2 10 4" xfId="30080"/>
    <cellStyle name="Обычный 3 2 2 5 6 2 10 5" xfId="37549"/>
    <cellStyle name="Обычный 3 2 2 5 6 2 10 6" xfId="45010"/>
    <cellStyle name="Обычный 3 2 2 5 6 2 10 7" xfId="52898"/>
    <cellStyle name="Обычный 3 2 2 5 6 2 10 8" xfId="60365"/>
    <cellStyle name="Обычный 3 2 2 5 6 2 11" xfId="8521"/>
    <cellStyle name="Обычный 3 2 2 5 6 2 12" xfId="16054"/>
    <cellStyle name="Обычный 3 2 2 5 6 2 13" xfId="23544"/>
    <cellStyle name="Обычный 3 2 2 5 6 2 14" xfId="31015"/>
    <cellStyle name="Обычный 3 2 2 5 6 2 15" xfId="38481"/>
    <cellStyle name="Обычный 3 2 2 5 6 2 16" xfId="45573"/>
    <cellStyle name="Обычный 3 2 2 5 6 2 17" xfId="46362"/>
    <cellStyle name="Обычный 3 2 2 5 6 2 18" xfId="53829"/>
    <cellStyle name="Обычный 3 2 2 5 6 2 2" xfId="8522"/>
    <cellStyle name="Обычный 3 2 2 5 6 2 2 10" xfId="16055"/>
    <cellStyle name="Обычный 3 2 2 5 6 2 2 11" xfId="23545"/>
    <cellStyle name="Обычный 3 2 2 5 6 2 2 12" xfId="31016"/>
    <cellStyle name="Обычный 3 2 2 5 6 2 2 13" xfId="38482"/>
    <cellStyle name="Обычный 3 2 2 5 6 2 2 14" xfId="46363"/>
    <cellStyle name="Обычный 3 2 2 5 6 2 2 15" xfId="53830"/>
    <cellStyle name="Обычный 3 2 2 5 6 2 2 2" xfId="8523"/>
    <cellStyle name="Обычный 3 2 2 5 6 2 2 2 2" xfId="8524"/>
    <cellStyle name="Обычный 3 2 2 5 6 2 2 2 3" xfId="17010"/>
    <cellStyle name="Обычный 3 2 2 5 6 2 2 2 4" xfId="24482"/>
    <cellStyle name="Обычный 3 2 2 5 6 2 2 2 5" xfId="31952"/>
    <cellStyle name="Обычный 3 2 2 5 6 2 2 2 6" xfId="39414"/>
    <cellStyle name="Обычный 3 2 2 5 6 2 2 2 7" xfId="47300"/>
    <cellStyle name="Обычный 3 2 2 5 6 2 2 2 8" xfId="54767"/>
    <cellStyle name="Обычный 3 2 2 5 6 2 2 3" xfId="8525"/>
    <cellStyle name="Обычный 3 2 2 5 6 2 2 3 2" xfId="8526"/>
    <cellStyle name="Обычный 3 2 2 5 6 2 2 3 3" xfId="17944"/>
    <cellStyle name="Обычный 3 2 2 5 6 2 2 3 4" xfId="25416"/>
    <cellStyle name="Обычный 3 2 2 5 6 2 2 3 5" xfId="32885"/>
    <cellStyle name="Обычный 3 2 2 5 6 2 2 3 6" xfId="40346"/>
    <cellStyle name="Обычный 3 2 2 5 6 2 2 3 7" xfId="48234"/>
    <cellStyle name="Обычный 3 2 2 5 6 2 2 3 8" xfId="55701"/>
    <cellStyle name="Обычный 3 2 2 5 6 2 2 4" xfId="8527"/>
    <cellStyle name="Обычный 3 2 2 5 6 2 2 4 2" xfId="8528"/>
    <cellStyle name="Обычный 3 2 2 5 6 2 2 4 3" xfId="18877"/>
    <cellStyle name="Обычный 3 2 2 5 6 2 2 4 4" xfId="26349"/>
    <cellStyle name="Обычный 3 2 2 5 6 2 2 4 5" xfId="33818"/>
    <cellStyle name="Обычный 3 2 2 5 6 2 2 4 6" xfId="41279"/>
    <cellStyle name="Обычный 3 2 2 5 6 2 2 4 7" xfId="49167"/>
    <cellStyle name="Обычный 3 2 2 5 6 2 2 4 8" xfId="56634"/>
    <cellStyle name="Обычный 3 2 2 5 6 2 2 5" xfId="8529"/>
    <cellStyle name="Обычный 3 2 2 5 6 2 2 5 2" xfId="8530"/>
    <cellStyle name="Обычный 3 2 2 5 6 2 2 5 3" xfId="19809"/>
    <cellStyle name="Обычный 3 2 2 5 6 2 2 5 4" xfId="27281"/>
    <cellStyle name="Обычный 3 2 2 5 6 2 2 5 5" xfId="34750"/>
    <cellStyle name="Обычный 3 2 2 5 6 2 2 5 6" xfId="42211"/>
    <cellStyle name="Обычный 3 2 2 5 6 2 2 5 7" xfId="50099"/>
    <cellStyle name="Обычный 3 2 2 5 6 2 2 5 8" xfId="57566"/>
    <cellStyle name="Обычный 3 2 2 5 6 2 2 6" xfId="8531"/>
    <cellStyle name="Обычный 3 2 2 5 6 2 2 6 2" xfId="8532"/>
    <cellStyle name="Обычный 3 2 2 5 6 2 2 6 3" xfId="20742"/>
    <cellStyle name="Обычный 3 2 2 5 6 2 2 6 4" xfId="28214"/>
    <cellStyle name="Обычный 3 2 2 5 6 2 2 6 5" xfId="35683"/>
    <cellStyle name="Обычный 3 2 2 5 6 2 2 6 6" xfId="43144"/>
    <cellStyle name="Обычный 3 2 2 5 6 2 2 6 7" xfId="51032"/>
    <cellStyle name="Обычный 3 2 2 5 6 2 2 6 8" xfId="58499"/>
    <cellStyle name="Обычный 3 2 2 5 6 2 2 7" xfId="8533"/>
    <cellStyle name="Обычный 3 2 2 5 6 2 2 7 2" xfId="8534"/>
    <cellStyle name="Обычный 3 2 2 5 6 2 2 7 3" xfId="21676"/>
    <cellStyle name="Обычный 3 2 2 5 6 2 2 7 4" xfId="29148"/>
    <cellStyle name="Обычный 3 2 2 5 6 2 2 7 5" xfId="36617"/>
    <cellStyle name="Обычный 3 2 2 5 6 2 2 7 6" xfId="44078"/>
    <cellStyle name="Обычный 3 2 2 5 6 2 2 7 7" xfId="51966"/>
    <cellStyle name="Обычный 3 2 2 5 6 2 2 7 8" xfId="59433"/>
    <cellStyle name="Обычный 3 2 2 5 6 2 2 8" xfId="8535"/>
    <cellStyle name="Обычный 3 2 2 5 6 2 2 8 2" xfId="8536"/>
    <cellStyle name="Обычный 3 2 2 5 6 2 2 8 3" xfId="22609"/>
    <cellStyle name="Обычный 3 2 2 5 6 2 2 8 4" xfId="30081"/>
    <cellStyle name="Обычный 3 2 2 5 6 2 2 8 5" xfId="37550"/>
    <cellStyle name="Обычный 3 2 2 5 6 2 2 8 6" xfId="45011"/>
    <cellStyle name="Обычный 3 2 2 5 6 2 2 8 7" xfId="52899"/>
    <cellStyle name="Обычный 3 2 2 5 6 2 2 8 8" xfId="60366"/>
    <cellStyle name="Обычный 3 2 2 5 6 2 2 9" xfId="8537"/>
    <cellStyle name="Обычный 3 2 2 5 6 2 3" xfId="8538"/>
    <cellStyle name="Обычный 3 2 2 5 6 2 3 10" xfId="16056"/>
    <cellStyle name="Обычный 3 2 2 5 6 2 3 11" xfId="23546"/>
    <cellStyle name="Обычный 3 2 2 5 6 2 3 12" xfId="31017"/>
    <cellStyle name="Обычный 3 2 2 5 6 2 3 13" xfId="38483"/>
    <cellStyle name="Обычный 3 2 2 5 6 2 3 14" xfId="46364"/>
    <cellStyle name="Обычный 3 2 2 5 6 2 3 15" xfId="53831"/>
    <cellStyle name="Обычный 3 2 2 5 6 2 3 2" xfId="8539"/>
    <cellStyle name="Обычный 3 2 2 5 6 2 3 2 2" xfId="8540"/>
    <cellStyle name="Обычный 3 2 2 5 6 2 3 2 3" xfId="17011"/>
    <cellStyle name="Обычный 3 2 2 5 6 2 3 2 4" xfId="24483"/>
    <cellStyle name="Обычный 3 2 2 5 6 2 3 2 5" xfId="31953"/>
    <cellStyle name="Обычный 3 2 2 5 6 2 3 2 6" xfId="39415"/>
    <cellStyle name="Обычный 3 2 2 5 6 2 3 2 7" xfId="47301"/>
    <cellStyle name="Обычный 3 2 2 5 6 2 3 2 8" xfId="54768"/>
    <cellStyle name="Обычный 3 2 2 5 6 2 3 3" xfId="8541"/>
    <cellStyle name="Обычный 3 2 2 5 6 2 3 3 2" xfId="8542"/>
    <cellStyle name="Обычный 3 2 2 5 6 2 3 3 3" xfId="17945"/>
    <cellStyle name="Обычный 3 2 2 5 6 2 3 3 4" xfId="25417"/>
    <cellStyle name="Обычный 3 2 2 5 6 2 3 3 5" xfId="32886"/>
    <cellStyle name="Обычный 3 2 2 5 6 2 3 3 6" xfId="40347"/>
    <cellStyle name="Обычный 3 2 2 5 6 2 3 3 7" xfId="48235"/>
    <cellStyle name="Обычный 3 2 2 5 6 2 3 3 8" xfId="55702"/>
    <cellStyle name="Обычный 3 2 2 5 6 2 3 4" xfId="8543"/>
    <cellStyle name="Обычный 3 2 2 5 6 2 3 4 2" xfId="8544"/>
    <cellStyle name="Обычный 3 2 2 5 6 2 3 4 3" xfId="18878"/>
    <cellStyle name="Обычный 3 2 2 5 6 2 3 4 4" xfId="26350"/>
    <cellStyle name="Обычный 3 2 2 5 6 2 3 4 5" xfId="33819"/>
    <cellStyle name="Обычный 3 2 2 5 6 2 3 4 6" xfId="41280"/>
    <cellStyle name="Обычный 3 2 2 5 6 2 3 4 7" xfId="49168"/>
    <cellStyle name="Обычный 3 2 2 5 6 2 3 4 8" xfId="56635"/>
    <cellStyle name="Обычный 3 2 2 5 6 2 3 5" xfId="8545"/>
    <cellStyle name="Обычный 3 2 2 5 6 2 3 5 2" xfId="8546"/>
    <cellStyle name="Обычный 3 2 2 5 6 2 3 5 3" xfId="19810"/>
    <cellStyle name="Обычный 3 2 2 5 6 2 3 5 4" xfId="27282"/>
    <cellStyle name="Обычный 3 2 2 5 6 2 3 5 5" xfId="34751"/>
    <cellStyle name="Обычный 3 2 2 5 6 2 3 5 6" xfId="42212"/>
    <cellStyle name="Обычный 3 2 2 5 6 2 3 5 7" xfId="50100"/>
    <cellStyle name="Обычный 3 2 2 5 6 2 3 5 8" xfId="57567"/>
    <cellStyle name="Обычный 3 2 2 5 6 2 3 6" xfId="8547"/>
    <cellStyle name="Обычный 3 2 2 5 6 2 3 6 2" xfId="8548"/>
    <cellStyle name="Обычный 3 2 2 5 6 2 3 6 3" xfId="20743"/>
    <cellStyle name="Обычный 3 2 2 5 6 2 3 6 4" xfId="28215"/>
    <cellStyle name="Обычный 3 2 2 5 6 2 3 6 5" xfId="35684"/>
    <cellStyle name="Обычный 3 2 2 5 6 2 3 6 6" xfId="43145"/>
    <cellStyle name="Обычный 3 2 2 5 6 2 3 6 7" xfId="51033"/>
    <cellStyle name="Обычный 3 2 2 5 6 2 3 6 8" xfId="58500"/>
    <cellStyle name="Обычный 3 2 2 5 6 2 3 7" xfId="8549"/>
    <cellStyle name="Обычный 3 2 2 5 6 2 3 7 2" xfId="8550"/>
    <cellStyle name="Обычный 3 2 2 5 6 2 3 7 3" xfId="21677"/>
    <cellStyle name="Обычный 3 2 2 5 6 2 3 7 4" xfId="29149"/>
    <cellStyle name="Обычный 3 2 2 5 6 2 3 7 5" xfId="36618"/>
    <cellStyle name="Обычный 3 2 2 5 6 2 3 7 6" xfId="44079"/>
    <cellStyle name="Обычный 3 2 2 5 6 2 3 7 7" xfId="51967"/>
    <cellStyle name="Обычный 3 2 2 5 6 2 3 7 8" xfId="59434"/>
    <cellStyle name="Обычный 3 2 2 5 6 2 3 8" xfId="8551"/>
    <cellStyle name="Обычный 3 2 2 5 6 2 3 8 2" xfId="8552"/>
    <cellStyle name="Обычный 3 2 2 5 6 2 3 8 3" xfId="22610"/>
    <cellStyle name="Обычный 3 2 2 5 6 2 3 8 4" xfId="30082"/>
    <cellStyle name="Обычный 3 2 2 5 6 2 3 8 5" xfId="37551"/>
    <cellStyle name="Обычный 3 2 2 5 6 2 3 8 6" xfId="45012"/>
    <cellStyle name="Обычный 3 2 2 5 6 2 3 8 7" xfId="52900"/>
    <cellStyle name="Обычный 3 2 2 5 6 2 3 8 8" xfId="60367"/>
    <cellStyle name="Обычный 3 2 2 5 6 2 3 9" xfId="8553"/>
    <cellStyle name="Обычный 3 2 2 5 6 2 4" xfId="8554"/>
    <cellStyle name="Обычный 3 2 2 5 6 2 4 2" xfId="8555"/>
    <cellStyle name="Обычный 3 2 2 5 6 2 4 3" xfId="17009"/>
    <cellStyle name="Обычный 3 2 2 5 6 2 4 4" xfId="24481"/>
    <cellStyle name="Обычный 3 2 2 5 6 2 4 5" xfId="31951"/>
    <cellStyle name="Обычный 3 2 2 5 6 2 4 6" xfId="39413"/>
    <cellStyle name="Обычный 3 2 2 5 6 2 4 7" xfId="47299"/>
    <cellStyle name="Обычный 3 2 2 5 6 2 4 8" xfId="54766"/>
    <cellStyle name="Обычный 3 2 2 5 6 2 5" xfId="8556"/>
    <cellStyle name="Обычный 3 2 2 5 6 2 5 2" xfId="8557"/>
    <cellStyle name="Обычный 3 2 2 5 6 2 5 3" xfId="17943"/>
    <cellStyle name="Обычный 3 2 2 5 6 2 5 4" xfId="25415"/>
    <cellStyle name="Обычный 3 2 2 5 6 2 5 5" xfId="32884"/>
    <cellStyle name="Обычный 3 2 2 5 6 2 5 6" xfId="40345"/>
    <cellStyle name="Обычный 3 2 2 5 6 2 5 7" xfId="48233"/>
    <cellStyle name="Обычный 3 2 2 5 6 2 5 8" xfId="55700"/>
    <cellStyle name="Обычный 3 2 2 5 6 2 6" xfId="8558"/>
    <cellStyle name="Обычный 3 2 2 5 6 2 6 2" xfId="8559"/>
    <cellStyle name="Обычный 3 2 2 5 6 2 6 3" xfId="18876"/>
    <cellStyle name="Обычный 3 2 2 5 6 2 6 4" xfId="26348"/>
    <cellStyle name="Обычный 3 2 2 5 6 2 6 5" xfId="33817"/>
    <cellStyle name="Обычный 3 2 2 5 6 2 6 6" xfId="41278"/>
    <cellStyle name="Обычный 3 2 2 5 6 2 6 7" xfId="49166"/>
    <cellStyle name="Обычный 3 2 2 5 6 2 6 8" xfId="56633"/>
    <cellStyle name="Обычный 3 2 2 5 6 2 7" xfId="8560"/>
    <cellStyle name="Обычный 3 2 2 5 6 2 7 2" xfId="8561"/>
    <cellStyle name="Обычный 3 2 2 5 6 2 7 3" xfId="19808"/>
    <cellStyle name="Обычный 3 2 2 5 6 2 7 4" xfId="27280"/>
    <cellStyle name="Обычный 3 2 2 5 6 2 7 5" xfId="34749"/>
    <cellStyle name="Обычный 3 2 2 5 6 2 7 6" xfId="42210"/>
    <cellStyle name="Обычный 3 2 2 5 6 2 7 7" xfId="50098"/>
    <cellStyle name="Обычный 3 2 2 5 6 2 7 8" xfId="57565"/>
    <cellStyle name="Обычный 3 2 2 5 6 2 8" xfId="8562"/>
    <cellStyle name="Обычный 3 2 2 5 6 2 8 2" xfId="8563"/>
    <cellStyle name="Обычный 3 2 2 5 6 2 8 3" xfId="20741"/>
    <cellStyle name="Обычный 3 2 2 5 6 2 8 4" xfId="28213"/>
    <cellStyle name="Обычный 3 2 2 5 6 2 8 5" xfId="35682"/>
    <cellStyle name="Обычный 3 2 2 5 6 2 8 6" xfId="43143"/>
    <cellStyle name="Обычный 3 2 2 5 6 2 8 7" xfId="51031"/>
    <cellStyle name="Обычный 3 2 2 5 6 2 8 8" xfId="58498"/>
    <cellStyle name="Обычный 3 2 2 5 6 2 9" xfId="8564"/>
    <cellStyle name="Обычный 3 2 2 5 6 2 9 2" xfId="8565"/>
    <cellStyle name="Обычный 3 2 2 5 6 2 9 3" xfId="21675"/>
    <cellStyle name="Обычный 3 2 2 5 6 2 9 4" xfId="29147"/>
    <cellStyle name="Обычный 3 2 2 5 6 2 9 5" xfId="36616"/>
    <cellStyle name="Обычный 3 2 2 5 6 2 9 6" xfId="44077"/>
    <cellStyle name="Обычный 3 2 2 5 6 2 9 7" xfId="51965"/>
    <cellStyle name="Обычный 3 2 2 5 6 2 9 8" xfId="59432"/>
    <cellStyle name="Обычный 3 2 2 5 6 3" xfId="8566"/>
    <cellStyle name="Обычный 3 2 2 5 6 3 10" xfId="16057"/>
    <cellStyle name="Обычный 3 2 2 5 6 3 11" xfId="23547"/>
    <cellStyle name="Обычный 3 2 2 5 6 3 12" xfId="31018"/>
    <cellStyle name="Обычный 3 2 2 5 6 3 13" xfId="38484"/>
    <cellStyle name="Обычный 3 2 2 5 6 3 14" xfId="46365"/>
    <cellStyle name="Обычный 3 2 2 5 6 3 15" xfId="53832"/>
    <cellStyle name="Обычный 3 2 2 5 6 3 2" xfId="8567"/>
    <cellStyle name="Обычный 3 2 2 5 6 3 2 2" xfId="8568"/>
    <cellStyle name="Обычный 3 2 2 5 6 3 2 3" xfId="17012"/>
    <cellStyle name="Обычный 3 2 2 5 6 3 2 4" xfId="24484"/>
    <cellStyle name="Обычный 3 2 2 5 6 3 2 5" xfId="31954"/>
    <cellStyle name="Обычный 3 2 2 5 6 3 2 6" xfId="39416"/>
    <cellStyle name="Обычный 3 2 2 5 6 3 2 7" xfId="47302"/>
    <cellStyle name="Обычный 3 2 2 5 6 3 2 8" xfId="54769"/>
    <cellStyle name="Обычный 3 2 2 5 6 3 3" xfId="8569"/>
    <cellStyle name="Обычный 3 2 2 5 6 3 3 2" xfId="8570"/>
    <cellStyle name="Обычный 3 2 2 5 6 3 3 3" xfId="17946"/>
    <cellStyle name="Обычный 3 2 2 5 6 3 3 4" xfId="25418"/>
    <cellStyle name="Обычный 3 2 2 5 6 3 3 5" xfId="32887"/>
    <cellStyle name="Обычный 3 2 2 5 6 3 3 6" xfId="40348"/>
    <cellStyle name="Обычный 3 2 2 5 6 3 3 7" xfId="48236"/>
    <cellStyle name="Обычный 3 2 2 5 6 3 3 8" xfId="55703"/>
    <cellStyle name="Обычный 3 2 2 5 6 3 4" xfId="8571"/>
    <cellStyle name="Обычный 3 2 2 5 6 3 4 2" xfId="8572"/>
    <cellStyle name="Обычный 3 2 2 5 6 3 4 3" xfId="18879"/>
    <cellStyle name="Обычный 3 2 2 5 6 3 4 4" xfId="26351"/>
    <cellStyle name="Обычный 3 2 2 5 6 3 4 5" xfId="33820"/>
    <cellStyle name="Обычный 3 2 2 5 6 3 4 6" xfId="41281"/>
    <cellStyle name="Обычный 3 2 2 5 6 3 4 7" xfId="49169"/>
    <cellStyle name="Обычный 3 2 2 5 6 3 4 8" xfId="56636"/>
    <cellStyle name="Обычный 3 2 2 5 6 3 5" xfId="8573"/>
    <cellStyle name="Обычный 3 2 2 5 6 3 5 2" xfId="8574"/>
    <cellStyle name="Обычный 3 2 2 5 6 3 5 3" xfId="19811"/>
    <cellStyle name="Обычный 3 2 2 5 6 3 5 4" xfId="27283"/>
    <cellStyle name="Обычный 3 2 2 5 6 3 5 5" xfId="34752"/>
    <cellStyle name="Обычный 3 2 2 5 6 3 5 6" xfId="42213"/>
    <cellStyle name="Обычный 3 2 2 5 6 3 5 7" xfId="50101"/>
    <cellStyle name="Обычный 3 2 2 5 6 3 5 8" xfId="57568"/>
    <cellStyle name="Обычный 3 2 2 5 6 3 6" xfId="8575"/>
    <cellStyle name="Обычный 3 2 2 5 6 3 6 2" xfId="8576"/>
    <cellStyle name="Обычный 3 2 2 5 6 3 6 3" xfId="20744"/>
    <cellStyle name="Обычный 3 2 2 5 6 3 6 4" xfId="28216"/>
    <cellStyle name="Обычный 3 2 2 5 6 3 6 5" xfId="35685"/>
    <cellStyle name="Обычный 3 2 2 5 6 3 6 6" xfId="43146"/>
    <cellStyle name="Обычный 3 2 2 5 6 3 6 7" xfId="51034"/>
    <cellStyle name="Обычный 3 2 2 5 6 3 6 8" xfId="58501"/>
    <cellStyle name="Обычный 3 2 2 5 6 3 7" xfId="8577"/>
    <cellStyle name="Обычный 3 2 2 5 6 3 7 2" xfId="8578"/>
    <cellStyle name="Обычный 3 2 2 5 6 3 7 3" xfId="21678"/>
    <cellStyle name="Обычный 3 2 2 5 6 3 7 4" xfId="29150"/>
    <cellStyle name="Обычный 3 2 2 5 6 3 7 5" xfId="36619"/>
    <cellStyle name="Обычный 3 2 2 5 6 3 7 6" xfId="44080"/>
    <cellStyle name="Обычный 3 2 2 5 6 3 7 7" xfId="51968"/>
    <cellStyle name="Обычный 3 2 2 5 6 3 7 8" xfId="59435"/>
    <cellStyle name="Обычный 3 2 2 5 6 3 8" xfId="8579"/>
    <cellStyle name="Обычный 3 2 2 5 6 3 8 2" xfId="8580"/>
    <cellStyle name="Обычный 3 2 2 5 6 3 8 3" xfId="22611"/>
    <cellStyle name="Обычный 3 2 2 5 6 3 8 4" xfId="30083"/>
    <cellStyle name="Обычный 3 2 2 5 6 3 8 5" xfId="37552"/>
    <cellStyle name="Обычный 3 2 2 5 6 3 8 6" xfId="45013"/>
    <cellStyle name="Обычный 3 2 2 5 6 3 8 7" xfId="52901"/>
    <cellStyle name="Обычный 3 2 2 5 6 3 8 8" xfId="60368"/>
    <cellStyle name="Обычный 3 2 2 5 6 3 9" xfId="8581"/>
    <cellStyle name="Обычный 3 2 2 5 6 4" xfId="8582"/>
    <cellStyle name="Обычный 3 2 2 5 6 4 10" xfId="16058"/>
    <cellStyle name="Обычный 3 2 2 5 6 4 11" xfId="23548"/>
    <cellStyle name="Обычный 3 2 2 5 6 4 12" xfId="31019"/>
    <cellStyle name="Обычный 3 2 2 5 6 4 13" xfId="38485"/>
    <cellStyle name="Обычный 3 2 2 5 6 4 14" xfId="46366"/>
    <cellStyle name="Обычный 3 2 2 5 6 4 15" xfId="53833"/>
    <cellStyle name="Обычный 3 2 2 5 6 4 2" xfId="8583"/>
    <cellStyle name="Обычный 3 2 2 5 6 4 2 2" xfId="8584"/>
    <cellStyle name="Обычный 3 2 2 5 6 4 2 3" xfId="17013"/>
    <cellStyle name="Обычный 3 2 2 5 6 4 2 4" xfId="24485"/>
    <cellStyle name="Обычный 3 2 2 5 6 4 2 5" xfId="31955"/>
    <cellStyle name="Обычный 3 2 2 5 6 4 2 6" xfId="39417"/>
    <cellStyle name="Обычный 3 2 2 5 6 4 2 7" xfId="47303"/>
    <cellStyle name="Обычный 3 2 2 5 6 4 2 8" xfId="54770"/>
    <cellStyle name="Обычный 3 2 2 5 6 4 3" xfId="8585"/>
    <cellStyle name="Обычный 3 2 2 5 6 4 3 2" xfId="8586"/>
    <cellStyle name="Обычный 3 2 2 5 6 4 3 3" xfId="17947"/>
    <cellStyle name="Обычный 3 2 2 5 6 4 3 4" xfId="25419"/>
    <cellStyle name="Обычный 3 2 2 5 6 4 3 5" xfId="32888"/>
    <cellStyle name="Обычный 3 2 2 5 6 4 3 6" xfId="40349"/>
    <cellStyle name="Обычный 3 2 2 5 6 4 3 7" xfId="48237"/>
    <cellStyle name="Обычный 3 2 2 5 6 4 3 8" xfId="55704"/>
    <cellStyle name="Обычный 3 2 2 5 6 4 4" xfId="8587"/>
    <cellStyle name="Обычный 3 2 2 5 6 4 4 2" xfId="8588"/>
    <cellStyle name="Обычный 3 2 2 5 6 4 4 3" xfId="18880"/>
    <cellStyle name="Обычный 3 2 2 5 6 4 4 4" xfId="26352"/>
    <cellStyle name="Обычный 3 2 2 5 6 4 4 5" xfId="33821"/>
    <cellStyle name="Обычный 3 2 2 5 6 4 4 6" xfId="41282"/>
    <cellStyle name="Обычный 3 2 2 5 6 4 4 7" xfId="49170"/>
    <cellStyle name="Обычный 3 2 2 5 6 4 4 8" xfId="56637"/>
    <cellStyle name="Обычный 3 2 2 5 6 4 5" xfId="8589"/>
    <cellStyle name="Обычный 3 2 2 5 6 4 5 2" xfId="8590"/>
    <cellStyle name="Обычный 3 2 2 5 6 4 5 3" xfId="19812"/>
    <cellStyle name="Обычный 3 2 2 5 6 4 5 4" xfId="27284"/>
    <cellStyle name="Обычный 3 2 2 5 6 4 5 5" xfId="34753"/>
    <cellStyle name="Обычный 3 2 2 5 6 4 5 6" xfId="42214"/>
    <cellStyle name="Обычный 3 2 2 5 6 4 5 7" xfId="50102"/>
    <cellStyle name="Обычный 3 2 2 5 6 4 5 8" xfId="57569"/>
    <cellStyle name="Обычный 3 2 2 5 6 4 6" xfId="8591"/>
    <cellStyle name="Обычный 3 2 2 5 6 4 6 2" xfId="8592"/>
    <cellStyle name="Обычный 3 2 2 5 6 4 6 3" xfId="20745"/>
    <cellStyle name="Обычный 3 2 2 5 6 4 6 4" xfId="28217"/>
    <cellStyle name="Обычный 3 2 2 5 6 4 6 5" xfId="35686"/>
    <cellStyle name="Обычный 3 2 2 5 6 4 6 6" xfId="43147"/>
    <cellStyle name="Обычный 3 2 2 5 6 4 6 7" xfId="51035"/>
    <cellStyle name="Обычный 3 2 2 5 6 4 6 8" xfId="58502"/>
    <cellStyle name="Обычный 3 2 2 5 6 4 7" xfId="8593"/>
    <cellStyle name="Обычный 3 2 2 5 6 4 7 2" xfId="8594"/>
    <cellStyle name="Обычный 3 2 2 5 6 4 7 3" xfId="21679"/>
    <cellStyle name="Обычный 3 2 2 5 6 4 7 4" xfId="29151"/>
    <cellStyle name="Обычный 3 2 2 5 6 4 7 5" xfId="36620"/>
    <cellStyle name="Обычный 3 2 2 5 6 4 7 6" xfId="44081"/>
    <cellStyle name="Обычный 3 2 2 5 6 4 7 7" xfId="51969"/>
    <cellStyle name="Обычный 3 2 2 5 6 4 7 8" xfId="59436"/>
    <cellStyle name="Обычный 3 2 2 5 6 4 8" xfId="8595"/>
    <cellStyle name="Обычный 3 2 2 5 6 4 8 2" xfId="8596"/>
    <cellStyle name="Обычный 3 2 2 5 6 4 8 3" xfId="22612"/>
    <cellStyle name="Обычный 3 2 2 5 6 4 8 4" xfId="30084"/>
    <cellStyle name="Обычный 3 2 2 5 6 4 8 5" xfId="37553"/>
    <cellStyle name="Обычный 3 2 2 5 6 4 8 6" xfId="45014"/>
    <cellStyle name="Обычный 3 2 2 5 6 4 8 7" xfId="52902"/>
    <cellStyle name="Обычный 3 2 2 5 6 4 8 8" xfId="60369"/>
    <cellStyle name="Обычный 3 2 2 5 6 4 9" xfId="8597"/>
    <cellStyle name="Обычный 3 2 2 5 6 5" xfId="8598"/>
    <cellStyle name="Обычный 3 2 2 5 6 5 2" xfId="8599"/>
    <cellStyle name="Обычный 3 2 2 5 6 5 3" xfId="17008"/>
    <cellStyle name="Обычный 3 2 2 5 6 5 4" xfId="24480"/>
    <cellStyle name="Обычный 3 2 2 5 6 5 5" xfId="31950"/>
    <cellStyle name="Обычный 3 2 2 5 6 5 6" xfId="39412"/>
    <cellStyle name="Обычный 3 2 2 5 6 5 7" xfId="47298"/>
    <cellStyle name="Обычный 3 2 2 5 6 5 8" xfId="54765"/>
    <cellStyle name="Обычный 3 2 2 5 6 6" xfId="8600"/>
    <cellStyle name="Обычный 3 2 2 5 6 6 2" xfId="8601"/>
    <cellStyle name="Обычный 3 2 2 5 6 6 3" xfId="17942"/>
    <cellStyle name="Обычный 3 2 2 5 6 6 4" xfId="25414"/>
    <cellStyle name="Обычный 3 2 2 5 6 6 5" xfId="32883"/>
    <cellStyle name="Обычный 3 2 2 5 6 6 6" xfId="40344"/>
    <cellStyle name="Обычный 3 2 2 5 6 6 7" xfId="48232"/>
    <cellStyle name="Обычный 3 2 2 5 6 6 8" xfId="55699"/>
    <cellStyle name="Обычный 3 2 2 5 6 7" xfId="8602"/>
    <cellStyle name="Обычный 3 2 2 5 6 7 2" xfId="8603"/>
    <cellStyle name="Обычный 3 2 2 5 6 7 3" xfId="18875"/>
    <cellStyle name="Обычный 3 2 2 5 6 7 4" xfId="26347"/>
    <cellStyle name="Обычный 3 2 2 5 6 7 5" xfId="33816"/>
    <cellStyle name="Обычный 3 2 2 5 6 7 6" xfId="41277"/>
    <cellStyle name="Обычный 3 2 2 5 6 7 7" xfId="49165"/>
    <cellStyle name="Обычный 3 2 2 5 6 7 8" xfId="56632"/>
    <cellStyle name="Обычный 3 2 2 5 6 8" xfId="8604"/>
    <cellStyle name="Обычный 3 2 2 5 6 8 2" xfId="8605"/>
    <cellStyle name="Обычный 3 2 2 5 6 8 3" xfId="19807"/>
    <cellStyle name="Обычный 3 2 2 5 6 8 4" xfId="27279"/>
    <cellStyle name="Обычный 3 2 2 5 6 8 5" xfId="34748"/>
    <cellStyle name="Обычный 3 2 2 5 6 8 6" xfId="42209"/>
    <cellStyle name="Обычный 3 2 2 5 6 8 7" xfId="50097"/>
    <cellStyle name="Обычный 3 2 2 5 6 8 8" xfId="57564"/>
    <cellStyle name="Обычный 3 2 2 5 6 9" xfId="8606"/>
    <cellStyle name="Обычный 3 2 2 5 6 9 2" xfId="8607"/>
    <cellStyle name="Обычный 3 2 2 5 6 9 3" xfId="20740"/>
    <cellStyle name="Обычный 3 2 2 5 6 9 4" xfId="28212"/>
    <cellStyle name="Обычный 3 2 2 5 6 9 5" xfId="35681"/>
    <cellStyle name="Обычный 3 2 2 5 6 9 6" xfId="43142"/>
    <cellStyle name="Обычный 3 2 2 5 6 9 7" xfId="51030"/>
    <cellStyle name="Обычный 3 2 2 5 6 9 8" xfId="58497"/>
    <cellStyle name="Обычный 3 2 2 5 7" xfId="8608"/>
    <cellStyle name="Обычный 3 2 2 5 7 10" xfId="8609"/>
    <cellStyle name="Обычный 3 2 2 5 7 10 2" xfId="8610"/>
    <cellStyle name="Обычный 3 2 2 5 7 10 3" xfId="22613"/>
    <cellStyle name="Обычный 3 2 2 5 7 10 4" xfId="30085"/>
    <cellStyle name="Обычный 3 2 2 5 7 10 5" xfId="37554"/>
    <cellStyle name="Обычный 3 2 2 5 7 10 6" xfId="45015"/>
    <cellStyle name="Обычный 3 2 2 5 7 10 7" xfId="52903"/>
    <cellStyle name="Обычный 3 2 2 5 7 10 8" xfId="60370"/>
    <cellStyle name="Обычный 3 2 2 5 7 11" xfId="8611"/>
    <cellStyle name="Обычный 3 2 2 5 7 12" xfId="16059"/>
    <cellStyle name="Обычный 3 2 2 5 7 13" xfId="23549"/>
    <cellStyle name="Обычный 3 2 2 5 7 14" xfId="31020"/>
    <cellStyle name="Обычный 3 2 2 5 7 15" xfId="38486"/>
    <cellStyle name="Обычный 3 2 2 5 7 16" xfId="45574"/>
    <cellStyle name="Обычный 3 2 2 5 7 17" xfId="46367"/>
    <cellStyle name="Обычный 3 2 2 5 7 18" xfId="53834"/>
    <cellStyle name="Обычный 3 2 2 5 7 2" xfId="8612"/>
    <cellStyle name="Обычный 3 2 2 5 7 2 10" xfId="16060"/>
    <cellStyle name="Обычный 3 2 2 5 7 2 11" xfId="23550"/>
    <cellStyle name="Обычный 3 2 2 5 7 2 12" xfId="31021"/>
    <cellStyle name="Обычный 3 2 2 5 7 2 13" xfId="38487"/>
    <cellStyle name="Обычный 3 2 2 5 7 2 14" xfId="46368"/>
    <cellStyle name="Обычный 3 2 2 5 7 2 15" xfId="53835"/>
    <cellStyle name="Обычный 3 2 2 5 7 2 2" xfId="8613"/>
    <cellStyle name="Обычный 3 2 2 5 7 2 2 2" xfId="8614"/>
    <cellStyle name="Обычный 3 2 2 5 7 2 2 3" xfId="17015"/>
    <cellStyle name="Обычный 3 2 2 5 7 2 2 4" xfId="24487"/>
    <cellStyle name="Обычный 3 2 2 5 7 2 2 5" xfId="31957"/>
    <cellStyle name="Обычный 3 2 2 5 7 2 2 6" xfId="39419"/>
    <cellStyle name="Обычный 3 2 2 5 7 2 2 7" xfId="47305"/>
    <cellStyle name="Обычный 3 2 2 5 7 2 2 8" xfId="54772"/>
    <cellStyle name="Обычный 3 2 2 5 7 2 3" xfId="8615"/>
    <cellStyle name="Обычный 3 2 2 5 7 2 3 2" xfId="8616"/>
    <cellStyle name="Обычный 3 2 2 5 7 2 3 3" xfId="17949"/>
    <cellStyle name="Обычный 3 2 2 5 7 2 3 4" xfId="25421"/>
    <cellStyle name="Обычный 3 2 2 5 7 2 3 5" xfId="32890"/>
    <cellStyle name="Обычный 3 2 2 5 7 2 3 6" xfId="40351"/>
    <cellStyle name="Обычный 3 2 2 5 7 2 3 7" xfId="48239"/>
    <cellStyle name="Обычный 3 2 2 5 7 2 3 8" xfId="55706"/>
    <cellStyle name="Обычный 3 2 2 5 7 2 4" xfId="8617"/>
    <cellStyle name="Обычный 3 2 2 5 7 2 4 2" xfId="8618"/>
    <cellStyle name="Обычный 3 2 2 5 7 2 4 3" xfId="18882"/>
    <cellStyle name="Обычный 3 2 2 5 7 2 4 4" xfId="26354"/>
    <cellStyle name="Обычный 3 2 2 5 7 2 4 5" xfId="33823"/>
    <cellStyle name="Обычный 3 2 2 5 7 2 4 6" xfId="41284"/>
    <cellStyle name="Обычный 3 2 2 5 7 2 4 7" xfId="49172"/>
    <cellStyle name="Обычный 3 2 2 5 7 2 4 8" xfId="56639"/>
    <cellStyle name="Обычный 3 2 2 5 7 2 5" xfId="8619"/>
    <cellStyle name="Обычный 3 2 2 5 7 2 5 2" xfId="8620"/>
    <cellStyle name="Обычный 3 2 2 5 7 2 5 3" xfId="19814"/>
    <cellStyle name="Обычный 3 2 2 5 7 2 5 4" xfId="27286"/>
    <cellStyle name="Обычный 3 2 2 5 7 2 5 5" xfId="34755"/>
    <cellStyle name="Обычный 3 2 2 5 7 2 5 6" xfId="42216"/>
    <cellStyle name="Обычный 3 2 2 5 7 2 5 7" xfId="50104"/>
    <cellStyle name="Обычный 3 2 2 5 7 2 5 8" xfId="57571"/>
    <cellStyle name="Обычный 3 2 2 5 7 2 6" xfId="8621"/>
    <cellStyle name="Обычный 3 2 2 5 7 2 6 2" xfId="8622"/>
    <cellStyle name="Обычный 3 2 2 5 7 2 6 3" xfId="20747"/>
    <cellStyle name="Обычный 3 2 2 5 7 2 6 4" xfId="28219"/>
    <cellStyle name="Обычный 3 2 2 5 7 2 6 5" xfId="35688"/>
    <cellStyle name="Обычный 3 2 2 5 7 2 6 6" xfId="43149"/>
    <cellStyle name="Обычный 3 2 2 5 7 2 6 7" xfId="51037"/>
    <cellStyle name="Обычный 3 2 2 5 7 2 6 8" xfId="58504"/>
    <cellStyle name="Обычный 3 2 2 5 7 2 7" xfId="8623"/>
    <cellStyle name="Обычный 3 2 2 5 7 2 7 2" xfId="8624"/>
    <cellStyle name="Обычный 3 2 2 5 7 2 7 3" xfId="21681"/>
    <cellStyle name="Обычный 3 2 2 5 7 2 7 4" xfId="29153"/>
    <cellStyle name="Обычный 3 2 2 5 7 2 7 5" xfId="36622"/>
    <cellStyle name="Обычный 3 2 2 5 7 2 7 6" xfId="44083"/>
    <cellStyle name="Обычный 3 2 2 5 7 2 7 7" xfId="51971"/>
    <cellStyle name="Обычный 3 2 2 5 7 2 7 8" xfId="59438"/>
    <cellStyle name="Обычный 3 2 2 5 7 2 8" xfId="8625"/>
    <cellStyle name="Обычный 3 2 2 5 7 2 8 2" xfId="8626"/>
    <cellStyle name="Обычный 3 2 2 5 7 2 8 3" xfId="22614"/>
    <cellStyle name="Обычный 3 2 2 5 7 2 8 4" xfId="30086"/>
    <cellStyle name="Обычный 3 2 2 5 7 2 8 5" xfId="37555"/>
    <cellStyle name="Обычный 3 2 2 5 7 2 8 6" xfId="45016"/>
    <cellStyle name="Обычный 3 2 2 5 7 2 8 7" xfId="52904"/>
    <cellStyle name="Обычный 3 2 2 5 7 2 8 8" xfId="60371"/>
    <cellStyle name="Обычный 3 2 2 5 7 2 9" xfId="8627"/>
    <cellStyle name="Обычный 3 2 2 5 7 3" xfId="8628"/>
    <cellStyle name="Обычный 3 2 2 5 7 3 10" xfId="16061"/>
    <cellStyle name="Обычный 3 2 2 5 7 3 11" xfId="23551"/>
    <cellStyle name="Обычный 3 2 2 5 7 3 12" xfId="31022"/>
    <cellStyle name="Обычный 3 2 2 5 7 3 13" xfId="38488"/>
    <cellStyle name="Обычный 3 2 2 5 7 3 14" xfId="46369"/>
    <cellStyle name="Обычный 3 2 2 5 7 3 15" xfId="53836"/>
    <cellStyle name="Обычный 3 2 2 5 7 3 2" xfId="8629"/>
    <cellStyle name="Обычный 3 2 2 5 7 3 2 2" xfId="8630"/>
    <cellStyle name="Обычный 3 2 2 5 7 3 2 3" xfId="17016"/>
    <cellStyle name="Обычный 3 2 2 5 7 3 2 4" xfId="24488"/>
    <cellStyle name="Обычный 3 2 2 5 7 3 2 5" xfId="31958"/>
    <cellStyle name="Обычный 3 2 2 5 7 3 2 6" xfId="39420"/>
    <cellStyle name="Обычный 3 2 2 5 7 3 2 7" xfId="47306"/>
    <cellStyle name="Обычный 3 2 2 5 7 3 2 8" xfId="54773"/>
    <cellStyle name="Обычный 3 2 2 5 7 3 3" xfId="8631"/>
    <cellStyle name="Обычный 3 2 2 5 7 3 3 2" xfId="8632"/>
    <cellStyle name="Обычный 3 2 2 5 7 3 3 3" xfId="17950"/>
    <cellStyle name="Обычный 3 2 2 5 7 3 3 4" xfId="25422"/>
    <cellStyle name="Обычный 3 2 2 5 7 3 3 5" xfId="32891"/>
    <cellStyle name="Обычный 3 2 2 5 7 3 3 6" xfId="40352"/>
    <cellStyle name="Обычный 3 2 2 5 7 3 3 7" xfId="48240"/>
    <cellStyle name="Обычный 3 2 2 5 7 3 3 8" xfId="55707"/>
    <cellStyle name="Обычный 3 2 2 5 7 3 4" xfId="8633"/>
    <cellStyle name="Обычный 3 2 2 5 7 3 4 2" xfId="8634"/>
    <cellStyle name="Обычный 3 2 2 5 7 3 4 3" xfId="18883"/>
    <cellStyle name="Обычный 3 2 2 5 7 3 4 4" xfId="26355"/>
    <cellStyle name="Обычный 3 2 2 5 7 3 4 5" xfId="33824"/>
    <cellStyle name="Обычный 3 2 2 5 7 3 4 6" xfId="41285"/>
    <cellStyle name="Обычный 3 2 2 5 7 3 4 7" xfId="49173"/>
    <cellStyle name="Обычный 3 2 2 5 7 3 4 8" xfId="56640"/>
    <cellStyle name="Обычный 3 2 2 5 7 3 5" xfId="8635"/>
    <cellStyle name="Обычный 3 2 2 5 7 3 5 2" xfId="8636"/>
    <cellStyle name="Обычный 3 2 2 5 7 3 5 3" xfId="19815"/>
    <cellStyle name="Обычный 3 2 2 5 7 3 5 4" xfId="27287"/>
    <cellStyle name="Обычный 3 2 2 5 7 3 5 5" xfId="34756"/>
    <cellStyle name="Обычный 3 2 2 5 7 3 5 6" xfId="42217"/>
    <cellStyle name="Обычный 3 2 2 5 7 3 5 7" xfId="50105"/>
    <cellStyle name="Обычный 3 2 2 5 7 3 5 8" xfId="57572"/>
    <cellStyle name="Обычный 3 2 2 5 7 3 6" xfId="8637"/>
    <cellStyle name="Обычный 3 2 2 5 7 3 6 2" xfId="8638"/>
    <cellStyle name="Обычный 3 2 2 5 7 3 6 3" xfId="20748"/>
    <cellStyle name="Обычный 3 2 2 5 7 3 6 4" xfId="28220"/>
    <cellStyle name="Обычный 3 2 2 5 7 3 6 5" xfId="35689"/>
    <cellStyle name="Обычный 3 2 2 5 7 3 6 6" xfId="43150"/>
    <cellStyle name="Обычный 3 2 2 5 7 3 6 7" xfId="51038"/>
    <cellStyle name="Обычный 3 2 2 5 7 3 6 8" xfId="58505"/>
    <cellStyle name="Обычный 3 2 2 5 7 3 7" xfId="8639"/>
    <cellStyle name="Обычный 3 2 2 5 7 3 7 2" xfId="8640"/>
    <cellStyle name="Обычный 3 2 2 5 7 3 7 3" xfId="21682"/>
    <cellStyle name="Обычный 3 2 2 5 7 3 7 4" xfId="29154"/>
    <cellStyle name="Обычный 3 2 2 5 7 3 7 5" xfId="36623"/>
    <cellStyle name="Обычный 3 2 2 5 7 3 7 6" xfId="44084"/>
    <cellStyle name="Обычный 3 2 2 5 7 3 7 7" xfId="51972"/>
    <cellStyle name="Обычный 3 2 2 5 7 3 7 8" xfId="59439"/>
    <cellStyle name="Обычный 3 2 2 5 7 3 8" xfId="8641"/>
    <cellStyle name="Обычный 3 2 2 5 7 3 8 2" xfId="8642"/>
    <cellStyle name="Обычный 3 2 2 5 7 3 8 3" xfId="22615"/>
    <cellStyle name="Обычный 3 2 2 5 7 3 8 4" xfId="30087"/>
    <cellStyle name="Обычный 3 2 2 5 7 3 8 5" xfId="37556"/>
    <cellStyle name="Обычный 3 2 2 5 7 3 8 6" xfId="45017"/>
    <cellStyle name="Обычный 3 2 2 5 7 3 8 7" xfId="52905"/>
    <cellStyle name="Обычный 3 2 2 5 7 3 8 8" xfId="60372"/>
    <cellStyle name="Обычный 3 2 2 5 7 3 9" xfId="8643"/>
    <cellStyle name="Обычный 3 2 2 5 7 4" xfId="8644"/>
    <cellStyle name="Обычный 3 2 2 5 7 4 2" xfId="8645"/>
    <cellStyle name="Обычный 3 2 2 5 7 4 3" xfId="17014"/>
    <cellStyle name="Обычный 3 2 2 5 7 4 4" xfId="24486"/>
    <cellStyle name="Обычный 3 2 2 5 7 4 5" xfId="31956"/>
    <cellStyle name="Обычный 3 2 2 5 7 4 6" xfId="39418"/>
    <cellStyle name="Обычный 3 2 2 5 7 4 7" xfId="47304"/>
    <cellStyle name="Обычный 3 2 2 5 7 4 8" xfId="54771"/>
    <cellStyle name="Обычный 3 2 2 5 7 5" xfId="8646"/>
    <cellStyle name="Обычный 3 2 2 5 7 5 2" xfId="8647"/>
    <cellStyle name="Обычный 3 2 2 5 7 5 3" xfId="17948"/>
    <cellStyle name="Обычный 3 2 2 5 7 5 4" xfId="25420"/>
    <cellStyle name="Обычный 3 2 2 5 7 5 5" xfId="32889"/>
    <cellStyle name="Обычный 3 2 2 5 7 5 6" xfId="40350"/>
    <cellStyle name="Обычный 3 2 2 5 7 5 7" xfId="48238"/>
    <cellStyle name="Обычный 3 2 2 5 7 5 8" xfId="55705"/>
    <cellStyle name="Обычный 3 2 2 5 7 6" xfId="8648"/>
    <cellStyle name="Обычный 3 2 2 5 7 6 2" xfId="8649"/>
    <cellStyle name="Обычный 3 2 2 5 7 6 3" xfId="18881"/>
    <cellStyle name="Обычный 3 2 2 5 7 6 4" xfId="26353"/>
    <cellStyle name="Обычный 3 2 2 5 7 6 5" xfId="33822"/>
    <cellStyle name="Обычный 3 2 2 5 7 6 6" xfId="41283"/>
    <cellStyle name="Обычный 3 2 2 5 7 6 7" xfId="49171"/>
    <cellStyle name="Обычный 3 2 2 5 7 6 8" xfId="56638"/>
    <cellStyle name="Обычный 3 2 2 5 7 7" xfId="8650"/>
    <cellStyle name="Обычный 3 2 2 5 7 7 2" xfId="8651"/>
    <cellStyle name="Обычный 3 2 2 5 7 7 3" xfId="19813"/>
    <cellStyle name="Обычный 3 2 2 5 7 7 4" xfId="27285"/>
    <cellStyle name="Обычный 3 2 2 5 7 7 5" xfId="34754"/>
    <cellStyle name="Обычный 3 2 2 5 7 7 6" xfId="42215"/>
    <cellStyle name="Обычный 3 2 2 5 7 7 7" xfId="50103"/>
    <cellStyle name="Обычный 3 2 2 5 7 7 8" xfId="57570"/>
    <cellStyle name="Обычный 3 2 2 5 7 8" xfId="8652"/>
    <cellStyle name="Обычный 3 2 2 5 7 8 2" xfId="8653"/>
    <cellStyle name="Обычный 3 2 2 5 7 8 3" xfId="20746"/>
    <cellStyle name="Обычный 3 2 2 5 7 8 4" xfId="28218"/>
    <cellStyle name="Обычный 3 2 2 5 7 8 5" xfId="35687"/>
    <cellStyle name="Обычный 3 2 2 5 7 8 6" xfId="43148"/>
    <cellStyle name="Обычный 3 2 2 5 7 8 7" xfId="51036"/>
    <cellStyle name="Обычный 3 2 2 5 7 8 8" xfId="58503"/>
    <cellStyle name="Обычный 3 2 2 5 7 9" xfId="8654"/>
    <cellStyle name="Обычный 3 2 2 5 7 9 2" xfId="8655"/>
    <cellStyle name="Обычный 3 2 2 5 7 9 3" xfId="21680"/>
    <cellStyle name="Обычный 3 2 2 5 7 9 4" xfId="29152"/>
    <cellStyle name="Обычный 3 2 2 5 7 9 5" xfId="36621"/>
    <cellStyle name="Обычный 3 2 2 5 7 9 6" xfId="44082"/>
    <cellStyle name="Обычный 3 2 2 5 7 9 7" xfId="51970"/>
    <cellStyle name="Обычный 3 2 2 5 7 9 8" xfId="59437"/>
    <cellStyle name="Обычный 3 2 2 5 8" xfId="8656"/>
    <cellStyle name="Обычный 3 2 2 5 8 10" xfId="16062"/>
    <cellStyle name="Обычный 3 2 2 5 8 11" xfId="23552"/>
    <cellStyle name="Обычный 3 2 2 5 8 12" xfId="31023"/>
    <cellStyle name="Обычный 3 2 2 5 8 13" xfId="38489"/>
    <cellStyle name="Обычный 3 2 2 5 8 14" xfId="46370"/>
    <cellStyle name="Обычный 3 2 2 5 8 15" xfId="53837"/>
    <cellStyle name="Обычный 3 2 2 5 8 2" xfId="8657"/>
    <cellStyle name="Обычный 3 2 2 5 8 2 2" xfId="8658"/>
    <cellStyle name="Обычный 3 2 2 5 8 2 3" xfId="17017"/>
    <cellStyle name="Обычный 3 2 2 5 8 2 4" xfId="24489"/>
    <cellStyle name="Обычный 3 2 2 5 8 2 5" xfId="31959"/>
    <cellStyle name="Обычный 3 2 2 5 8 2 6" xfId="39421"/>
    <cellStyle name="Обычный 3 2 2 5 8 2 7" xfId="47307"/>
    <cellStyle name="Обычный 3 2 2 5 8 2 8" xfId="54774"/>
    <cellStyle name="Обычный 3 2 2 5 8 3" xfId="8659"/>
    <cellStyle name="Обычный 3 2 2 5 8 3 2" xfId="8660"/>
    <cellStyle name="Обычный 3 2 2 5 8 3 3" xfId="17951"/>
    <cellStyle name="Обычный 3 2 2 5 8 3 4" xfId="25423"/>
    <cellStyle name="Обычный 3 2 2 5 8 3 5" xfId="32892"/>
    <cellStyle name="Обычный 3 2 2 5 8 3 6" xfId="40353"/>
    <cellStyle name="Обычный 3 2 2 5 8 3 7" xfId="48241"/>
    <cellStyle name="Обычный 3 2 2 5 8 3 8" xfId="55708"/>
    <cellStyle name="Обычный 3 2 2 5 8 4" xfId="8661"/>
    <cellStyle name="Обычный 3 2 2 5 8 4 2" xfId="8662"/>
    <cellStyle name="Обычный 3 2 2 5 8 4 3" xfId="18884"/>
    <cellStyle name="Обычный 3 2 2 5 8 4 4" xfId="26356"/>
    <cellStyle name="Обычный 3 2 2 5 8 4 5" xfId="33825"/>
    <cellStyle name="Обычный 3 2 2 5 8 4 6" xfId="41286"/>
    <cellStyle name="Обычный 3 2 2 5 8 4 7" xfId="49174"/>
    <cellStyle name="Обычный 3 2 2 5 8 4 8" xfId="56641"/>
    <cellStyle name="Обычный 3 2 2 5 8 5" xfId="8663"/>
    <cellStyle name="Обычный 3 2 2 5 8 5 2" xfId="8664"/>
    <cellStyle name="Обычный 3 2 2 5 8 5 3" xfId="19816"/>
    <cellStyle name="Обычный 3 2 2 5 8 5 4" xfId="27288"/>
    <cellStyle name="Обычный 3 2 2 5 8 5 5" xfId="34757"/>
    <cellStyle name="Обычный 3 2 2 5 8 5 6" xfId="42218"/>
    <cellStyle name="Обычный 3 2 2 5 8 5 7" xfId="50106"/>
    <cellStyle name="Обычный 3 2 2 5 8 5 8" xfId="57573"/>
    <cellStyle name="Обычный 3 2 2 5 8 6" xfId="8665"/>
    <cellStyle name="Обычный 3 2 2 5 8 6 2" xfId="8666"/>
    <cellStyle name="Обычный 3 2 2 5 8 6 3" xfId="20749"/>
    <cellStyle name="Обычный 3 2 2 5 8 6 4" xfId="28221"/>
    <cellStyle name="Обычный 3 2 2 5 8 6 5" xfId="35690"/>
    <cellStyle name="Обычный 3 2 2 5 8 6 6" xfId="43151"/>
    <cellStyle name="Обычный 3 2 2 5 8 6 7" xfId="51039"/>
    <cellStyle name="Обычный 3 2 2 5 8 6 8" xfId="58506"/>
    <cellStyle name="Обычный 3 2 2 5 8 7" xfId="8667"/>
    <cellStyle name="Обычный 3 2 2 5 8 7 2" xfId="8668"/>
    <cellStyle name="Обычный 3 2 2 5 8 7 3" xfId="21683"/>
    <cellStyle name="Обычный 3 2 2 5 8 7 4" xfId="29155"/>
    <cellStyle name="Обычный 3 2 2 5 8 7 5" xfId="36624"/>
    <cellStyle name="Обычный 3 2 2 5 8 7 6" xfId="44085"/>
    <cellStyle name="Обычный 3 2 2 5 8 7 7" xfId="51973"/>
    <cellStyle name="Обычный 3 2 2 5 8 7 8" xfId="59440"/>
    <cellStyle name="Обычный 3 2 2 5 8 8" xfId="8669"/>
    <cellStyle name="Обычный 3 2 2 5 8 8 2" xfId="8670"/>
    <cellStyle name="Обычный 3 2 2 5 8 8 3" xfId="22616"/>
    <cellStyle name="Обычный 3 2 2 5 8 8 4" xfId="30088"/>
    <cellStyle name="Обычный 3 2 2 5 8 8 5" xfId="37557"/>
    <cellStyle name="Обычный 3 2 2 5 8 8 6" xfId="45018"/>
    <cellStyle name="Обычный 3 2 2 5 8 8 7" xfId="52906"/>
    <cellStyle name="Обычный 3 2 2 5 8 8 8" xfId="60373"/>
    <cellStyle name="Обычный 3 2 2 5 8 9" xfId="8671"/>
    <cellStyle name="Обычный 3 2 2 5 9" xfId="8672"/>
    <cellStyle name="Обычный 3 2 2 5 9 10" xfId="16063"/>
    <cellStyle name="Обычный 3 2 2 5 9 11" xfId="23553"/>
    <cellStyle name="Обычный 3 2 2 5 9 12" xfId="31024"/>
    <cellStyle name="Обычный 3 2 2 5 9 13" xfId="38490"/>
    <cellStyle name="Обычный 3 2 2 5 9 14" xfId="46371"/>
    <cellStyle name="Обычный 3 2 2 5 9 15" xfId="53838"/>
    <cellStyle name="Обычный 3 2 2 5 9 2" xfId="8673"/>
    <cellStyle name="Обычный 3 2 2 5 9 2 2" xfId="8674"/>
    <cellStyle name="Обычный 3 2 2 5 9 2 3" xfId="17018"/>
    <cellStyle name="Обычный 3 2 2 5 9 2 4" xfId="24490"/>
    <cellStyle name="Обычный 3 2 2 5 9 2 5" xfId="31960"/>
    <cellStyle name="Обычный 3 2 2 5 9 2 6" xfId="39422"/>
    <cellStyle name="Обычный 3 2 2 5 9 2 7" xfId="47308"/>
    <cellStyle name="Обычный 3 2 2 5 9 2 8" xfId="54775"/>
    <cellStyle name="Обычный 3 2 2 5 9 3" xfId="8675"/>
    <cellStyle name="Обычный 3 2 2 5 9 3 2" xfId="8676"/>
    <cellStyle name="Обычный 3 2 2 5 9 3 3" xfId="17952"/>
    <cellStyle name="Обычный 3 2 2 5 9 3 4" xfId="25424"/>
    <cellStyle name="Обычный 3 2 2 5 9 3 5" xfId="32893"/>
    <cellStyle name="Обычный 3 2 2 5 9 3 6" xfId="40354"/>
    <cellStyle name="Обычный 3 2 2 5 9 3 7" xfId="48242"/>
    <cellStyle name="Обычный 3 2 2 5 9 3 8" xfId="55709"/>
    <cellStyle name="Обычный 3 2 2 5 9 4" xfId="8677"/>
    <cellStyle name="Обычный 3 2 2 5 9 4 2" xfId="8678"/>
    <cellStyle name="Обычный 3 2 2 5 9 4 3" xfId="18885"/>
    <cellStyle name="Обычный 3 2 2 5 9 4 4" xfId="26357"/>
    <cellStyle name="Обычный 3 2 2 5 9 4 5" xfId="33826"/>
    <cellStyle name="Обычный 3 2 2 5 9 4 6" xfId="41287"/>
    <cellStyle name="Обычный 3 2 2 5 9 4 7" xfId="49175"/>
    <cellStyle name="Обычный 3 2 2 5 9 4 8" xfId="56642"/>
    <cellStyle name="Обычный 3 2 2 5 9 5" xfId="8679"/>
    <cellStyle name="Обычный 3 2 2 5 9 5 2" xfId="8680"/>
    <cellStyle name="Обычный 3 2 2 5 9 5 3" xfId="19817"/>
    <cellStyle name="Обычный 3 2 2 5 9 5 4" xfId="27289"/>
    <cellStyle name="Обычный 3 2 2 5 9 5 5" xfId="34758"/>
    <cellStyle name="Обычный 3 2 2 5 9 5 6" xfId="42219"/>
    <cellStyle name="Обычный 3 2 2 5 9 5 7" xfId="50107"/>
    <cellStyle name="Обычный 3 2 2 5 9 5 8" xfId="57574"/>
    <cellStyle name="Обычный 3 2 2 5 9 6" xfId="8681"/>
    <cellStyle name="Обычный 3 2 2 5 9 6 2" xfId="8682"/>
    <cellStyle name="Обычный 3 2 2 5 9 6 3" xfId="20750"/>
    <cellStyle name="Обычный 3 2 2 5 9 6 4" xfId="28222"/>
    <cellStyle name="Обычный 3 2 2 5 9 6 5" xfId="35691"/>
    <cellStyle name="Обычный 3 2 2 5 9 6 6" xfId="43152"/>
    <cellStyle name="Обычный 3 2 2 5 9 6 7" xfId="51040"/>
    <cellStyle name="Обычный 3 2 2 5 9 6 8" xfId="58507"/>
    <cellStyle name="Обычный 3 2 2 5 9 7" xfId="8683"/>
    <cellStyle name="Обычный 3 2 2 5 9 7 2" xfId="8684"/>
    <cellStyle name="Обычный 3 2 2 5 9 7 3" xfId="21684"/>
    <cellStyle name="Обычный 3 2 2 5 9 7 4" xfId="29156"/>
    <cellStyle name="Обычный 3 2 2 5 9 7 5" xfId="36625"/>
    <cellStyle name="Обычный 3 2 2 5 9 7 6" xfId="44086"/>
    <cellStyle name="Обычный 3 2 2 5 9 7 7" xfId="51974"/>
    <cellStyle name="Обычный 3 2 2 5 9 7 8" xfId="59441"/>
    <cellStyle name="Обычный 3 2 2 5 9 8" xfId="8685"/>
    <cellStyle name="Обычный 3 2 2 5 9 8 2" xfId="8686"/>
    <cellStyle name="Обычный 3 2 2 5 9 8 3" xfId="22617"/>
    <cellStyle name="Обычный 3 2 2 5 9 8 4" xfId="30089"/>
    <cellStyle name="Обычный 3 2 2 5 9 8 5" xfId="37558"/>
    <cellStyle name="Обычный 3 2 2 5 9 8 6" xfId="45019"/>
    <cellStyle name="Обычный 3 2 2 5 9 8 7" xfId="52907"/>
    <cellStyle name="Обычный 3 2 2 5 9 8 8" xfId="60374"/>
    <cellStyle name="Обычный 3 2 2 5 9 9" xfId="8687"/>
    <cellStyle name="Обычный 3 2 2 6" xfId="8688"/>
    <cellStyle name="Обычный 3 2 2 6 10" xfId="8689"/>
    <cellStyle name="Обычный 3 2 2 6 10 2" xfId="8690"/>
    <cellStyle name="Обычный 3 2 2 6 10 3" xfId="20751"/>
    <cellStyle name="Обычный 3 2 2 6 10 4" xfId="28223"/>
    <cellStyle name="Обычный 3 2 2 6 10 5" xfId="35692"/>
    <cellStyle name="Обычный 3 2 2 6 10 6" xfId="43153"/>
    <cellStyle name="Обычный 3 2 2 6 10 7" xfId="51041"/>
    <cellStyle name="Обычный 3 2 2 6 10 8" xfId="58508"/>
    <cellStyle name="Обычный 3 2 2 6 11" xfId="8691"/>
    <cellStyle name="Обычный 3 2 2 6 11 2" xfId="8692"/>
    <cellStyle name="Обычный 3 2 2 6 11 3" xfId="21685"/>
    <cellStyle name="Обычный 3 2 2 6 11 4" xfId="29157"/>
    <cellStyle name="Обычный 3 2 2 6 11 5" xfId="36626"/>
    <cellStyle name="Обычный 3 2 2 6 11 6" xfId="44087"/>
    <cellStyle name="Обычный 3 2 2 6 11 7" xfId="51975"/>
    <cellStyle name="Обычный 3 2 2 6 11 8" xfId="59442"/>
    <cellStyle name="Обычный 3 2 2 6 12" xfId="8693"/>
    <cellStyle name="Обычный 3 2 2 6 12 2" xfId="8694"/>
    <cellStyle name="Обычный 3 2 2 6 12 3" xfId="22618"/>
    <cellStyle name="Обычный 3 2 2 6 12 4" xfId="30090"/>
    <cellStyle name="Обычный 3 2 2 6 12 5" xfId="37559"/>
    <cellStyle name="Обычный 3 2 2 6 12 6" xfId="45020"/>
    <cellStyle name="Обычный 3 2 2 6 12 7" xfId="52908"/>
    <cellStyle name="Обычный 3 2 2 6 12 8" xfId="60375"/>
    <cellStyle name="Обычный 3 2 2 6 13" xfId="8695"/>
    <cellStyle name="Обычный 3 2 2 6 14" xfId="16064"/>
    <cellStyle name="Обычный 3 2 2 6 15" xfId="23554"/>
    <cellStyle name="Обычный 3 2 2 6 16" xfId="31025"/>
    <cellStyle name="Обычный 3 2 2 6 17" xfId="38491"/>
    <cellStyle name="Обычный 3 2 2 6 18" xfId="45575"/>
    <cellStyle name="Обычный 3 2 2 6 19" xfId="46372"/>
    <cellStyle name="Обычный 3 2 2 6 2" xfId="8696"/>
    <cellStyle name="Обычный 3 2 2 6 2 10" xfId="8697"/>
    <cellStyle name="Обычный 3 2 2 6 2 10 2" xfId="8698"/>
    <cellStyle name="Обычный 3 2 2 6 2 10 3" xfId="21686"/>
    <cellStyle name="Обычный 3 2 2 6 2 10 4" xfId="29158"/>
    <cellStyle name="Обычный 3 2 2 6 2 10 5" xfId="36627"/>
    <cellStyle name="Обычный 3 2 2 6 2 10 6" xfId="44088"/>
    <cellStyle name="Обычный 3 2 2 6 2 10 7" xfId="51976"/>
    <cellStyle name="Обычный 3 2 2 6 2 10 8" xfId="59443"/>
    <cellStyle name="Обычный 3 2 2 6 2 11" xfId="8699"/>
    <cellStyle name="Обычный 3 2 2 6 2 11 2" xfId="8700"/>
    <cellStyle name="Обычный 3 2 2 6 2 11 3" xfId="22619"/>
    <cellStyle name="Обычный 3 2 2 6 2 11 4" xfId="30091"/>
    <cellStyle name="Обычный 3 2 2 6 2 11 5" xfId="37560"/>
    <cellStyle name="Обычный 3 2 2 6 2 11 6" xfId="45021"/>
    <cellStyle name="Обычный 3 2 2 6 2 11 7" xfId="52909"/>
    <cellStyle name="Обычный 3 2 2 6 2 11 8" xfId="60376"/>
    <cellStyle name="Обычный 3 2 2 6 2 12" xfId="8701"/>
    <cellStyle name="Обычный 3 2 2 6 2 13" xfId="16065"/>
    <cellStyle name="Обычный 3 2 2 6 2 14" xfId="23555"/>
    <cellStyle name="Обычный 3 2 2 6 2 15" xfId="31026"/>
    <cellStyle name="Обычный 3 2 2 6 2 16" xfId="38492"/>
    <cellStyle name="Обычный 3 2 2 6 2 17" xfId="45576"/>
    <cellStyle name="Обычный 3 2 2 6 2 18" xfId="46373"/>
    <cellStyle name="Обычный 3 2 2 6 2 19" xfId="53840"/>
    <cellStyle name="Обычный 3 2 2 6 2 2" xfId="8702"/>
    <cellStyle name="Обычный 3 2 2 6 2 2 10" xfId="8703"/>
    <cellStyle name="Обычный 3 2 2 6 2 2 10 2" xfId="8704"/>
    <cellStyle name="Обычный 3 2 2 6 2 2 10 3" xfId="22620"/>
    <cellStyle name="Обычный 3 2 2 6 2 2 10 4" xfId="30092"/>
    <cellStyle name="Обычный 3 2 2 6 2 2 10 5" xfId="37561"/>
    <cellStyle name="Обычный 3 2 2 6 2 2 10 6" xfId="45022"/>
    <cellStyle name="Обычный 3 2 2 6 2 2 10 7" xfId="52910"/>
    <cellStyle name="Обычный 3 2 2 6 2 2 10 8" xfId="60377"/>
    <cellStyle name="Обычный 3 2 2 6 2 2 11" xfId="8705"/>
    <cellStyle name="Обычный 3 2 2 6 2 2 12" xfId="16066"/>
    <cellStyle name="Обычный 3 2 2 6 2 2 13" xfId="23556"/>
    <cellStyle name="Обычный 3 2 2 6 2 2 14" xfId="31027"/>
    <cellStyle name="Обычный 3 2 2 6 2 2 15" xfId="38493"/>
    <cellStyle name="Обычный 3 2 2 6 2 2 16" xfId="45577"/>
    <cellStyle name="Обычный 3 2 2 6 2 2 17" xfId="46374"/>
    <cellStyle name="Обычный 3 2 2 6 2 2 18" xfId="53841"/>
    <cellStyle name="Обычный 3 2 2 6 2 2 2" xfId="8706"/>
    <cellStyle name="Обычный 3 2 2 6 2 2 2 10" xfId="16067"/>
    <cellStyle name="Обычный 3 2 2 6 2 2 2 11" xfId="23557"/>
    <cellStyle name="Обычный 3 2 2 6 2 2 2 12" xfId="31028"/>
    <cellStyle name="Обычный 3 2 2 6 2 2 2 13" xfId="38494"/>
    <cellStyle name="Обычный 3 2 2 6 2 2 2 14" xfId="46375"/>
    <cellStyle name="Обычный 3 2 2 6 2 2 2 15" xfId="53842"/>
    <cellStyle name="Обычный 3 2 2 6 2 2 2 2" xfId="8707"/>
    <cellStyle name="Обычный 3 2 2 6 2 2 2 2 2" xfId="8708"/>
    <cellStyle name="Обычный 3 2 2 6 2 2 2 2 3" xfId="17022"/>
    <cellStyle name="Обычный 3 2 2 6 2 2 2 2 4" xfId="24494"/>
    <cellStyle name="Обычный 3 2 2 6 2 2 2 2 5" xfId="31964"/>
    <cellStyle name="Обычный 3 2 2 6 2 2 2 2 6" xfId="39426"/>
    <cellStyle name="Обычный 3 2 2 6 2 2 2 2 7" xfId="47312"/>
    <cellStyle name="Обычный 3 2 2 6 2 2 2 2 8" xfId="54779"/>
    <cellStyle name="Обычный 3 2 2 6 2 2 2 3" xfId="8709"/>
    <cellStyle name="Обычный 3 2 2 6 2 2 2 3 2" xfId="8710"/>
    <cellStyle name="Обычный 3 2 2 6 2 2 2 3 3" xfId="17956"/>
    <cellStyle name="Обычный 3 2 2 6 2 2 2 3 4" xfId="25428"/>
    <cellStyle name="Обычный 3 2 2 6 2 2 2 3 5" xfId="32897"/>
    <cellStyle name="Обычный 3 2 2 6 2 2 2 3 6" xfId="40358"/>
    <cellStyle name="Обычный 3 2 2 6 2 2 2 3 7" xfId="48246"/>
    <cellStyle name="Обычный 3 2 2 6 2 2 2 3 8" xfId="55713"/>
    <cellStyle name="Обычный 3 2 2 6 2 2 2 4" xfId="8711"/>
    <cellStyle name="Обычный 3 2 2 6 2 2 2 4 2" xfId="8712"/>
    <cellStyle name="Обычный 3 2 2 6 2 2 2 4 3" xfId="18889"/>
    <cellStyle name="Обычный 3 2 2 6 2 2 2 4 4" xfId="26361"/>
    <cellStyle name="Обычный 3 2 2 6 2 2 2 4 5" xfId="33830"/>
    <cellStyle name="Обычный 3 2 2 6 2 2 2 4 6" xfId="41291"/>
    <cellStyle name="Обычный 3 2 2 6 2 2 2 4 7" xfId="49179"/>
    <cellStyle name="Обычный 3 2 2 6 2 2 2 4 8" xfId="56646"/>
    <cellStyle name="Обычный 3 2 2 6 2 2 2 5" xfId="8713"/>
    <cellStyle name="Обычный 3 2 2 6 2 2 2 5 2" xfId="8714"/>
    <cellStyle name="Обычный 3 2 2 6 2 2 2 5 3" xfId="19821"/>
    <cellStyle name="Обычный 3 2 2 6 2 2 2 5 4" xfId="27293"/>
    <cellStyle name="Обычный 3 2 2 6 2 2 2 5 5" xfId="34762"/>
    <cellStyle name="Обычный 3 2 2 6 2 2 2 5 6" xfId="42223"/>
    <cellStyle name="Обычный 3 2 2 6 2 2 2 5 7" xfId="50111"/>
    <cellStyle name="Обычный 3 2 2 6 2 2 2 5 8" xfId="57578"/>
    <cellStyle name="Обычный 3 2 2 6 2 2 2 6" xfId="8715"/>
    <cellStyle name="Обычный 3 2 2 6 2 2 2 6 2" xfId="8716"/>
    <cellStyle name="Обычный 3 2 2 6 2 2 2 6 3" xfId="20754"/>
    <cellStyle name="Обычный 3 2 2 6 2 2 2 6 4" xfId="28226"/>
    <cellStyle name="Обычный 3 2 2 6 2 2 2 6 5" xfId="35695"/>
    <cellStyle name="Обычный 3 2 2 6 2 2 2 6 6" xfId="43156"/>
    <cellStyle name="Обычный 3 2 2 6 2 2 2 6 7" xfId="51044"/>
    <cellStyle name="Обычный 3 2 2 6 2 2 2 6 8" xfId="58511"/>
    <cellStyle name="Обычный 3 2 2 6 2 2 2 7" xfId="8717"/>
    <cellStyle name="Обычный 3 2 2 6 2 2 2 7 2" xfId="8718"/>
    <cellStyle name="Обычный 3 2 2 6 2 2 2 7 3" xfId="21688"/>
    <cellStyle name="Обычный 3 2 2 6 2 2 2 7 4" xfId="29160"/>
    <cellStyle name="Обычный 3 2 2 6 2 2 2 7 5" xfId="36629"/>
    <cellStyle name="Обычный 3 2 2 6 2 2 2 7 6" xfId="44090"/>
    <cellStyle name="Обычный 3 2 2 6 2 2 2 7 7" xfId="51978"/>
    <cellStyle name="Обычный 3 2 2 6 2 2 2 7 8" xfId="59445"/>
    <cellStyle name="Обычный 3 2 2 6 2 2 2 8" xfId="8719"/>
    <cellStyle name="Обычный 3 2 2 6 2 2 2 8 2" xfId="8720"/>
    <cellStyle name="Обычный 3 2 2 6 2 2 2 8 3" xfId="22621"/>
    <cellStyle name="Обычный 3 2 2 6 2 2 2 8 4" xfId="30093"/>
    <cellStyle name="Обычный 3 2 2 6 2 2 2 8 5" xfId="37562"/>
    <cellStyle name="Обычный 3 2 2 6 2 2 2 8 6" xfId="45023"/>
    <cellStyle name="Обычный 3 2 2 6 2 2 2 8 7" xfId="52911"/>
    <cellStyle name="Обычный 3 2 2 6 2 2 2 8 8" xfId="60378"/>
    <cellStyle name="Обычный 3 2 2 6 2 2 2 9" xfId="8721"/>
    <cellStyle name="Обычный 3 2 2 6 2 2 3" xfId="8722"/>
    <cellStyle name="Обычный 3 2 2 6 2 2 3 10" xfId="16068"/>
    <cellStyle name="Обычный 3 2 2 6 2 2 3 11" xfId="23558"/>
    <cellStyle name="Обычный 3 2 2 6 2 2 3 12" xfId="31029"/>
    <cellStyle name="Обычный 3 2 2 6 2 2 3 13" xfId="38495"/>
    <cellStyle name="Обычный 3 2 2 6 2 2 3 14" xfId="46376"/>
    <cellStyle name="Обычный 3 2 2 6 2 2 3 15" xfId="53843"/>
    <cellStyle name="Обычный 3 2 2 6 2 2 3 2" xfId="8723"/>
    <cellStyle name="Обычный 3 2 2 6 2 2 3 2 2" xfId="8724"/>
    <cellStyle name="Обычный 3 2 2 6 2 2 3 2 3" xfId="17023"/>
    <cellStyle name="Обычный 3 2 2 6 2 2 3 2 4" xfId="24495"/>
    <cellStyle name="Обычный 3 2 2 6 2 2 3 2 5" xfId="31965"/>
    <cellStyle name="Обычный 3 2 2 6 2 2 3 2 6" xfId="39427"/>
    <cellStyle name="Обычный 3 2 2 6 2 2 3 2 7" xfId="47313"/>
    <cellStyle name="Обычный 3 2 2 6 2 2 3 2 8" xfId="54780"/>
    <cellStyle name="Обычный 3 2 2 6 2 2 3 3" xfId="8725"/>
    <cellStyle name="Обычный 3 2 2 6 2 2 3 3 2" xfId="8726"/>
    <cellStyle name="Обычный 3 2 2 6 2 2 3 3 3" xfId="17957"/>
    <cellStyle name="Обычный 3 2 2 6 2 2 3 3 4" xfId="25429"/>
    <cellStyle name="Обычный 3 2 2 6 2 2 3 3 5" xfId="32898"/>
    <cellStyle name="Обычный 3 2 2 6 2 2 3 3 6" xfId="40359"/>
    <cellStyle name="Обычный 3 2 2 6 2 2 3 3 7" xfId="48247"/>
    <cellStyle name="Обычный 3 2 2 6 2 2 3 3 8" xfId="55714"/>
    <cellStyle name="Обычный 3 2 2 6 2 2 3 4" xfId="8727"/>
    <cellStyle name="Обычный 3 2 2 6 2 2 3 4 2" xfId="8728"/>
    <cellStyle name="Обычный 3 2 2 6 2 2 3 4 3" xfId="18890"/>
    <cellStyle name="Обычный 3 2 2 6 2 2 3 4 4" xfId="26362"/>
    <cellStyle name="Обычный 3 2 2 6 2 2 3 4 5" xfId="33831"/>
    <cellStyle name="Обычный 3 2 2 6 2 2 3 4 6" xfId="41292"/>
    <cellStyle name="Обычный 3 2 2 6 2 2 3 4 7" xfId="49180"/>
    <cellStyle name="Обычный 3 2 2 6 2 2 3 4 8" xfId="56647"/>
    <cellStyle name="Обычный 3 2 2 6 2 2 3 5" xfId="8729"/>
    <cellStyle name="Обычный 3 2 2 6 2 2 3 5 2" xfId="8730"/>
    <cellStyle name="Обычный 3 2 2 6 2 2 3 5 3" xfId="19822"/>
    <cellStyle name="Обычный 3 2 2 6 2 2 3 5 4" xfId="27294"/>
    <cellStyle name="Обычный 3 2 2 6 2 2 3 5 5" xfId="34763"/>
    <cellStyle name="Обычный 3 2 2 6 2 2 3 5 6" xfId="42224"/>
    <cellStyle name="Обычный 3 2 2 6 2 2 3 5 7" xfId="50112"/>
    <cellStyle name="Обычный 3 2 2 6 2 2 3 5 8" xfId="57579"/>
    <cellStyle name="Обычный 3 2 2 6 2 2 3 6" xfId="8731"/>
    <cellStyle name="Обычный 3 2 2 6 2 2 3 6 2" xfId="8732"/>
    <cellStyle name="Обычный 3 2 2 6 2 2 3 6 3" xfId="20755"/>
    <cellStyle name="Обычный 3 2 2 6 2 2 3 6 4" xfId="28227"/>
    <cellStyle name="Обычный 3 2 2 6 2 2 3 6 5" xfId="35696"/>
    <cellStyle name="Обычный 3 2 2 6 2 2 3 6 6" xfId="43157"/>
    <cellStyle name="Обычный 3 2 2 6 2 2 3 6 7" xfId="51045"/>
    <cellStyle name="Обычный 3 2 2 6 2 2 3 6 8" xfId="58512"/>
    <cellStyle name="Обычный 3 2 2 6 2 2 3 7" xfId="8733"/>
    <cellStyle name="Обычный 3 2 2 6 2 2 3 7 2" xfId="8734"/>
    <cellStyle name="Обычный 3 2 2 6 2 2 3 7 3" xfId="21689"/>
    <cellStyle name="Обычный 3 2 2 6 2 2 3 7 4" xfId="29161"/>
    <cellStyle name="Обычный 3 2 2 6 2 2 3 7 5" xfId="36630"/>
    <cellStyle name="Обычный 3 2 2 6 2 2 3 7 6" xfId="44091"/>
    <cellStyle name="Обычный 3 2 2 6 2 2 3 7 7" xfId="51979"/>
    <cellStyle name="Обычный 3 2 2 6 2 2 3 7 8" xfId="59446"/>
    <cellStyle name="Обычный 3 2 2 6 2 2 3 8" xfId="8735"/>
    <cellStyle name="Обычный 3 2 2 6 2 2 3 8 2" xfId="8736"/>
    <cellStyle name="Обычный 3 2 2 6 2 2 3 8 3" xfId="22622"/>
    <cellStyle name="Обычный 3 2 2 6 2 2 3 8 4" xfId="30094"/>
    <cellStyle name="Обычный 3 2 2 6 2 2 3 8 5" xfId="37563"/>
    <cellStyle name="Обычный 3 2 2 6 2 2 3 8 6" xfId="45024"/>
    <cellStyle name="Обычный 3 2 2 6 2 2 3 8 7" xfId="52912"/>
    <cellStyle name="Обычный 3 2 2 6 2 2 3 8 8" xfId="60379"/>
    <cellStyle name="Обычный 3 2 2 6 2 2 3 9" xfId="8737"/>
    <cellStyle name="Обычный 3 2 2 6 2 2 4" xfId="8738"/>
    <cellStyle name="Обычный 3 2 2 6 2 2 4 2" xfId="8739"/>
    <cellStyle name="Обычный 3 2 2 6 2 2 4 3" xfId="17021"/>
    <cellStyle name="Обычный 3 2 2 6 2 2 4 4" xfId="24493"/>
    <cellStyle name="Обычный 3 2 2 6 2 2 4 5" xfId="31963"/>
    <cellStyle name="Обычный 3 2 2 6 2 2 4 6" xfId="39425"/>
    <cellStyle name="Обычный 3 2 2 6 2 2 4 7" xfId="47311"/>
    <cellStyle name="Обычный 3 2 2 6 2 2 4 8" xfId="54778"/>
    <cellStyle name="Обычный 3 2 2 6 2 2 5" xfId="8740"/>
    <cellStyle name="Обычный 3 2 2 6 2 2 5 2" xfId="8741"/>
    <cellStyle name="Обычный 3 2 2 6 2 2 5 3" xfId="17955"/>
    <cellStyle name="Обычный 3 2 2 6 2 2 5 4" xfId="25427"/>
    <cellStyle name="Обычный 3 2 2 6 2 2 5 5" xfId="32896"/>
    <cellStyle name="Обычный 3 2 2 6 2 2 5 6" xfId="40357"/>
    <cellStyle name="Обычный 3 2 2 6 2 2 5 7" xfId="48245"/>
    <cellStyle name="Обычный 3 2 2 6 2 2 5 8" xfId="55712"/>
    <cellStyle name="Обычный 3 2 2 6 2 2 6" xfId="8742"/>
    <cellStyle name="Обычный 3 2 2 6 2 2 6 2" xfId="8743"/>
    <cellStyle name="Обычный 3 2 2 6 2 2 6 3" xfId="18888"/>
    <cellStyle name="Обычный 3 2 2 6 2 2 6 4" xfId="26360"/>
    <cellStyle name="Обычный 3 2 2 6 2 2 6 5" xfId="33829"/>
    <cellStyle name="Обычный 3 2 2 6 2 2 6 6" xfId="41290"/>
    <cellStyle name="Обычный 3 2 2 6 2 2 6 7" xfId="49178"/>
    <cellStyle name="Обычный 3 2 2 6 2 2 6 8" xfId="56645"/>
    <cellStyle name="Обычный 3 2 2 6 2 2 7" xfId="8744"/>
    <cellStyle name="Обычный 3 2 2 6 2 2 7 2" xfId="8745"/>
    <cellStyle name="Обычный 3 2 2 6 2 2 7 3" xfId="19820"/>
    <cellStyle name="Обычный 3 2 2 6 2 2 7 4" xfId="27292"/>
    <cellStyle name="Обычный 3 2 2 6 2 2 7 5" xfId="34761"/>
    <cellStyle name="Обычный 3 2 2 6 2 2 7 6" xfId="42222"/>
    <cellStyle name="Обычный 3 2 2 6 2 2 7 7" xfId="50110"/>
    <cellStyle name="Обычный 3 2 2 6 2 2 7 8" xfId="57577"/>
    <cellStyle name="Обычный 3 2 2 6 2 2 8" xfId="8746"/>
    <cellStyle name="Обычный 3 2 2 6 2 2 8 2" xfId="8747"/>
    <cellStyle name="Обычный 3 2 2 6 2 2 8 3" xfId="20753"/>
    <cellStyle name="Обычный 3 2 2 6 2 2 8 4" xfId="28225"/>
    <cellStyle name="Обычный 3 2 2 6 2 2 8 5" xfId="35694"/>
    <cellStyle name="Обычный 3 2 2 6 2 2 8 6" xfId="43155"/>
    <cellStyle name="Обычный 3 2 2 6 2 2 8 7" xfId="51043"/>
    <cellStyle name="Обычный 3 2 2 6 2 2 8 8" xfId="58510"/>
    <cellStyle name="Обычный 3 2 2 6 2 2 9" xfId="8748"/>
    <cellStyle name="Обычный 3 2 2 6 2 2 9 2" xfId="8749"/>
    <cellStyle name="Обычный 3 2 2 6 2 2 9 3" xfId="21687"/>
    <cellStyle name="Обычный 3 2 2 6 2 2 9 4" xfId="29159"/>
    <cellStyle name="Обычный 3 2 2 6 2 2 9 5" xfId="36628"/>
    <cellStyle name="Обычный 3 2 2 6 2 2 9 6" xfId="44089"/>
    <cellStyle name="Обычный 3 2 2 6 2 2 9 7" xfId="51977"/>
    <cellStyle name="Обычный 3 2 2 6 2 2 9 8" xfId="59444"/>
    <cellStyle name="Обычный 3 2 2 6 2 3" xfId="8750"/>
    <cellStyle name="Обычный 3 2 2 6 2 3 10" xfId="16069"/>
    <cellStyle name="Обычный 3 2 2 6 2 3 11" xfId="23559"/>
    <cellStyle name="Обычный 3 2 2 6 2 3 12" xfId="31030"/>
    <cellStyle name="Обычный 3 2 2 6 2 3 13" xfId="38496"/>
    <cellStyle name="Обычный 3 2 2 6 2 3 14" xfId="46377"/>
    <cellStyle name="Обычный 3 2 2 6 2 3 15" xfId="53844"/>
    <cellStyle name="Обычный 3 2 2 6 2 3 2" xfId="8751"/>
    <cellStyle name="Обычный 3 2 2 6 2 3 2 2" xfId="8752"/>
    <cellStyle name="Обычный 3 2 2 6 2 3 2 3" xfId="17024"/>
    <cellStyle name="Обычный 3 2 2 6 2 3 2 4" xfId="24496"/>
    <cellStyle name="Обычный 3 2 2 6 2 3 2 5" xfId="31966"/>
    <cellStyle name="Обычный 3 2 2 6 2 3 2 6" xfId="39428"/>
    <cellStyle name="Обычный 3 2 2 6 2 3 2 7" xfId="47314"/>
    <cellStyle name="Обычный 3 2 2 6 2 3 2 8" xfId="54781"/>
    <cellStyle name="Обычный 3 2 2 6 2 3 3" xfId="8753"/>
    <cellStyle name="Обычный 3 2 2 6 2 3 3 2" xfId="8754"/>
    <cellStyle name="Обычный 3 2 2 6 2 3 3 3" xfId="17958"/>
    <cellStyle name="Обычный 3 2 2 6 2 3 3 4" xfId="25430"/>
    <cellStyle name="Обычный 3 2 2 6 2 3 3 5" xfId="32899"/>
    <cellStyle name="Обычный 3 2 2 6 2 3 3 6" xfId="40360"/>
    <cellStyle name="Обычный 3 2 2 6 2 3 3 7" xfId="48248"/>
    <cellStyle name="Обычный 3 2 2 6 2 3 3 8" xfId="55715"/>
    <cellStyle name="Обычный 3 2 2 6 2 3 4" xfId="8755"/>
    <cellStyle name="Обычный 3 2 2 6 2 3 4 2" xfId="8756"/>
    <cellStyle name="Обычный 3 2 2 6 2 3 4 3" xfId="18891"/>
    <cellStyle name="Обычный 3 2 2 6 2 3 4 4" xfId="26363"/>
    <cellStyle name="Обычный 3 2 2 6 2 3 4 5" xfId="33832"/>
    <cellStyle name="Обычный 3 2 2 6 2 3 4 6" xfId="41293"/>
    <cellStyle name="Обычный 3 2 2 6 2 3 4 7" xfId="49181"/>
    <cellStyle name="Обычный 3 2 2 6 2 3 4 8" xfId="56648"/>
    <cellStyle name="Обычный 3 2 2 6 2 3 5" xfId="8757"/>
    <cellStyle name="Обычный 3 2 2 6 2 3 5 2" xfId="8758"/>
    <cellStyle name="Обычный 3 2 2 6 2 3 5 3" xfId="19823"/>
    <cellStyle name="Обычный 3 2 2 6 2 3 5 4" xfId="27295"/>
    <cellStyle name="Обычный 3 2 2 6 2 3 5 5" xfId="34764"/>
    <cellStyle name="Обычный 3 2 2 6 2 3 5 6" xfId="42225"/>
    <cellStyle name="Обычный 3 2 2 6 2 3 5 7" xfId="50113"/>
    <cellStyle name="Обычный 3 2 2 6 2 3 5 8" xfId="57580"/>
    <cellStyle name="Обычный 3 2 2 6 2 3 6" xfId="8759"/>
    <cellStyle name="Обычный 3 2 2 6 2 3 6 2" xfId="8760"/>
    <cellStyle name="Обычный 3 2 2 6 2 3 6 3" xfId="20756"/>
    <cellStyle name="Обычный 3 2 2 6 2 3 6 4" xfId="28228"/>
    <cellStyle name="Обычный 3 2 2 6 2 3 6 5" xfId="35697"/>
    <cellStyle name="Обычный 3 2 2 6 2 3 6 6" xfId="43158"/>
    <cellStyle name="Обычный 3 2 2 6 2 3 6 7" xfId="51046"/>
    <cellStyle name="Обычный 3 2 2 6 2 3 6 8" xfId="58513"/>
    <cellStyle name="Обычный 3 2 2 6 2 3 7" xfId="8761"/>
    <cellStyle name="Обычный 3 2 2 6 2 3 7 2" xfId="8762"/>
    <cellStyle name="Обычный 3 2 2 6 2 3 7 3" xfId="21690"/>
    <cellStyle name="Обычный 3 2 2 6 2 3 7 4" xfId="29162"/>
    <cellStyle name="Обычный 3 2 2 6 2 3 7 5" xfId="36631"/>
    <cellStyle name="Обычный 3 2 2 6 2 3 7 6" xfId="44092"/>
    <cellStyle name="Обычный 3 2 2 6 2 3 7 7" xfId="51980"/>
    <cellStyle name="Обычный 3 2 2 6 2 3 7 8" xfId="59447"/>
    <cellStyle name="Обычный 3 2 2 6 2 3 8" xfId="8763"/>
    <cellStyle name="Обычный 3 2 2 6 2 3 8 2" xfId="8764"/>
    <cellStyle name="Обычный 3 2 2 6 2 3 8 3" xfId="22623"/>
    <cellStyle name="Обычный 3 2 2 6 2 3 8 4" xfId="30095"/>
    <cellStyle name="Обычный 3 2 2 6 2 3 8 5" xfId="37564"/>
    <cellStyle name="Обычный 3 2 2 6 2 3 8 6" xfId="45025"/>
    <cellStyle name="Обычный 3 2 2 6 2 3 8 7" xfId="52913"/>
    <cellStyle name="Обычный 3 2 2 6 2 3 8 8" xfId="60380"/>
    <cellStyle name="Обычный 3 2 2 6 2 3 9" xfId="8765"/>
    <cellStyle name="Обычный 3 2 2 6 2 4" xfId="8766"/>
    <cellStyle name="Обычный 3 2 2 6 2 4 10" xfId="16070"/>
    <cellStyle name="Обычный 3 2 2 6 2 4 11" xfId="23560"/>
    <cellStyle name="Обычный 3 2 2 6 2 4 12" xfId="31031"/>
    <cellStyle name="Обычный 3 2 2 6 2 4 13" xfId="38497"/>
    <cellStyle name="Обычный 3 2 2 6 2 4 14" xfId="46378"/>
    <cellStyle name="Обычный 3 2 2 6 2 4 15" xfId="53845"/>
    <cellStyle name="Обычный 3 2 2 6 2 4 2" xfId="8767"/>
    <cellStyle name="Обычный 3 2 2 6 2 4 2 2" xfId="8768"/>
    <cellStyle name="Обычный 3 2 2 6 2 4 2 3" xfId="17025"/>
    <cellStyle name="Обычный 3 2 2 6 2 4 2 4" xfId="24497"/>
    <cellStyle name="Обычный 3 2 2 6 2 4 2 5" xfId="31967"/>
    <cellStyle name="Обычный 3 2 2 6 2 4 2 6" xfId="39429"/>
    <cellStyle name="Обычный 3 2 2 6 2 4 2 7" xfId="47315"/>
    <cellStyle name="Обычный 3 2 2 6 2 4 2 8" xfId="54782"/>
    <cellStyle name="Обычный 3 2 2 6 2 4 3" xfId="8769"/>
    <cellStyle name="Обычный 3 2 2 6 2 4 3 2" xfId="8770"/>
    <cellStyle name="Обычный 3 2 2 6 2 4 3 3" xfId="17959"/>
    <cellStyle name="Обычный 3 2 2 6 2 4 3 4" xfId="25431"/>
    <cellStyle name="Обычный 3 2 2 6 2 4 3 5" xfId="32900"/>
    <cellStyle name="Обычный 3 2 2 6 2 4 3 6" xfId="40361"/>
    <cellStyle name="Обычный 3 2 2 6 2 4 3 7" xfId="48249"/>
    <cellStyle name="Обычный 3 2 2 6 2 4 3 8" xfId="55716"/>
    <cellStyle name="Обычный 3 2 2 6 2 4 4" xfId="8771"/>
    <cellStyle name="Обычный 3 2 2 6 2 4 4 2" xfId="8772"/>
    <cellStyle name="Обычный 3 2 2 6 2 4 4 3" xfId="18892"/>
    <cellStyle name="Обычный 3 2 2 6 2 4 4 4" xfId="26364"/>
    <cellStyle name="Обычный 3 2 2 6 2 4 4 5" xfId="33833"/>
    <cellStyle name="Обычный 3 2 2 6 2 4 4 6" xfId="41294"/>
    <cellStyle name="Обычный 3 2 2 6 2 4 4 7" xfId="49182"/>
    <cellStyle name="Обычный 3 2 2 6 2 4 4 8" xfId="56649"/>
    <cellStyle name="Обычный 3 2 2 6 2 4 5" xfId="8773"/>
    <cellStyle name="Обычный 3 2 2 6 2 4 5 2" xfId="8774"/>
    <cellStyle name="Обычный 3 2 2 6 2 4 5 3" xfId="19824"/>
    <cellStyle name="Обычный 3 2 2 6 2 4 5 4" xfId="27296"/>
    <cellStyle name="Обычный 3 2 2 6 2 4 5 5" xfId="34765"/>
    <cellStyle name="Обычный 3 2 2 6 2 4 5 6" xfId="42226"/>
    <cellStyle name="Обычный 3 2 2 6 2 4 5 7" xfId="50114"/>
    <cellStyle name="Обычный 3 2 2 6 2 4 5 8" xfId="57581"/>
    <cellStyle name="Обычный 3 2 2 6 2 4 6" xfId="8775"/>
    <cellStyle name="Обычный 3 2 2 6 2 4 6 2" xfId="8776"/>
    <cellStyle name="Обычный 3 2 2 6 2 4 6 3" xfId="20757"/>
    <cellStyle name="Обычный 3 2 2 6 2 4 6 4" xfId="28229"/>
    <cellStyle name="Обычный 3 2 2 6 2 4 6 5" xfId="35698"/>
    <cellStyle name="Обычный 3 2 2 6 2 4 6 6" xfId="43159"/>
    <cellStyle name="Обычный 3 2 2 6 2 4 6 7" xfId="51047"/>
    <cellStyle name="Обычный 3 2 2 6 2 4 6 8" xfId="58514"/>
    <cellStyle name="Обычный 3 2 2 6 2 4 7" xfId="8777"/>
    <cellStyle name="Обычный 3 2 2 6 2 4 7 2" xfId="8778"/>
    <cellStyle name="Обычный 3 2 2 6 2 4 7 3" xfId="21691"/>
    <cellStyle name="Обычный 3 2 2 6 2 4 7 4" xfId="29163"/>
    <cellStyle name="Обычный 3 2 2 6 2 4 7 5" xfId="36632"/>
    <cellStyle name="Обычный 3 2 2 6 2 4 7 6" xfId="44093"/>
    <cellStyle name="Обычный 3 2 2 6 2 4 7 7" xfId="51981"/>
    <cellStyle name="Обычный 3 2 2 6 2 4 7 8" xfId="59448"/>
    <cellStyle name="Обычный 3 2 2 6 2 4 8" xfId="8779"/>
    <cellStyle name="Обычный 3 2 2 6 2 4 8 2" xfId="8780"/>
    <cellStyle name="Обычный 3 2 2 6 2 4 8 3" xfId="22624"/>
    <cellStyle name="Обычный 3 2 2 6 2 4 8 4" xfId="30096"/>
    <cellStyle name="Обычный 3 2 2 6 2 4 8 5" xfId="37565"/>
    <cellStyle name="Обычный 3 2 2 6 2 4 8 6" xfId="45026"/>
    <cellStyle name="Обычный 3 2 2 6 2 4 8 7" xfId="52914"/>
    <cellStyle name="Обычный 3 2 2 6 2 4 8 8" xfId="60381"/>
    <cellStyle name="Обычный 3 2 2 6 2 4 9" xfId="8781"/>
    <cellStyle name="Обычный 3 2 2 6 2 5" xfId="8782"/>
    <cellStyle name="Обычный 3 2 2 6 2 5 2" xfId="8783"/>
    <cellStyle name="Обычный 3 2 2 6 2 5 3" xfId="17020"/>
    <cellStyle name="Обычный 3 2 2 6 2 5 4" xfId="24492"/>
    <cellStyle name="Обычный 3 2 2 6 2 5 5" xfId="31962"/>
    <cellStyle name="Обычный 3 2 2 6 2 5 6" xfId="39424"/>
    <cellStyle name="Обычный 3 2 2 6 2 5 7" xfId="47310"/>
    <cellStyle name="Обычный 3 2 2 6 2 5 8" xfId="54777"/>
    <cellStyle name="Обычный 3 2 2 6 2 6" xfId="8784"/>
    <cellStyle name="Обычный 3 2 2 6 2 6 2" xfId="8785"/>
    <cellStyle name="Обычный 3 2 2 6 2 6 3" xfId="17954"/>
    <cellStyle name="Обычный 3 2 2 6 2 6 4" xfId="25426"/>
    <cellStyle name="Обычный 3 2 2 6 2 6 5" xfId="32895"/>
    <cellStyle name="Обычный 3 2 2 6 2 6 6" xfId="40356"/>
    <cellStyle name="Обычный 3 2 2 6 2 6 7" xfId="48244"/>
    <cellStyle name="Обычный 3 2 2 6 2 6 8" xfId="55711"/>
    <cellStyle name="Обычный 3 2 2 6 2 7" xfId="8786"/>
    <cellStyle name="Обычный 3 2 2 6 2 7 2" xfId="8787"/>
    <cellStyle name="Обычный 3 2 2 6 2 7 3" xfId="18887"/>
    <cellStyle name="Обычный 3 2 2 6 2 7 4" xfId="26359"/>
    <cellStyle name="Обычный 3 2 2 6 2 7 5" xfId="33828"/>
    <cellStyle name="Обычный 3 2 2 6 2 7 6" xfId="41289"/>
    <cellStyle name="Обычный 3 2 2 6 2 7 7" xfId="49177"/>
    <cellStyle name="Обычный 3 2 2 6 2 7 8" xfId="56644"/>
    <cellStyle name="Обычный 3 2 2 6 2 8" xfId="8788"/>
    <cellStyle name="Обычный 3 2 2 6 2 8 2" xfId="8789"/>
    <cellStyle name="Обычный 3 2 2 6 2 8 3" xfId="19819"/>
    <cellStyle name="Обычный 3 2 2 6 2 8 4" xfId="27291"/>
    <cellStyle name="Обычный 3 2 2 6 2 8 5" xfId="34760"/>
    <cellStyle name="Обычный 3 2 2 6 2 8 6" xfId="42221"/>
    <cellStyle name="Обычный 3 2 2 6 2 8 7" xfId="50109"/>
    <cellStyle name="Обычный 3 2 2 6 2 8 8" xfId="57576"/>
    <cellStyle name="Обычный 3 2 2 6 2 9" xfId="8790"/>
    <cellStyle name="Обычный 3 2 2 6 2 9 2" xfId="8791"/>
    <cellStyle name="Обычный 3 2 2 6 2 9 3" xfId="20752"/>
    <cellStyle name="Обычный 3 2 2 6 2 9 4" xfId="28224"/>
    <cellStyle name="Обычный 3 2 2 6 2 9 5" xfId="35693"/>
    <cellStyle name="Обычный 3 2 2 6 2 9 6" xfId="43154"/>
    <cellStyle name="Обычный 3 2 2 6 2 9 7" xfId="51042"/>
    <cellStyle name="Обычный 3 2 2 6 2 9 8" xfId="58509"/>
    <cellStyle name="Обычный 3 2 2 6 20" xfId="53839"/>
    <cellStyle name="Обычный 3 2 2 6 3" xfId="8792"/>
    <cellStyle name="Обычный 3 2 2 6 3 10" xfId="8793"/>
    <cellStyle name="Обычный 3 2 2 6 3 10 2" xfId="8794"/>
    <cellStyle name="Обычный 3 2 2 6 3 10 3" xfId="22625"/>
    <cellStyle name="Обычный 3 2 2 6 3 10 4" xfId="30097"/>
    <cellStyle name="Обычный 3 2 2 6 3 10 5" xfId="37566"/>
    <cellStyle name="Обычный 3 2 2 6 3 10 6" xfId="45027"/>
    <cellStyle name="Обычный 3 2 2 6 3 10 7" xfId="52915"/>
    <cellStyle name="Обычный 3 2 2 6 3 10 8" xfId="60382"/>
    <cellStyle name="Обычный 3 2 2 6 3 11" xfId="8795"/>
    <cellStyle name="Обычный 3 2 2 6 3 12" xfId="16071"/>
    <cellStyle name="Обычный 3 2 2 6 3 13" xfId="23561"/>
    <cellStyle name="Обычный 3 2 2 6 3 14" xfId="31032"/>
    <cellStyle name="Обычный 3 2 2 6 3 15" xfId="38498"/>
    <cellStyle name="Обычный 3 2 2 6 3 16" xfId="45578"/>
    <cellStyle name="Обычный 3 2 2 6 3 17" xfId="46379"/>
    <cellStyle name="Обычный 3 2 2 6 3 18" xfId="53846"/>
    <cellStyle name="Обычный 3 2 2 6 3 2" xfId="8796"/>
    <cellStyle name="Обычный 3 2 2 6 3 2 10" xfId="16072"/>
    <cellStyle name="Обычный 3 2 2 6 3 2 11" xfId="23562"/>
    <cellStyle name="Обычный 3 2 2 6 3 2 12" xfId="31033"/>
    <cellStyle name="Обычный 3 2 2 6 3 2 13" xfId="38499"/>
    <cellStyle name="Обычный 3 2 2 6 3 2 14" xfId="46380"/>
    <cellStyle name="Обычный 3 2 2 6 3 2 15" xfId="53847"/>
    <cellStyle name="Обычный 3 2 2 6 3 2 2" xfId="8797"/>
    <cellStyle name="Обычный 3 2 2 6 3 2 2 2" xfId="8798"/>
    <cellStyle name="Обычный 3 2 2 6 3 2 2 3" xfId="17027"/>
    <cellStyle name="Обычный 3 2 2 6 3 2 2 4" xfId="24499"/>
    <cellStyle name="Обычный 3 2 2 6 3 2 2 5" xfId="31969"/>
    <cellStyle name="Обычный 3 2 2 6 3 2 2 6" xfId="39431"/>
    <cellStyle name="Обычный 3 2 2 6 3 2 2 7" xfId="47317"/>
    <cellStyle name="Обычный 3 2 2 6 3 2 2 8" xfId="54784"/>
    <cellStyle name="Обычный 3 2 2 6 3 2 3" xfId="8799"/>
    <cellStyle name="Обычный 3 2 2 6 3 2 3 2" xfId="8800"/>
    <cellStyle name="Обычный 3 2 2 6 3 2 3 3" xfId="17961"/>
    <cellStyle name="Обычный 3 2 2 6 3 2 3 4" xfId="25433"/>
    <cellStyle name="Обычный 3 2 2 6 3 2 3 5" xfId="32902"/>
    <cellStyle name="Обычный 3 2 2 6 3 2 3 6" xfId="40363"/>
    <cellStyle name="Обычный 3 2 2 6 3 2 3 7" xfId="48251"/>
    <cellStyle name="Обычный 3 2 2 6 3 2 3 8" xfId="55718"/>
    <cellStyle name="Обычный 3 2 2 6 3 2 4" xfId="8801"/>
    <cellStyle name="Обычный 3 2 2 6 3 2 4 2" xfId="8802"/>
    <cellStyle name="Обычный 3 2 2 6 3 2 4 3" xfId="18894"/>
    <cellStyle name="Обычный 3 2 2 6 3 2 4 4" xfId="26366"/>
    <cellStyle name="Обычный 3 2 2 6 3 2 4 5" xfId="33835"/>
    <cellStyle name="Обычный 3 2 2 6 3 2 4 6" xfId="41296"/>
    <cellStyle name="Обычный 3 2 2 6 3 2 4 7" xfId="49184"/>
    <cellStyle name="Обычный 3 2 2 6 3 2 4 8" xfId="56651"/>
    <cellStyle name="Обычный 3 2 2 6 3 2 5" xfId="8803"/>
    <cellStyle name="Обычный 3 2 2 6 3 2 5 2" xfId="8804"/>
    <cellStyle name="Обычный 3 2 2 6 3 2 5 3" xfId="19826"/>
    <cellStyle name="Обычный 3 2 2 6 3 2 5 4" xfId="27298"/>
    <cellStyle name="Обычный 3 2 2 6 3 2 5 5" xfId="34767"/>
    <cellStyle name="Обычный 3 2 2 6 3 2 5 6" xfId="42228"/>
    <cellStyle name="Обычный 3 2 2 6 3 2 5 7" xfId="50116"/>
    <cellStyle name="Обычный 3 2 2 6 3 2 5 8" xfId="57583"/>
    <cellStyle name="Обычный 3 2 2 6 3 2 6" xfId="8805"/>
    <cellStyle name="Обычный 3 2 2 6 3 2 6 2" xfId="8806"/>
    <cellStyle name="Обычный 3 2 2 6 3 2 6 3" xfId="20759"/>
    <cellStyle name="Обычный 3 2 2 6 3 2 6 4" xfId="28231"/>
    <cellStyle name="Обычный 3 2 2 6 3 2 6 5" xfId="35700"/>
    <cellStyle name="Обычный 3 2 2 6 3 2 6 6" xfId="43161"/>
    <cellStyle name="Обычный 3 2 2 6 3 2 6 7" xfId="51049"/>
    <cellStyle name="Обычный 3 2 2 6 3 2 6 8" xfId="58516"/>
    <cellStyle name="Обычный 3 2 2 6 3 2 7" xfId="8807"/>
    <cellStyle name="Обычный 3 2 2 6 3 2 7 2" xfId="8808"/>
    <cellStyle name="Обычный 3 2 2 6 3 2 7 3" xfId="21693"/>
    <cellStyle name="Обычный 3 2 2 6 3 2 7 4" xfId="29165"/>
    <cellStyle name="Обычный 3 2 2 6 3 2 7 5" xfId="36634"/>
    <cellStyle name="Обычный 3 2 2 6 3 2 7 6" xfId="44095"/>
    <cellStyle name="Обычный 3 2 2 6 3 2 7 7" xfId="51983"/>
    <cellStyle name="Обычный 3 2 2 6 3 2 7 8" xfId="59450"/>
    <cellStyle name="Обычный 3 2 2 6 3 2 8" xfId="8809"/>
    <cellStyle name="Обычный 3 2 2 6 3 2 8 2" xfId="8810"/>
    <cellStyle name="Обычный 3 2 2 6 3 2 8 3" xfId="22626"/>
    <cellStyle name="Обычный 3 2 2 6 3 2 8 4" xfId="30098"/>
    <cellStyle name="Обычный 3 2 2 6 3 2 8 5" xfId="37567"/>
    <cellStyle name="Обычный 3 2 2 6 3 2 8 6" xfId="45028"/>
    <cellStyle name="Обычный 3 2 2 6 3 2 8 7" xfId="52916"/>
    <cellStyle name="Обычный 3 2 2 6 3 2 8 8" xfId="60383"/>
    <cellStyle name="Обычный 3 2 2 6 3 2 9" xfId="8811"/>
    <cellStyle name="Обычный 3 2 2 6 3 3" xfId="8812"/>
    <cellStyle name="Обычный 3 2 2 6 3 3 10" xfId="16073"/>
    <cellStyle name="Обычный 3 2 2 6 3 3 11" xfId="23563"/>
    <cellStyle name="Обычный 3 2 2 6 3 3 12" xfId="31034"/>
    <cellStyle name="Обычный 3 2 2 6 3 3 13" xfId="38500"/>
    <cellStyle name="Обычный 3 2 2 6 3 3 14" xfId="46381"/>
    <cellStyle name="Обычный 3 2 2 6 3 3 15" xfId="53848"/>
    <cellStyle name="Обычный 3 2 2 6 3 3 2" xfId="8813"/>
    <cellStyle name="Обычный 3 2 2 6 3 3 2 2" xfId="8814"/>
    <cellStyle name="Обычный 3 2 2 6 3 3 2 3" xfId="17028"/>
    <cellStyle name="Обычный 3 2 2 6 3 3 2 4" xfId="24500"/>
    <cellStyle name="Обычный 3 2 2 6 3 3 2 5" xfId="31970"/>
    <cellStyle name="Обычный 3 2 2 6 3 3 2 6" xfId="39432"/>
    <cellStyle name="Обычный 3 2 2 6 3 3 2 7" xfId="47318"/>
    <cellStyle name="Обычный 3 2 2 6 3 3 2 8" xfId="54785"/>
    <cellStyle name="Обычный 3 2 2 6 3 3 3" xfId="8815"/>
    <cellStyle name="Обычный 3 2 2 6 3 3 3 2" xfId="8816"/>
    <cellStyle name="Обычный 3 2 2 6 3 3 3 3" xfId="17962"/>
    <cellStyle name="Обычный 3 2 2 6 3 3 3 4" xfId="25434"/>
    <cellStyle name="Обычный 3 2 2 6 3 3 3 5" xfId="32903"/>
    <cellStyle name="Обычный 3 2 2 6 3 3 3 6" xfId="40364"/>
    <cellStyle name="Обычный 3 2 2 6 3 3 3 7" xfId="48252"/>
    <cellStyle name="Обычный 3 2 2 6 3 3 3 8" xfId="55719"/>
    <cellStyle name="Обычный 3 2 2 6 3 3 4" xfId="8817"/>
    <cellStyle name="Обычный 3 2 2 6 3 3 4 2" xfId="8818"/>
    <cellStyle name="Обычный 3 2 2 6 3 3 4 3" xfId="18895"/>
    <cellStyle name="Обычный 3 2 2 6 3 3 4 4" xfId="26367"/>
    <cellStyle name="Обычный 3 2 2 6 3 3 4 5" xfId="33836"/>
    <cellStyle name="Обычный 3 2 2 6 3 3 4 6" xfId="41297"/>
    <cellStyle name="Обычный 3 2 2 6 3 3 4 7" xfId="49185"/>
    <cellStyle name="Обычный 3 2 2 6 3 3 4 8" xfId="56652"/>
    <cellStyle name="Обычный 3 2 2 6 3 3 5" xfId="8819"/>
    <cellStyle name="Обычный 3 2 2 6 3 3 5 2" xfId="8820"/>
    <cellStyle name="Обычный 3 2 2 6 3 3 5 3" xfId="19827"/>
    <cellStyle name="Обычный 3 2 2 6 3 3 5 4" xfId="27299"/>
    <cellStyle name="Обычный 3 2 2 6 3 3 5 5" xfId="34768"/>
    <cellStyle name="Обычный 3 2 2 6 3 3 5 6" xfId="42229"/>
    <cellStyle name="Обычный 3 2 2 6 3 3 5 7" xfId="50117"/>
    <cellStyle name="Обычный 3 2 2 6 3 3 5 8" xfId="57584"/>
    <cellStyle name="Обычный 3 2 2 6 3 3 6" xfId="8821"/>
    <cellStyle name="Обычный 3 2 2 6 3 3 6 2" xfId="8822"/>
    <cellStyle name="Обычный 3 2 2 6 3 3 6 3" xfId="20760"/>
    <cellStyle name="Обычный 3 2 2 6 3 3 6 4" xfId="28232"/>
    <cellStyle name="Обычный 3 2 2 6 3 3 6 5" xfId="35701"/>
    <cellStyle name="Обычный 3 2 2 6 3 3 6 6" xfId="43162"/>
    <cellStyle name="Обычный 3 2 2 6 3 3 6 7" xfId="51050"/>
    <cellStyle name="Обычный 3 2 2 6 3 3 6 8" xfId="58517"/>
    <cellStyle name="Обычный 3 2 2 6 3 3 7" xfId="8823"/>
    <cellStyle name="Обычный 3 2 2 6 3 3 7 2" xfId="8824"/>
    <cellStyle name="Обычный 3 2 2 6 3 3 7 3" xfId="21694"/>
    <cellStyle name="Обычный 3 2 2 6 3 3 7 4" xfId="29166"/>
    <cellStyle name="Обычный 3 2 2 6 3 3 7 5" xfId="36635"/>
    <cellStyle name="Обычный 3 2 2 6 3 3 7 6" xfId="44096"/>
    <cellStyle name="Обычный 3 2 2 6 3 3 7 7" xfId="51984"/>
    <cellStyle name="Обычный 3 2 2 6 3 3 7 8" xfId="59451"/>
    <cellStyle name="Обычный 3 2 2 6 3 3 8" xfId="8825"/>
    <cellStyle name="Обычный 3 2 2 6 3 3 8 2" xfId="8826"/>
    <cellStyle name="Обычный 3 2 2 6 3 3 8 3" xfId="22627"/>
    <cellStyle name="Обычный 3 2 2 6 3 3 8 4" xfId="30099"/>
    <cellStyle name="Обычный 3 2 2 6 3 3 8 5" xfId="37568"/>
    <cellStyle name="Обычный 3 2 2 6 3 3 8 6" xfId="45029"/>
    <cellStyle name="Обычный 3 2 2 6 3 3 8 7" xfId="52917"/>
    <cellStyle name="Обычный 3 2 2 6 3 3 8 8" xfId="60384"/>
    <cellStyle name="Обычный 3 2 2 6 3 3 9" xfId="8827"/>
    <cellStyle name="Обычный 3 2 2 6 3 4" xfId="8828"/>
    <cellStyle name="Обычный 3 2 2 6 3 4 2" xfId="8829"/>
    <cellStyle name="Обычный 3 2 2 6 3 4 3" xfId="17026"/>
    <cellStyle name="Обычный 3 2 2 6 3 4 4" xfId="24498"/>
    <cellStyle name="Обычный 3 2 2 6 3 4 5" xfId="31968"/>
    <cellStyle name="Обычный 3 2 2 6 3 4 6" xfId="39430"/>
    <cellStyle name="Обычный 3 2 2 6 3 4 7" xfId="47316"/>
    <cellStyle name="Обычный 3 2 2 6 3 4 8" xfId="54783"/>
    <cellStyle name="Обычный 3 2 2 6 3 5" xfId="8830"/>
    <cellStyle name="Обычный 3 2 2 6 3 5 2" xfId="8831"/>
    <cellStyle name="Обычный 3 2 2 6 3 5 3" xfId="17960"/>
    <cellStyle name="Обычный 3 2 2 6 3 5 4" xfId="25432"/>
    <cellStyle name="Обычный 3 2 2 6 3 5 5" xfId="32901"/>
    <cellStyle name="Обычный 3 2 2 6 3 5 6" xfId="40362"/>
    <cellStyle name="Обычный 3 2 2 6 3 5 7" xfId="48250"/>
    <cellStyle name="Обычный 3 2 2 6 3 5 8" xfId="55717"/>
    <cellStyle name="Обычный 3 2 2 6 3 6" xfId="8832"/>
    <cellStyle name="Обычный 3 2 2 6 3 6 2" xfId="8833"/>
    <cellStyle name="Обычный 3 2 2 6 3 6 3" xfId="18893"/>
    <cellStyle name="Обычный 3 2 2 6 3 6 4" xfId="26365"/>
    <cellStyle name="Обычный 3 2 2 6 3 6 5" xfId="33834"/>
    <cellStyle name="Обычный 3 2 2 6 3 6 6" xfId="41295"/>
    <cellStyle name="Обычный 3 2 2 6 3 6 7" xfId="49183"/>
    <cellStyle name="Обычный 3 2 2 6 3 6 8" xfId="56650"/>
    <cellStyle name="Обычный 3 2 2 6 3 7" xfId="8834"/>
    <cellStyle name="Обычный 3 2 2 6 3 7 2" xfId="8835"/>
    <cellStyle name="Обычный 3 2 2 6 3 7 3" xfId="19825"/>
    <cellStyle name="Обычный 3 2 2 6 3 7 4" xfId="27297"/>
    <cellStyle name="Обычный 3 2 2 6 3 7 5" xfId="34766"/>
    <cellStyle name="Обычный 3 2 2 6 3 7 6" xfId="42227"/>
    <cellStyle name="Обычный 3 2 2 6 3 7 7" xfId="50115"/>
    <cellStyle name="Обычный 3 2 2 6 3 7 8" xfId="57582"/>
    <cellStyle name="Обычный 3 2 2 6 3 8" xfId="8836"/>
    <cellStyle name="Обычный 3 2 2 6 3 8 2" xfId="8837"/>
    <cellStyle name="Обычный 3 2 2 6 3 8 3" xfId="20758"/>
    <cellStyle name="Обычный 3 2 2 6 3 8 4" xfId="28230"/>
    <cellStyle name="Обычный 3 2 2 6 3 8 5" xfId="35699"/>
    <cellStyle name="Обычный 3 2 2 6 3 8 6" xfId="43160"/>
    <cellStyle name="Обычный 3 2 2 6 3 8 7" xfId="51048"/>
    <cellStyle name="Обычный 3 2 2 6 3 8 8" xfId="58515"/>
    <cellStyle name="Обычный 3 2 2 6 3 9" xfId="8838"/>
    <cellStyle name="Обычный 3 2 2 6 3 9 2" xfId="8839"/>
    <cellStyle name="Обычный 3 2 2 6 3 9 3" xfId="21692"/>
    <cellStyle name="Обычный 3 2 2 6 3 9 4" xfId="29164"/>
    <cellStyle name="Обычный 3 2 2 6 3 9 5" xfId="36633"/>
    <cellStyle name="Обычный 3 2 2 6 3 9 6" xfId="44094"/>
    <cellStyle name="Обычный 3 2 2 6 3 9 7" xfId="51982"/>
    <cellStyle name="Обычный 3 2 2 6 3 9 8" xfId="59449"/>
    <cellStyle name="Обычный 3 2 2 6 4" xfId="8840"/>
    <cellStyle name="Обычный 3 2 2 6 4 10" xfId="16074"/>
    <cellStyle name="Обычный 3 2 2 6 4 11" xfId="23564"/>
    <cellStyle name="Обычный 3 2 2 6 4 12" xfId="31035"/>
    <cellStyle name="Обычный 3 2 2 6 4 13" xfId="38501"/>
    <cellStyle name="Обычный 3 2 2 6 4 14" xfId="46382"/>
    <cellStyle name="Обычный 3 2 2 6 4 15" xfId="53849"/>
    <cellStyle name="Обычный 3 2 2 6 4 2" xfId="8841"/>
    <cellStyle name="Обычный 3 2 2 6 4 2 2" xfId="8842"/>
    <cellStyle name="Обычный 3 2 2 6 4 2 3" xfId="17029"/>
    <cellStyle name="Обычный 3 2 2 6 4 2 4" xfId="24501"/>
    <cellStyle name="Обычный 3 2 2 6 4 2 5" xfId="31971"/>
    <cellStyle name="Обычный 3 2 2 6 4 2 6" xfId="39433"/>
    <cellStyle name="Обычный 3 2 2 6 4 2 7" xfId="47319"/>
    <cellStyle name="Обычный 3 2 2 6 4 2 8" xfId="54786"/>
    <cellStyle name="Обычный 3 2 2 6 4 3" xfId="8843"/>
    <cellStyle name="Обычный 3 2 2 6 4 3 2" xfId="8844"/>
    <cellStyle name="Обычный 3 2 2 6 4 3 3" xfId="17963"/>
    <cellStyle name="Обычный 3 2 2 6 4 3 4" xfId="25435"/>
    <cellStyle name="Обычный 3 2 2 6 4 3 5" xfId="32904"/>
    <cellStyle name="Обычный 3 2 2 6 4 3 6" xfId="40365"/>
    <cellStyle name="Обычный 3 2 2 6 4 3 7" xfId="48253"/>
    <cellStyle name="Обычный 3 2 2 6 4 3 8" xfId="55720"/>
    <cellStyle name="Обычный 3 2 2 6 4 4" xfId="8845"/>
    <cellStyle name="Обычный 3 2 2 6 4 4 2" xfId="8846"/>
    <cellStyle name="Обычный 3 2 2 6 4 4 3" xfId="18896"/>
    <cellStyle name="Обычный 3 2 2 6 4 4 4" xfId="26368"/>
    <cellStyle name="Обычный 3 2 2 6 4 4 5" xfId="33837"/>
    <cellStyle name="Обычный 3 2 2 6 4 4 6" xfId="41298"/>
    <cellStyle name="Обычный 3 2 2 6 4 4 7" xfId="49186"/>
    <cellStyle name="Обычный 3 2 2 6 4 4 8" xfId="56653"/>
    <cellStyle name="Обычный 3 2 2 6 4 5" xfId="8847"/>
    <cellStyle name="Обычный 3 2 2 6 4 5 2" xfId="8848"/>
    <cellStyle name="Обычный 3 2 2 6 4 5 3" xfId="19828"/>
    <cellStyle name="Обычный 3 2 2 6 4 5 4" xfId="27300"/>
    <cellStyle name="Обычный 3 2 2 6 4 5 5" xfId="34769"/>
    <cellStyle name="Обычный 3 2 2 6 4 5 6" xfId="42230"/>
    <cellStyle name="Обычный 3 2 2 6 4 5 7" xfId="50118"/>
    <cellStyle name="Обычный 3 2 2 6 4 5 8" xfId="57585"/>
    <cellStyle name="Обычный 3 2 2 6 4 6" xfId="8849"/>
    <cellStyle name="Обычный 3 2 2 6 4 6 2" xfId="8850"/>
    <cellStyle name="Обычный 3 2 2 6 4 6 3" xfId="20761"/>
    <cellStyle name="Обычный 3 2 2 6 4 6 4" xfId="28233"/>
    <cellStyle name="Обычный 3 2 2 6 4 6 5" xfId="35702"/>
    <cellStyle name="Обычный 3 2 2 6 4 6 6" xfId="43163"/>
    <cellStyle name="Обычный 3 2 2 6 4 6 7" xfId="51051"/>
    <cellStyle name="Обычный 3 2 2 6 4 6 8" xfId="58518"/>
    <cellStyle name="Обычный 3 2 2 6 4 7" xfId="8851"/>
    <cellStyle name="Обычный 3 2 2 6 4 7 2" xfId="8852"/>
    <cellStyle name="Обычный 3 2 2 6 4 7 3" xfId="21695"/>
    <cellStyle name="Обычный 3 2 2 6 4 7 4" xfId="29167"/>
    <cellStyle name="Обычный 3 2 2 6 4 7 5" xfId="36636"/>
    <cellStyle name="Обычный 3 2 2 6 4 7 6" xfId="44097"/>
    <cellStyle name="Обычный 3 2 2 6 4 7 7" xfId="51985"/>
    <cellStyle name="Обычный 3 2 2 6 4 7 8" xfId="59452"/>
    <cellStyle name="Обычный 3 2 2 6 4 8" xfId="8853"/>
    <cellStyle name="Обычный 3 2 2 6 4 8 2" xfId="8854"/>
    <cellStyle name="Обычный 3 2 2 6 4 8 3" xfId="22628"/>
    <cellStyle name="Обычный 3 2 2 6 4 8 4" xfId="30100"/>
    <cellStyle name="Обычный 3 2 2 6 4 8 5" xfId="37569"/>
    <cellStyle name="Обычный 3 2 2 6 4 8 6" xfId="45030"/>
    <cellStyle name="Обычный 3 2 2 6 4 8 7" xfId="52918"/>
    <cellStyle name="Обычный 3 2 2 6 4 8 8" xfId="60385"/>
    <cellStyle name="Обычный 3 2 2 6 4 9" xfId="8855"/>
    <cellStyle name="Обычный 3 2 2 6 5" xfId="8856"/>
    <cellStyle name="Обычный 3 2 2 6 5 10" xfId="16075"/>
    <cellStyle name="Обычный 3 2 2 6 5 11" xfId="23565"/>
    <cellStyle name="Обычный 3 2 2 6 5 12" xfId="31036"/>
    <cellStyle name="Обычный 3 2 2 6 5 13" xfId="38502"/>
    <cellStyle name="Обычный 3 2 2 6 5 14" xfId="46383"/>
    <cellStyle name="Обычный 3 2 2 6 5 15" xfId="53850"/>
    <cellStyle name="Обычный 3 2 2 6 5 2" xfId="8857"/>
    <cellStyle name="Обычный 3 2 2 6 5 2 2" xfId="8858"/>
    <cellStyle name="Обычный 3 2 2 6 5 2 3" xfId="17030"/>
    <cellStyle name="Обычный 3 2 2 6 5 2 4" xfId="24502"/>
    <cellStyle name="Обычный 3 2 2 6 5 2 5" xfId="31972"/>
    <cellStyle name="Обычный 3 2 2 6 5 2 6" xfId="39434"/>
    <cellStyle name="Обычный 3 2 2 6 5 2 7" xfId="47320"/>
    <cellStyle name="Обычный 3 2 2 6 5 2 8" xfId="54787"/>
    <cellStyle name="Обычный 3 2 2 6 5 3" xfId="8859"/>
    <cellStyle name="Обычный 3 2 2 6 5 3 2" xfId="8860"/>
    <cellStyle name="Обычный 3 2 2 6 5 3 3" xfId="17964"/>
    <cellStyle name="Обычный 3 2 2 6 5 3 4" xfId="25436"/>
    <cellStyle name="Обычный 3 2 2 6 5 3 5" xfId="32905"/>
    <cellStyle name="Обычный 3 2 2 6 5 3 6" xfId="40366"/>
    <cellStyle name="Обычный 3 2 2 6 5 3 7" xfId="48254"/>
    <cellStyle name="Обычный 3 2 2 6 5 3 8" xfId="55721"/>
    <cellStyle name="Обычный 3 2 2 6 5 4" xfId="8861"/>
    <cellStyle name="Обычный 3 2 2 6 5 4 2" xfId="8862"/>
    <cellStyle name="Обычный 3 2 2 6 5 4 3" xfId="18897"/>
    <cellStyle name="Обычный 3 2 2 6 5 4 4" xfId="26369"/>
    <cellStyle name="Обычный 3 2 2 6 5 4 5" xfId="33838"/>
    <cellStyle name="Обычный 3 2 2 6 5 4 6" xfId="41299"/>
    <cellStyle name="Обычный 3 2 2 6 5 4 7" xfId="49187"/>
    <cellStyle name="Обычный 3 2 2 6 5 4 8" xfId="56654"/>
    <cellStyle name="Обычный 3 2 2 6 5 5" xfId="8863"/>
    <cellStyle name="Обычный 3 2 2 6 5 5 2" xfId="8864"/>
    <cellStyle name="Обычный 3 2 2 6 5 5 3" xfId="19829"/>
    <cellStyle name="Обычный 3 2 2 6 5 5 4" xfId="27301"/>
    <cellStyle name="Обычный 3 2 2 6 5 5 5" xfId="34770"/>
    <cellStyle name="Обычный 3 2 2 6 5 5 6" xfId="42231"/>
    <cellStyle name="Обычный 3 2 2 6 5 5 7" xfId="50119"/>
    <cellStyle name="Обычный 3 2 2 6 5 5 8" xfId="57586"/>
    <cellStyle name="Обычный 3 2 2 6 5 6" xfId="8865"/>
    <cellStyle name="Обычный 3 2 2 6 5 6 2" xfId="8866"/>
    <cellStyle name="Обычный 3 2 2 6 5 6 3" xfId="20762"/>
    <cellStyle name="Обычный 3 2 2 6 5 6 4" xfId="28234"/>
    <cellStyle name="Обычный 3 2 2 6 5 6 5" xfId="35703"/>
    <cellStyle name="Обычный 3 2 2 6 5 6 6" xfId="43164"/>
    <cellStyle name="Обычный 3 2 2 6 5 6 7" xfId="51052"/>
    <cellStyle name="Обычный 3 2 2 6 5 6 8" xfId="58519"/>
    <cellStyle name="Обычный 3 2 2 6 5 7" xfId="8867"/>
    <cellStyle name="Обычный 3 2 2 6 5 7 2" xfId="8868"/>
    <cellStyle name="Обычный 3 2 2 6 5 7 3" xfId="21696"/>
    <cellStyle name="Обычный 3 2 2 6 5 7 4" xfId="29168"/>
    <cellStyle name="Обычный 3 2 2 6 5 7 5" xfId="36637"/>
    <cellStyle name="Обычный 3 2 2 6 5 7 6" xfId="44098"/>
    <cellStyle name="Обычный 3 2 2 6 5 7 7" xfId="51986"/>
    <cellStyle name="Обычный 3 2 2 6 5 7 8" xfId="59453"/>
    <cellStyle name="Обычный 3 2 2 6 5 8" xfId="8869"/>
    <cellStyle name="Обычный 3 2 2 6 5 8 2" xfId="8870"/>
    <cellStyle name="Обычный 3 2 2 6 5 8 3" xfId="22629"/>
    <cellStyle name="Обычный 3 2 2 6 5 8 4" xfId="30101"/>
    <cellStyle name="Обычный 3 2 2 6 5 8 5" xfId="37570"/>
    <cellStyle name="Обычный 3 2 2 6 5 8 6" xfId="45031"/>
    <cellStyle name="Обычный 3 2 2 6 5 8 7" xfId="52919"/>
    <cellStyle name="Обычный 3 2 2 6 5 8 8" xfId="60386"/>
    <cellStyle name="Обычный 3 2 2 6 5 9" xfId="8871"/>
    <cellStyle name="Обычный 3 2 2 6 6" xfId="8872"/>
    <cellStyle name="Обычный 3 2 2 6 6 2" xfId="8873"/>
    <cellStyle name="Обычный 3 2 2 6 6 3" xfId="17019"/>
    <cellStyle name="Обычный 3 2 2 6 6 4" xfId="24491"/>
    <cellStyle name="Обычный 3 2 2 6 6 5" xfId="31961"/>
    <cellStyle name="Обычный 3 2 2 6 6 6" xfId="39423"/>
    <cellStyle name="Обычный 3 2 2 6 6 7" xfId="47309"/>
    <cellStyle name="Обычный 3 2 2 6 6 8" xfId="54776"/>
    <cellStyle name="Обычный 3 2 2 6 7" xfId="8874"/>
    <cellStyle name="Обычный 3 2 2 6 7 2" xfId="8875"/>
    <cellStyle name="Обычный 3 2 2 6 7 3" xfId="17953"/>
    <cellStyle name="Обычный 3 2 2 6 7 4" xfId="25425"/>
    <cellStyle name="Обычный 3 2 2 6 7 5" xfId="32894"/>
    <cellStyle name="Обычный 3 2 2 6 7 6" xfId="40355"/>
    <cellStyle name="Обычный 3 2 2 6 7 7" xfId="48243"/>
    <cellStyle name="Обычный 3 2 2 6 7 8" xfId="55710"/>
    <cellStyle name="Обычный 3 2 2 6 8" xfId="8876"/>
    <cellStyle name="Обычный 3 2 2 6 8 2" xfId="8877"/>
    <cellStyle name="Обычный 3 2 2 6 8 3" xfId="18886"/>
    <cellStyle name="Обычный 3 2 2 6 8 4" xfId="26358"/>
    <cellStyle name="Обычный 3 2 2 6 8 5" xfId="33827"/>
    <cellStyle name="Обычный 3 2 2 6 8 6" xfId="41288"/>
    <cellStyle name="Обычный 3 2 2 6 8 7" xfId="49176"/>
    <cellStyle name="Обычный 3 2 2 6 8 8" xfId="56643"/>
    <cellStyle name="Обычный 3 2 2 6 9" xfId="8878"/>
    <cellStyle name="Обычный 3 2 2 6 9 2" xfId="8879"/>
    <cellStyle name="Обычный 3 2 2 6 9 3" xfId="19818"/>
    <cellStyle name="Обычный 3 2 2 6 9 4" xfId="27290"/>
    <cellStyle name="Обычный 3 2 2 6 9 5" xfId="34759"/>
    <cellStyle name="Обычный 3 2 2 6 9 6" xfId="42220"/>
    <cellStyle name="Обычный 3 2 2 6 9 7" xfId="50108"/>
    <cellStyle name="Обычный 3 2 2 6 9 8" xfId="57575"/>
    <cellStyle name="Обычный 3 2 2 7" xfId="8880"/>
    <cellStyle name="Обычный 3 2 2 7 10" xfId="8881"/>
    <cellStyle name="Обычный 3 2 2 7 10 2" xfId="8882"/>
    <cellStyle name="Обычный 3 2 2 7 10 3" xfId="20763"/>
    <cellStyle name="Обычный 3 2 2 7 10 4" xfId="28235"/>
    <cellStyle name="Обычный 3 2 2 7 10 5" xfId="35704"/>
    <cellStyle name="Обычный 3 2 2 7 10 6" xfId="43165"/>
    <cellStyle name="Обычный 3 2 2 7 10 7" xfId="51053"/>
    <cellStyle name="Обычный 3 2 2 7 10 8" xfId="58520"/>
    <cellStyle name="Обычный 3 2 2 7 11" xfId="8883"/>
    <cellStyle name="Обычный 3 2 2 7 11 2" xfId="8884"/>
    <cellStyle name="Обычный 3 2 2 7 11 3" xfId="21697"/>
    <cellStyle name="Обычный 3 2 2 7 11 4" xfId="29169"/>
    <cellStyle name="Обычный 3 2 2 7 11 5" xfId="36638"/>
    <cellStyle name="Обычный 3 2 2 7 11 6" xfId="44099"/>
    <cellStyle name="Обычный 3 2 2 7 11 7" xfId="51987"/>
    <cellStyle name="Обычный 3 2 2 7 11 8" xfId="59454"/>
    <cellStyle name="Обычный 3 2 2 7 12" xfId="8885"/>
    <cellStyle name="Обычный 3 2 2 7 12 2" xfId="8886"/>
    <cellStyle name="Обычный 3 2 2 7 12 3" xfId="22630"/>
    <cellStyle name="Обычный 3 2 2 7 12 4" xfId="30102"/>
    <cellStyle name="Обычный 3 2 2 7 12 5" xfId="37571"/>
    <cellStyle name="Обычный 3 2 2 7 12 6" xfId="45032"/>
    <cellStyle name="Обычный 3 2 2 7 12 7" xfId="52920"/>
    <cellStyle name="Обычный 3 2 2 7 12 8" xfId="60387"/>
    <cellStyle name="Обычный 3 2 2 7 13" xfId="8887"/>
    <cellStyle name="Обычный 3 2 2 7 14" xfId="16076"/>
    <cellStyle name="Обычный 3 2 2 7 15" xfId="23566"/>
    <cellStyle name="Обычный 3 2 2 7 16" xfId="31037"/>
    <cellStyle name="Обычный 3 2 2 7 17" xfId="38503"/>
    <cellStyle name="Обычный 3 2 2 7 18" xfId="45579"/>
    <cellStyle name="Обычный 3 2 2 7 19" xfId="46384"/>
    <cellStyle name="Обычный 3 2 2 7 2" xfId="8888"/>
    <cellStyle name="Обычный 3 2 2 7 2 10" xfId="8889"/>
    <cellStyle name="Обычный 3 2 2 7 2 10 2" xfId="8890"/>
    <cellStyle name="Обычный 3 2 2 7 2 10 3" xfId="21698"/>
    <cellStyle name="Обычный 3 2 2 7 2 10 4" xfId="29170"/>
    <cellStyle name="Обычный 3 2 2 7 2 10 5" xfId="36639"/>
    <cellStyle name="Обычный 3 2 2 7 2 10 6" xfId="44100"/>
    <cellStyle name="Обычный 3 2 2 7 2 10 7" xfId="51988"/>
    <cellStyle name="Обычный 3 2 2 7 2 10 8" xfId="59455"/>
    <cellStyle name="Обычный 3 2 2 7 2 11" xfId="8891"/>
    <cellStyle name="Обычный 3 2 2 7 2 11 2" xfId="8892"/>
    <cellStyle name="Обычный 3 2 2 7 2 11 3" xfId="22631"/>
    <cellStyle name="Обычный 3 2 2 7 2 11 4" xfId="30103"/>
    <cellStyle name="Обычный 3 2 2 7 2 11 5" xfId="37572"/>
    <cellStyle name="Обычный 3 2 2 7 2 11 6" xfId="45033"/>
    <cellStyle name="Обычный 3 2 2 7 2 11 7" xfId="52921"/>
    <cellStyle name="Обычный 3 2 2 7 2 11 8" xfId="60388"/>
    <cellStyle name="Обычный 3 2 2 7 2 12" xfId="8893"/>
    <cellStyle name="Обычный 3 2 2 7 2 13" xfId="16077"/>
    <cellStyle name="Обычный 3 2 2 7 2 14" xfId="23567"/>
    <cellStyle name="Обычный 3 2 2 7 2 15" xfId="31038"/>
    <cellStyle name="Обычный 3 2 2 7 2 16" xfId="38504"/>
    <cellStyle name="Обычный 3 2 2 7 2 17" xfId="45580"/>
    <cellStyle name="Обычный 3 2 2 7 2 18" xfId="46385"/>
    <cellStyle name="Обычный 3 2 2 7 2 19" xfId="53852"/>
    <cellStyle name="Обычный 3 2 2 7 2 2" xfId="8894"/>
    <cellStyle name="Обычный 3 2 2 7 2 2 10" xfId="8895"/>
    <cellStyle name="Обычный 3 2 2 7 2 2 10 2" xfId="8896"/>
    <cellStyle name="Обычный 3 2 2 7 2 2 10 3" xfId="22632"/>
    <cellStyle name="Обычный 3 2 2 7 2 2 10 4" xfId="30104"/>
    <cellStyle name="Обычный 3 2 2 7 2 2 10 5" xfId="37573"/>
    <cellStyle name="Обычный 3 2 2 7 2 2 10 6" xfId="45034"/>
    <cellStyle name="Обычный 3 2 2 7 2 2 10 7" xfId="52922"/>
    <cellStyle name="Обычный 3 2 2 7 2 2 10 8" xfId="60389"/>
    <cellStyle name="Обычный 3 2 2 7 2 2 11" xfId="8897"/>
    <cellStyle name="Обычный 3 2 2 7 2 2 12" xfId="16078"/>
    <cellStyle name="Обычный 3 2 2 7 2 2 13" xfId="23568"/>
    <cellStyle name="Обычный 3 2 2 7 2 2 14" xfId="31039"/>
    <cellStyle name="Обычный 3 2 2 7 2 2 15" xfId="38505"/>
    <cellStyle name="Обычный 3 2 2 7 2 2 16" xfId="45581"/>
    <cellStyle name="Обычный 3 2 2 7 2 2 17" xfId="46386"/>
    <cellStyle name="Обычный 3 2 2 7 2 2 18" xfId="53853"/>
    <cellStyle name="Обычный 3 2 2 7 2 2 2" xfId="8898"/>
    <cellStyle name="Обычный 3 2 2 7 2 2 2 10" xfId="16079"/>
    <cellStyle name="Обычный 3 2 2 7 2 2 2 11" xfId="23569"/>
    <cellStyle name="Обычный 3 2 2 7 2 2 2 12" xfId="31040"/>
    <cellStyle name="Обычный 3 2 2 7 2 2 2 13" xfId="38506"/>
    <cellStyle name="Обычный 3 2 2 7 2 2 2 14" xfId="46387"/>
    <cellStyle name="Обычный 3 2 2 7 2 2 2 15" xfId="53854"/>
    <cellStyle name="Обычный 3 2 2 7 2 2 2 2" xfId="8899"/>
    <cellStyle name="Обычный 3 2 2 7 2 2 2 2 2" xfId="8900"/>
    <cellStyle name="Обычный 3 2 2 7 2 2 2 2 3" xfId="17034"/>
    <cellStyle name="Обычный 3 2 2 7 2 2 2 2 4" xfId="24506"/>
    <cellStyle name="Обычный 3 2 2 7 2 2 2 2 5" xfId="31976"/>
    <cellStyle name="Обычный 3 2 2 7 2 2 2 2 6" xfId="39438"/>
    <cellStyle name="Обычный 3 2 2 7 2 2 2 2 7" xfId="47324"/>
    <cellStyle name="Обычный 3 2 2 7 2 2 2 2 8" xfId="54791"/>
    <cellStyle name="Обычный 3 2 2 7 2 2 2 3" xfId="8901"/>
    <cellStyle name="Обычный 3 2 2 7 2 2 2 3 2" xfId="8902"/>
    <cellStyle name="Обычный 3 2 2 7 2 2 2 3 3" xfId="17968"/>
    <cellStyle name="Обычный 3 2 2 7 2 2 2 3 4" xfId="25440"/>
    <cellStyle name="Обычный 3 2 2 7 2 2 2 3 5" xfId="32909"/>
    <cellStyle name="Обычный 3 2 2 7 2 2 2 3 6" xfId="40370"/>
    <cellStyle name="Обычный 3 2 2 7 2 2 2 3 7" xfId="48258"/>
    <cellStyle name="Обычный 3 2 2 7 2 2 2 3 8" xfId="55725"/>
    <cellStyle name="Обычный 3 2 2 7 2 2 2 4" xfId="8903"/>
    <cellStyle name="Обычный 3 2 2 7 2 2 2 4 2" xfId="8904"/>
    <cellStyle name="Обычный 3 2 2 7 2 2 2 4 3" xfId="18901"/>
    <cellStyle name="Обычный 3 2 2 7 2 2 2 4 4" xfId="26373"/>
    <cellStyle name="Обычный 3 2 2 7 2 2 2 4 5" xfId="33842"/>
    <cellStyle name="Обычный 3 2 2 7 2 2 2 4 6" xfId="41303"/>
    <cellStyle name="Обычный 3 2 2 7 2 2 2 4 7" xfId="49191"/>
    <cellStyle name="Обычный 3 2 2 7 2 2 2 4 8" xfId="56658"/>
    <cellStyle name="Обычный 3 2 2 7 2 2 2 5" xfId="8905"/>
    <cellStyle name="Обычный 3 2 2 7 2 2 2 5 2" xfId="8906"/>
    <cellStyle name="Обычный 3 2 2 7 2 2 2 5 3" xfId="19833"/>
    <cellStyle name="Обычный 3 2 2 7 2 2 2 5 4" xfId="27305"/>
    <cellStyle name="Обычный 3 2 2 7 2 2 2 5 5" xfId="34774"/>
    <cellStyle name="Обычный 3 2 2 7 2 2 2 5 6" xfId="42235"/>
    <cellStyle name="Обычный 3 2 2 7 2 2 2 5 7" xfId="50123"/>
    <cellStyle name="Обычный 3 2 2 7 2 2 2 5 8" xfId="57590"/>
    <cellStyle name="Обычный 3 2 2 7 2 2 2 6" xfId="8907"/>
    <cellStyle name="Обычный 3 2 2 7 2 2 2 6 2" xfId="8908"/>
    <cellStyle name="Обычный 3 2 2 7 2 2 2 6 3" xfId="20766"/>
    <cellStyle name="Обычный 3 2 2 7 2 2 2 6 4" xfId="28238"/>
    <cellStyle name="Обычный 3 2 2 7 2 2 2 6 5" xfId="35707"/>
    <cellStyle name="Обычный 3 2 2 7 2 2 2 6 6" xfId="43168"/>
    <cellStyle name="Обычный 3 2 2 7 2 2 2 6 7" xfId="51056"/>
    <cellStyle name="Обычный 3 2 2 7 2 2 2 6 8" xfId="58523"/>
    <cellStyle name="Обычный 3 2 2 7 2 2 2 7" xfId="8909"/>
    <cellStyle name="Обычный 3 2 2 7 2 2 2 7 2" xfId="8910"/>
    <cellStyle name="Обычный 3 2 2 7 2 2 2 7 3" xfId="21700"/>
    <cellStyle name="Обычный 3 2 2 7 2 2 2 7 4" xfId="29172"/>
    <cellStyle name="Обычный 3 2 2 7 2 2 2 7 5" xfId="36641"/>
    <cellStyle name="Обычный 3 2 2 7 2 2 2 7 6" xfId="44102"/>
    <cellStyle name="Обычный 3 2 2 7 2 2 2 7 7" xfId="51990"/>
    <cellStyle name="Обычный 3 2 2 7 2 2 2 7 8" xfId="59457"/>
    <cellStyle name="Обычный 3 2 2 7 2 2 2 8" xfId="8911"/>
    <cellStyle name="Обычный 3 2 2 7 2 2 2 8 2" xfId="8912"/>
    <cellStyle name="Обычный 3 2 2 7 2 2 2 8 3" xfId="22633"/>
    <cellStyle name="Обычный 3 2 2 7 2 2 2 8 4" xfId="30105"/>
    <cellStyle name="Обычный 3 2 2 7 2 2 2 8 5" xfId="37574"/>
    <cellStyle name="Обычный 3 2 2 7 2 2 2 8 6" xfId="45035"/>
    <cellStyle name="Обычный 3 2 2 7 2 2 2 8 7" xfId="52923"/>
    <cellStyle name="Обычный 3 2 2 7 2 2 2 8 8" xfId="60390"/>
    <cellStyle name="Обычный 3 2 2 7 2 2 2 9" xfId="8913"/>
    <cellStyle name="Обычный 3 2 2 7 2 2 3" xfId="8914"/>
    <cellStyle name="Обычный 3 2 2 7 2 2 3 10" xfId="16080"/>
    <cellStyle name="Обычный 3 2 2 7 2 2 3 11" xfId="23570"/>
    <cellStyle name="Обычный 3 2 2 7 2 2 3 12" xfId="31041"/>
    <cellStyle name="Обычный 3 2 2 7 2 2 3 13" xfId="38507"/>
    <cellStyle name="Обычный 3 2 2 7 2 2 3 14" xfId="46388"/>
    <cellStyle name="Обычный 3 2 2 7 2 2 3 15" xfId="53855"/>
    <cellStyle name="Обычный 3 2 2 7 2 2 3 2" xfId="8915"/>
    <cellStyle name="Обычный 3 2 2 7 2 2 3 2 2" xfId="8916"/>
    <cellStyle name="Обычный 3 2 2 7 2 2 3 2 3" xfId="17035"/>
    <cellStyle name="Обычный 3 2 2 7 2 2 3 2 4" xfId="24507"/>
    <cellStyle name="Обычный 3 2 2 7 2 2 3 2 5" xfId="31977"/>
    <cellStyle name="Обычный 3 2 2 7 2 2 3 2 6" xfId="39439"/>
    <cellStyle name="Обычный 3 2 2 7 2 2 3 2 7" xfId="47325"/>
    <cellStyle name="Обычный 3 2 2 7 2 2 3 2 8" xfId="54792"/>
    <cellStyle name="Обычный 3 2 2 7 2 2 3 3" xfId="8917"/>
    <cellStyle name="Обычный 3 2 2 7 2 2 3 3 2" xfId="8918"/>
    <cellStyle name="Обычный 3 2 2 7 2 2 3 3 3" xfId="17969"/>
    <cellStyle name="Обычный 3 2 2 7 2 2 3 3 4" xfId="25441"/>
    <cellStyle name="Обычный 3 2 2 7 2 2 3 3 5" xfId="32910"/>
    <cellStyle name="Обычный 3 2 2 7 2 2 3 3 6" xfId="40371"/>
    <cellStyle name="Обычный 3 2 2 7 2 2 3 3 7" xfId="48259"/>
    <cellStyle name="Обычный 3 2 2 7 2 2 3 3 8" xfId="55726"/>
    <cellStyle name="Обычный 3 2 2 7 2 2 3 4" xfId="8919"/>
    <cellStyle name="Обычный 3 2 2 7 2 2 3 4 2" xfId="8920"/>
    <cellStyle name="Обычный 3 2 2 7 2 2 3 4 3" xfId="18902"/>
    <cellStyle name="Обычный 3 2 2 7 2 2 3 4 4" xfId="26374"/>
    <cellStyle name="Обычный 3 2 2 7 2 2 3 4 5" xfId="33843"/>
    <cellStyle name="Обычный 3 2 2 7 2 2 3 4 6" xfId="41304"/>
    <cellStyle name="Обычный 3 2 2 7 2 2 3 4 7" xfId="49192"/>
    <cellStyle name="Обычный 3 2 2 7 2 2 3 4 8" xfId="56659"/>
    <cellStyle name="Обычный 3 2 2 7 2 2 3 5" xfId="8921"/>
    <cellStyle name="Обычный 3 2 2 7 2 2 3 5 2" xfId="8922"/>
    <cellStyle name="Обычный 3 2 2 7 2 2 3 5 3" xfId="19834"/>
    <cellStyle name="Обычный 3 2 2 7 2 2 3 5 4" xfId="27306"/>
    <cellStyle name="Обычный 3 2 2 7 2 2 3 5 5" xfId="34775"/>
    <cellStyle name="Обычный 3 2 2 7 2 2 3 5 6" xfId="42236"/>
    <cellStyle name="Обычный 3 2 2 7 2 2 3 5 7" xfId="50124"/>
    <cellStyle name="Обычный 3 2 2 7 2 2 3 5 8" xfId="57591"/>
    <cellStyle name="Обычный 3 2 2 7 2 2 3 6" xfId="8923"/>
    <cellStyle name="Обычный 3 2 2 7 2 2 3 6 2" xfId="8924"/>
    <cellStyle name="Обычный 3 2 2 7 2 2 3 6 3" xfId="20767"/>
    <cellStyle name="Обычный 3 2 2 7 2 2 3 6 4" xfId="28239"/>
    <cellStyle name="Обычный 3 2 2 7 2 2 3 6 5" xfId="35708"/>
    <cellStyle name="Обычный 3 2 2 7 2 2 3 6 6" xfId="43169"/>
    <cellStyle name="Обычный 3 2 2 7 2 2 3 6 7" xfId="51057"/>
    <cellStyle name="Обычный 3 2 2 7 2 2 3 6 8" xfId="58524"/>
    <cellStyle name="Обычный 3 2 2 7 2 2 3 7" xfId="8925"/>
    <cellStyle name="Обычный 3 2 2 7 2 2 3 7 2" xfId="8926"/>
    <cellStyle name="Обычный 3 2 2 7 2 2 3 7 3" xfId="21701"/>
    <cellStyle name="Обычный 3 2 2 7 2 2 3 7 4" xfId="29173"/>
    <cellStyle name="Обычный 3 2 2 7 2 2 3 7 5" xfId="36642"/>
    <cellStyle name="Обычный 3 2 2 7 2 2 3 7 6" xfId="44103"/>
    <cellStyle name="Обычный 3 2 2 7 2 2 3 7 7" xfId="51991"/>
    <cellStyle name="Обычный 3 2 2 7 2 2 3 7 8" xfId="59458"/>
    <cellStyle name="Обычный 3 2 2 7 2 2 3 8" xfId="8927"/>
    <cellStyle name="Обычный 3 2 2 7 2 2 3 8 2" xfId="8928"/>
    <cellStyle name="Обычный 3 2 2 7 2 2 3 8 3" xfId="22634"/>
    <cellStyle name="Обычный 3 2 2 7 2 2 3 8 4" xfId="30106"/>
    <cellStyle name="Обычный 3 2 2 7 2 2 3 8 5" xfId="37575"/>
    <cellStyle name="Обычный 3 2 2 7 2 2 3 8 6" xfId="45036"/>
    <cellStyle name="Обычный 3 2 2 7 2 2 3 8 7" xfId="52924"/>
    <cellStyle name="Обычный 3 2 2 7 2 2 3 8 8" xfId="60391"/>
    <cellStyle name="Обычный 3 2 2 7 2 2 3 9" xfId="8929"/>
    <cellStyle name="Обычный 3 2 2 7 2 2 4" xfId="8930"/>
    <cellStyle name="Обычный 3 2 2 7 2 2 4 2" xfId="8931"/>
    <cellStyle name="Обычный 3 2 2 7 2 2 4 3" xfId="17033"/>
    <cellStyle name="Обычный 3 2 2 7 2 2 4 4" xfId="24505"/>
    <cellStyle name="Обычный 3 2 2 7 2 2 4 5" xfId="31975"/>
    <cellStyle name="Обычный 3 2 2 7 2 2 4 6" xfId="39437"/>
    <cellStyle name="Обычный 3 2 2 7 2 2 4 7" xfId="47323"/>
    <cellStyle name="Обычный 3 2 2 7 2 2 4 8" xfId="54790"/>
    <cellStyle name="Обычный 3 2 2 7 2 2 5" xfId="8932"/>
    <cellStyle name="Обычный 3 2 2 7 2 2 5 2" xfId="8933"/>
    <cellStyle name="Обычный 3 2 2 7 2 2 5 3" xfId="17967"/>
    <cellStyle name="Обычный 3 2 2 7 2 2 5 4" xfId="25439"/>
    <cellStyle name="Обычный 3 2 2 7 2 2 5 5" xfId="32908"/>
    <cellStyle name="Обычный 3 2 2 7 2 2 5 6" xfId="40369"/>
    <cellStyle name="Обычный 3 2 2 7 2 2 5 7" xfId="48257"/>
    <cellStyle name="Обычный 3 2 2 7 2 2 5 8" xfId="55724"/>
    <cellStyle name="Обычный 3 2 2 7 2 2 6" xfId="8934"/>
    <cellStyle name="Обычный 3 2 2 7 2 2 6 2" xfId="8935"/>
    <cellStyle name="Обычный 3 2 2 7 2 2 6 3" xfId="18900"/>
    <cellStyle name="Обычный 3 2 2 7 2 2 6 4" xfId="26372"/>
    <cellStyle name="Обычный 3 2 2 7 2 2 6 5" xfId="33841"/>
    <cellStyle name="Обычный 3 2 2 7 2 2 6 6" xfId="41302"/>
    <cellStyle name="Обычный 3 2 2 7 2 2 6 7" xfId="49190"/>
    <cellStyle name="Обычный 3 2 2 7 2 2 6 8" xfId="56657"/>
    <cellStyle name="Обычный 3 2 2 7 2 2 7" xfId="8936"/>
    <cellStyle name="Обычный 3 2 2 7 2 2 7 2" xfId="8937"/>
    <cellStyle name="Обычный 3 2 2 7 2 2 7 3" xfId="19832"/>
    <cellStyle name="Обычный 3 2 2 7 2 2 7 4" xfId="27304"/>
    <cellStyle name="Обычный 3 2 2 7 2 2 7 5" xfId="34773"/>
    <cellStyle name="Обычный 3 2 2 7 2 2 7 6" xfId="42234"/>
    <cellStyle name="Обычный 3 2 2 7 2 2 7 7" xfId="50122"/>
    <cellStyle name="Обычный 3 2 2 7 2 2 7 8" xfId="57589"/>
    <cellStyle name="Обычный 3 2 2 7 2 2 8" xfId="8938"/>
    <cellStyle name="Обычный 3 2 2 7 2 2 8 2" xfId="8939"/>
    <cellStyle name="Обычный 3 2 2 7 2 2 8 3" xfId="20765"/>
    <cellStyle name="Обычный 3 2 2 7 2 2 8 4" xfId="28237"/>
    <cellStyle name="Обычный 3 2 2 7 2 2 8 5" xfId="35706"/>
    <cellStyle name="Обычный 3 2 2 7 2 2 8 6" xfId="43167"/>
    <cellStyle name="Обычный 3 2 2 7 2 2 8 7" xfId="51055"/>
    <cellStyle name="Обычный 3 2 2 7 2 2 8 8" xfId="58522"/>
    <cellStyle name="Обычный 3 2 2 7 2 2 9" xfId="8940"/>
    <cellStyle name="Обычный 3 2 2 7 2 2 9 2" xfId="8941"/>
    <cellStyle name="Обычный 3 2 2 7 2 2 9 3" xfId="21699"/>
    <cellStyle name="Обычный 3 2 2 7 2 2 9 4" xfId="29171"/>
    <cellStyle name="Обычный 3 2 2 7 2 2 9 5" xfId="36640"/>
    <cellStyle name="Обычный 3 2 2 7 2 2 9 6" xfId="44101"/>
    <cellStyle name="Обычный 3 2 2 7 2 2 9 7" xfId="51989"/>
    <cellStyle name="Обычный 3 2 2 7 2 2 9 8" xfId="59456"/>
    <cellStyle name="Обычный 3 2 2 7 2 3" xfId="8942"/>
    <cellStyle name="Обычный 3 2 2 7 2 3 10" xfId="16081"/>
    <cellStyle name="Обычный 3 2 2 7 2 3 11" xfId="23571"/>
    <cellStyle name="Обычный 3 2 2 7 2 3 12" xfId="31042"/>
    <cellStyle name="Обычный 3 2 2 7 2 3 13" xfId="38508"/>
    <cellStyle name="Обычный 3 2 2 7 2 3 14" xfId="46389"/>
    <cellStyle name="Обычный 3 2 2 7 2 3 15" xfId="53856"/>
    <cellStyle name="Обычный 3 2 2 7 2 3 2" xfId="8943"/>
    <cellStyle name="Обычный 3 2 2 7 2 3 2 2" xfId="8944"/>
    <cellStyle name="Обычный 3 2 2 7 2 3 2 3" xfId="17036"/>
    <cellStyle name="Обычный 3 2 2 7 2 3 2 4" xfId="24508"/>
    <cellStyle name="Обычный 3 2 2 7 2 3 2 5" xfId="31978"/>
    <cellStyle name="Обычный 3 2 2 7 2 3 2 6" xfId="39440"/>
    <cellStyle name="Обычный 3 2 2 7 2 3 2 7" xfId="47326"/>
    <cellStyle name="Обычный 3 2 2 7 2 3 2 8" xfId="54793"/>
    <cellStyle name="Обычный 3 2 2 7 2 3 3" xfId="8945"/>
    <cellStyle name="Обычный 3 2 2 7 2 3 3 2" xfId="8946"/>
    <cellStyle name="Обычный 3 2 2 7 2 3 3 3" xfId="17970"/>
    <cellStyle name="Обычный 3 2 2 7 2 3 3 4" xfId="25442"/>
    <cellStyle name="Обычный 3 2 2 7 2 3 3 5" xfId="32911"/>
    <cellStyle name="Обычный 3 2 2 7 2 3 3 6" xfId="40372"/>
    <cellStyle name="Обычный 3 2 2 7 2 3 3 7" xfId="48260"/>
    <cellStyle name="Обычный 3 2 2 7 2 3 3 8" xfId="55727"/>
    <cellStyle name="Обычный 3 2 2 7 2 3 4" xfId="8947"/>
    <cellStyle name="Обычный 3 2 2 7 2 3 4 2" xfId="8948"/>
    <cellStyle name="Обычный 3 2 2 7 2 3 4 3" xfId="18903"/>
    <cellStyle name="Обычный 3 2 2 7 2 3 4 4" xfId="26375"/>
    <cellStyle name="Обычный 3 2 2 7 2 3 4 5" xfId="33844"/>
    <cellStyle name="Обычный 3 2 2 7 2 3 4 6" xfId="41305"/>
    <cellStyle name="Обычный 3 2 2 7 2 3 4 7" xfId="49193"/>
    <cellStyle name="Обычный 3 2 2 7 2 3 4 8" xfId="56660"/>
    <cellStyle name="Обычный 3 2 2 7 2 3 5" xfId="8949"/>
    <cellStyle name="Обычный 3 2 2 7 2 3 5 2" xfId="8950"/>
    <cellStyle name="Обычный 3 2 2 7 2 3 5 3" xfId="19835"/>
    <cellStyle name="Обычный 3 2 2 7 2 3 5 4" xfId="27307"/>
    <cellStyle name="Обычный 3 2 2 7 2 3 5 5" xfId="34776"/>
    <cellStyle name="Обычный 3 2 2 7 2 3 5 6" xfId="42237"/>
    <cellStyle name="Обычный 3 2 2 7 2 3 5 7" xfId="50125"/>
    <cellStyle name="Обычный 3 2 2 7 2 3 5 8" xfId="57592"/>
    <cellStyle name="Обычный 3 2 2 7 2 3 6" xfId="8951"/>
    <cellStyle name="Обычный 3 2 2 7 2 3 6 2" xfId="8952"/>
    <cellStyle name="Обычный 3 2 2 7 2 3 6 3" xfId="20768"/>
    <cellStyle name="Обычный 3 2 2 7 2 3 6 4" xfId="28240"/>
    <cellStyle name="Обычный 3 2 2 7 2 3 6 5" xfId="35709"/>
    <cellStyle name="Обычный 3 2 2 7 2 3 6 6" xfId="43170"/>
    <cellStyle name="Обычный 3 2 2 7 2 3 6 7" xfId="51058"/>
    <cellStyle name="Обычный 3 2 2 7 2 3 6 8" xfId="58525"/>
    <cellStyle name="Обычный 3 2 2 7 2 3 7" xfId="8953"/>
    <cellStyle name="Обычный 3 2 2 7 2 3 7 2" xfId="8954"/>
    <cellStyle name="Обычный 3 2 2 7 2 3 7 3" xfId="21702"/>
    <cellStyle name="Обычный 3 2 2 7 2 3 7 4" xfId="29174"/>
    <cellStyle name="Обычный 3 2 2 7 2 3 7 5" xfId="36643"/>
    <cellStyle name="Обычный 3 2 2 7 2 3 7 6" xfId="44104"/>
    <cellStyle name="Обычный 3 2 2 7 2 3 7 7" xfId="51992"/>
    <cellStyle name="Обычный 3 2 2 7 2 3 7 8" xfId="59459"/>
    <cellStyle name="Обычный 3 2 2 7 2 3 8" xfId="8955"/>
    <cellStyle name="Обычный 3 2 2 7 2 3 8 2" xfId="8956"/>
    <cellStyle name="Обычный 3 2 2 7 2 3 8 3" xfId="22635"/>
    <cellStyle name="Обычный 3 2 2 7 2 3 8 4" xfId="30107"/>
    <cellStyle name="Обычный 3 2 2 7 2 3 8 5" xfId="37576"/>
    <cellStyle name="Обычный 3 2 2 7 2 3 8 6" xfId="45037"/>
    <cellStyle name="Обычный 3 2 2 7 2 3 8 7" xfId="52925"/>
    <cellStyle name="Обычный 3 2 2 7 2 3 8 8" xfId="60392"/>
    <cellStyle name="Обычный 3 2 2 7 2 3 9" xfId="8957"/>
    <cellStyle name="Обычный 3 2 2 7 2 4" xfId="8958"/>
    <cellStyle name="Обычный 3 2 2 7 2 4 10" xfId="16082"/>
    <cellStyle name="Обычный 3 2 2 7 2 4 11" xfId="23572"/>
    <cellStyle name="Обычный 3 2 2 7 2 4 12" xfId="31043"/>
    <cellStyle name="Обычный 3 2 2 7 2 4 13" xfId="38509"/>
    <cellStyle name="Обычный 3 2 2 7 2 4 14" xfId="46390"/>
    <cellStyle name="Обычный 3 2 2 7 2 4 15" xfId="53857"/>
    <cellStyle name="Обычный 3 2 2 7 2 4 2" xfId="8959"/>
    <cellStyle name="Обычный 3 2 2 7 2 4 2 2" xfId="8960"/>
    <cellStyle name="Обычный 3 2 2 7 2 4 2 3" xfId="17037"/>
    <cellStyle name="Обычный 3 2 2 7 2 4 2 4" xfId="24509"/>
    <cellStyle name="Обычный 3 2 2 7 2 4 2 5" xfId="31979"/>
    <cellStyle name="Обычный 3 2 2 7 2 4 2 6" xfId="39441"/>
    <cellStyle name="Обычный 3 2 2 7 2 4 2 7" xfId="47327"/>
    <cellStyle name="Обычный 3 2 2 7 2 4 2 8" xfId="54794"/>
    <cellStyle name="Обычный 3 2 2 7 2 4 3" xfId="8961"/>
    <cellStyle name="Обычный 3 2 2 7 2 4 3 2" xfId="8962"/>
    <cellStyle name="Обычный 3 2 2 7 2 4 3 3" xfId="17971"/>
    <cellStyle name="Обычный 3 2 2 7 2 4 3 4" xfId="25443"/>
    <cellStyle name="Обычный 3 2 2 7 2 4 3 5" xfId="32912"/>
    <cellStyle name="Обычный 3 2 2 7 2 4 3 6" xfId="40373"/>
    <cellStyle name="Обычный 3 2 2 7 2 4 3 7" xfId="48261"/>
    <cellStyle name="Обычный 3 2 2 7 2 4 3 8" xfId="55728"/>
    <cellStyle name="Обычный 3 2 2 7 2 4 4" xfId="8963"/>
    <cellStyle name="Обычный 3 2 2 7 2 4 4 2" xfId="8964"/>
    <cellStyle name="Обычный 3 2 2 7 2 4 4 3" xfId="18904"/>
    <cellStyle name="Обычный 3 2 2 7 2 4 4 4" xfId="26376"/>
    <cellStyle name="Обычный 3 2 2 7 2 4 4 5" xfId="33845"/>
    <cellStyle name="Обычный 3 2 2 7 2 4 4 6" xfId="41306"/>
    <cellStyle name="Обычный 3 2 2 7 2 4 4 7" xfId="49194"/>
    <cellStyle name="Обычный 3 2 2 7 2 4 4 8" xfId="56661"/>
    <cellStyle name="Обычный 3 2 2 7 2 4 5" xfId="8965"/>
    <cellStyle name="Обычный 3 2 2 7 2 4 5 2" xfId="8966"/>
    <cellStyle name="Обычный 3 2 2 7 2 4 5 3" xfId="19836"/>
    <cellStyle name="Обычный 3 2 2 7 2 4 5 4" xfId="27308"/>
    <cellStyle name="Обычный 3 2 2 7 2 4 5 5" xfId="34777"/>
    <cellStyle name="Обычный 3 2 2 7 2 4 5 6" xfId="42238"/>
    <cellStyle name="Обычный 3 2 2 7 2 4 5 7" xfId="50126"/>
    <cellStyle name="Обычный 3 2 2 7 2 4 5 8" xfId="57593"/>
    <cellStyle name="Обычный 3 2 2 7 2 4 6" xfId="8967"/>
    <cellStyle name="Обычный 3 2 2 7 2 4 6 2" xfId="8968"/>
    <cellStyle name="Обычный 3 2 2 7 2 4 6 3" xfId="20769"/>
    <cellStyle name="Обычный 3 2 2 7 2 4 6 4" xfId="28241"/>
    <cellStyle name="Обычный 3 2 2 7 2 4 6 5" xfId="35710"/>
    <cellStyle name="Обычный 3 2 2 7 2 4 6 6" xfId="43171"/>
    <cellStyle name="Обычный 3 2 2 7 2 4 6 7" xfId="51059"/>
    <cellStyle name="Обычный 3 2 2 7 2 4 6 8" xfId="58526"/>
    <cellStyle name="Обычный 3 2 2 7 2 4 7" xfId="8969"/>
    <cellStyle name="Обычный 3 2 2 7 2 4 7 2" xfId="8970"/>
    <cellStyle name="Обычный 3 2 2 7 2 4 7 3" xfId="21703"/>
    <cellStyle name="Обычный 3 2 2 7 2 4 7 4" xfId="29175"/>
    <cellStyle name="Обычный 3 2 2 7 2 4 7 5" xfId="36644"/>
    <cellStyle name="Обычный 3 2 2 7 2 4 7 6" xfId="44105"/>
    <cellStyle name="Обычный 3 2 2 7 2 4 7 7" xfId="51993"/>
    <cellStyle name="Обычный 3 2 2 7 2 4 7 8" xfId="59460"/>
    <cellStyle name="Обычный 3 2 2 7 2 4 8" xfId="8971"/>
    <cellStyle name="Обычный 3 2 2 7 2 4 8 2" xfId="8972"/>
    <cellStyle name="Обычный 3 2 2 7 2 4 8 3" xfId="22636"/>
    <cellStyle name="Обычный 3 2 2 7 2 4 8 4" xfId="30108"/>
    <cellStyle name="Обычный 3 2 2 7 2 4 8 5" xfId="37577"/>
    <cellStyle name="Обычный 3 2 2 7 2 4 8 6" xfId="45038"/>
    <cellStyle name="Обычный 3 2 2 7 2 4 8 7" xfId="52926"/>
    <cellStyle name="Обычный 3 2 2 7 2 4 8 8" xfId="60393"/>
    <cellStyle name="Обычный 3 2 2 7 2 4 9" xfId="8973"/>
    <cellStyle name="Обычный 3 2 2 7 2 5" xfId="8974"/>
    <cellStyle name="Обычный 3 2 2 7 2 5 2" xfId="8975"/>
    <cellStyle name="Обычный 3 2 2 7 2 5 3" xfId="17032"/>
    <cellStyle name="Обычный 3 2 2 7 2 5 4" xfId="24504"/>
    <cellStyle name="Обычный 3 2 2 7 2 5 5" xfId="31974"/>
    <cellStyle name="Обычный 3 2 2 7 2 5 6" xfId="39436"/>
    <cellStyle name="Обычный 3 2 2 7 2 5 7" xfId="47322"/>
    <cellStyle name="Обычный 3 2 2 7 2 5 8" xfId="54789"/>
    <cellStyle name="Обычный 3 2 2 7 2 6" xfId="8976"/>
    <cellStyle name="Обычный 3 2 2 7 2 6 2" xfId="8977"/>
    <cellStyle name="Обычный 3 2 2 7 2 6 3" xfId="17966"/>
    <cellStyle name="Обычный 3 2 2 7 2 6 4" xfId="25438"/>
    <cellStyle name="Обычный 3 2 2 7 2 6 5" xfId="32907"/>
    <cellStyle name="Обычный 3 2 2 7 2 6 6" xfId="40368"/>
    <cellStyle name="Обычный 3 2 2 7 2 6 7" xfId="48256"/>
    <cellStyle name="Обычный 3 2 2 7 2 6 8" xfId="55723"/>
    <cellStyle name="Обычный 3 2 2 7 2 7" xfId="8978"/>
    <cellStyle name="Обычный 3 2 2 7 2 7 2" xfId="8979"/>
    <cellStyle name="Обычный 3 2 2 7 2 7 3" xfId="18899"/>
    <cellStyle name="Обычный 3 2 2 7 2 7 4" xfId="26371"/>
    <cellStyle name="Обычный 3 2 2 7 2 7 5" xfId="33840"/>
    <cellStyle name="Обычный 3 2 2 7 2 7 6" xfId="41301"/>
    <cellStyle name="Обычный 3 2 2 7 2 7 7" xfId="49189"/>
    <cellStyle name="Обычный 3 2 2 7 2 7 8" xfId="56656"/>
    <cellStyle name="Обычный 3 2 2 7 2 8" xfId="8980"/>
    <cellStyle name="Обычный 3 2 2 7 2 8 2" xfId="8981"/>
    <cellStyle name="Обычный 3 2 2 7 2 8 3" xfId="19831"/>
    <cellStyle name="Обычный 3 2 2 7 2 8 4" xfId="27303"/>
    <cellStyle name="Обычный 3 2 2 7 2 8 5" xfId="34772"/>
    <cellStyle name="Обычный 3 2 2 7 2 8 6" xfId="42233"/>
    <cellStyle name="Обычный 3 2 2 7 2 8 7" xfId="50121"/>
    <cellStyle name="Обычный 3 2 2 7 2 8 8" xfId="57588"/>
    <cellStyle name="Обычный 3 2 2 7 2 9" xfId="8982"/>
    <cellStyle name="Обычный 3 2 2 7 2 9 2" xfId="8983"/>
    <cellStyle name="Обычный 3 2 2 7 2 9 3" xfId="20764"/>
    <cellStyle name="Обычный 3 2 2 7 2 9 4" xfId="28236"/>
    <cellStyle name="Обычный 3 2 2 7 2 9 5" xfId="35705"/>
    <cellStyle name="Обычный 3 2 2 7 2 9 6" xfId="43166"/>
    <cellStyle name="Обычный 3 2 2 7 2 9 7" xfId="51054"/>
    <cellStyle name="Обычный 3 2 2 7 2 9 8" xfId="58521"/>
    <cellStyle name="Обычный 3 2 2 7 20" xfId="53851"/>
    <cellStyle name="Обычный 3 2 2 7 3" xfId="8984"/>
    <cellStyle name="Обычный 3 2 2 7 3 10" xfId="8985"/>
    <cellStyle name="Обычный 3 2 2 7 3 10 2" xfId="8986"/>
    <cellStyle name="Обычный 3 2 2 7 3 10 3" xfId="22637"/>
    <cellStyle name="Обычный 3 2 2 7 3 10 4" xfId="30109"/>
    <cellStyle name="Обычный 3 2 2 7 3 10 5" xfId="37578"/>
    <cellStyle name="Обычный 3 2 2 7 3 10 6" xfId="45039"/>
    <cellStyle name="Обычный 3 2 2 7 3 10 7" xfId="52927"/>
    <cellStyle name="Обычный 3 2 2 7 3 10 8" xfId="60394"/>
    <cellStyle name="Обычный 3 2 2 7 3 11" xfId="8987"/>
    <cellStyle name="Обычный 3 2 2 7 3 12" xfId="16083"/>
    <cellStyle name="Обычный 3 2 2 7 3 13" xfId="23573"/>
    <cellStyle name="Обычный 3 2 2 7 3 14" xfId="31044"/>
    <cellStyle name="Обычный 3 2 2 7 3 15" xfId="38510"/>
    <cellStyle name="Обычный 3 2 2 7 3 16" xfId="45582"/>
    <cellStyle name="Обычный 3 2 2 7 3 17" xfId="46391"/>
    <cellStyle name="Обычный 3 2 2 7 3 18" xfId="53858"/>
    <cellStyle name="Обычный 3 2 2 7 3 2" xfId="8988"/>
    <cellStyle name="Обычный 3 2 2 7 3 2 10" xfId="16084"/>
    <cellStyle name="Обычный 3 2 2 7 3 2 11" xfId="23574"/>
    <cellStyle name="Обычный 3 2 2 7 3 2 12" xfId="31045"/>
    <cellStyle name="Обычный 3 2 2 7 3 2 13" xfId="38511"/>
    <cellStyle name="Обычный 3 2 2 7 3 2 14" xfId="46392"/>
    <cellStyle name="Обычный 3 2 2 7 3 2 15" xfId="53859"/>
    <cellStyle name="Обычный 3 2 2 7 3 2 2" xfId="8989"/>
    <cellStyle name="Обычный 3 2 2 7 3 2 2 2" xfId="8990"/>
    <cellStyle name="Обычный 3 2 2 7 3 2 2 3" xfId="17039"/>
    <cellStyle name="Обычный 3 2 2 7 3 2 2 4" xfId="24511"/>
    <cellStyle name="Обычный 3 2 2 7 3 2 2 5" xfId="31981"/>
    <cellStyle name="Обычный 3 2 2 7 3 2 2 6" xfId="39443"/>
    <cellStyle name="Обычный 3 2 2 7 3 2 2 7" xfId="47329"/>
    <cellStyle name="Обычный 3 2 2 7 3 2 2 8" xfId="54796"/>
    <cellStyle name="Обычный 3 2 2 7 3 2 3" xfId="8991"/>
    <cellStyle name="Обычный 3 2 2 7 3 2 3 2" xfId="8992"/>
    <cellStyle name="Обычный 3 2 2 7 3 2 3 3" xfId="17973"/>
    <cellStyle name="Обычный 3 2 2 7 3 2 3 4" xfId="25445"/>
    <cellStyle name="Обычный 3 2 2 7 3 2 3 5" xfId="32914"/>
    <cellStyle name="Обычный 3 2 2 7 3 2 3 6" xfId="40375"/>
    <cellStyle name="Обычный 3 2 2 7 3 2 3 7" xfId="48263"/>
    <cellStyle name="Обычный 3 2 2 7 3 2 3 8" xfId="55730"/>
    <cellStyle name="Обычный 3 2 2 7 3 2 4" xfId="8993"/>
    <cellStyle name="Обычный 3 2 2 7 3 2 4 2" xfId="8994"/>
    <cellStyle name="Обычный 3 2 2 7 3 2 4 3" xfId="18906"/>
    <cellStyle name="Обычный 3 2 2 7 3 2 4 4" xfId="26378"/>
    <cellStyle name="Обычный 3 2 2 7 3 2 4 5" xfId="33847"/>
    <cellStyle name="Обычный 3 2 2 7 3 2 4 6" xfId="41308"/>
    <cellStyle name="Обычный 3 2 2 7 3 2 4 7" xfId="49196"/>
    <cellStyle name="Обычный 3 2 2 7 3 2 4 8" xfId="56663"/>
    <cellStyle name="Обычный 3 2 2 7 3 2 5" xfId="8995"/>
    <cellStyle name="Обычный 3 2 2 7 3 2 5 2" xfId="8996"/>
    <cellStyle name="Обычный 3 2 2 7 3 2 5 3" xfId="19838"/>
    <cellStyle name="Обычный 3 2 2 7 3 2 5 4" xfId="27310"/>
    <cellStyle name="Обычный 3 2 2 7 3 2 5 5" xfId="34779"/>
    <cellStyle name="Обычный 3 2 2 7 3 2 5 6" xfId="42240"/>
    <cellStyle name="Обычный 3 2 2 7 3 2 5 7" xfId="50128"/>
    <cellStyle name="Обычный 3 2 2 7 3 2 5 8" xfId="57595"/>
    <cellStyle name="Обычный 3 2 2 7 3 2 6" xfId="8997"/>
    <cellStyle name="Обычный 3 2 2 7 3 2 6 2" xfId="8998"/>
    <cellStyle name="Обычный 3 2 2 7 3 2 6 3" xfId="20771"/>
    <cellStyle name="Обычный 3 2 2 7 3 2 6 4" xfId="28243"/>
    <cellStyle name="Обычный 3 2 2 7 3 2 6 5" xfId="35712"/>
    <cellStyle name="Обычный 3 2 2 7 3 2 6 6" xfId="43173"/>
    <cellStyle name="Обычный 3 2 2 7 3 2 6 7" xfId="51061"/>
    <cellStyle name="Обычный 3 2 2 7 3 2 6 8" xfId="58528"/>
    <cellStyle name="Обычный 3 2 2 7 3 2 7" xfId="8999"/>
    <cellStyle name="Обычный 3 2 2 7 3 2 7 2" xfId="9000"/>
    <cellStyle name="Обычный 3 2 2 7 3 2 7 3" xfId="21705"/>
    <cellStyle name="Обычный 3 2 2 7 3 2 7 4" xfId="29177"/>
    <cellStyle name="Обычный 3 2 2 7 3 2 7 5" xfId="36646"/>
    <cellStyle name="Обычный 3 2 2 7 3 2 7 6" xfId="44107"/>
    <cellStyle name="Обычный 3 2 2 7 3 2 7 7" xfId="51995"/>
    <cellStyle name="Обычный 3 2 2 7 3 2 7 8" xfId="59462"/>
    <cellStyle name="Обычный 3 2 2 7 3 2 8" xfId="9001"/>
    <cellStyle name="Обычный 3 2 2 7 3 2 8 2" xfId="9002"/>
    <cellStyle name="Обычный 3 2 2 7 3 2 8 3" xfId="22638"/>
    <cellStyle name="Обычный 3 2 2 7 3 2 8 4" xfId="30110"/>
    <cellStyle name="Обычный 3 2 2 7 3 2 8 5" xfId="37579"/>
    <cellStyle name="Обычный 3 2 2 7 3 2 8 6" xfId="45040"/>
    <cellStyle name="Обычный 3 2 2 7 3 2 8 7" xfId="52928"/>
    <cellStyle name="Обычный 3 2 2 7 3 2 8 8" xfId="60395"/>
    <cellStyle name="Обычный 3 2 2 7 3 2 9" xfId="9003"/>
    <cellStyle name="Обычный 3 2 2 7 3 3" xfId="9004"/>
    <cellStyle name="Обычный 3 2 2 7 3 3 10" xfId="16085"/>
    <cellStyle name="Обычный 3 2 2 7 3 3 11" xfId="23575"/>
    <cellStyle name="Обычный 3 2 2 7 3 3 12" xfId="31046"/>
    <cellStyle name="Обычный 3 2 2 7 3 3 13" xfId="38512"/>
    <cellStyle name="Обычный 3 2 2 7 3 3 14" xfId="46393"/>
    <cellStyle name="Обычный 3 2 2 7 3 3 15" xfId="53860"/>
    <cellStyle name="Обычный 3 2 2 7 3 3 2" xfId="9005"/>
    <cellStyle name="Обычный 3 2 2 7 3 3 2 2" xfId="9006"/>
    <cellStyle name="Обычный 3 2 2 7 3 3 2 3" xfId="17040"/>
    <cellStyle name="Обычный 3 2 2 7 3 3 2 4" xfId="24512"/>
    <cellStyle name="Обычный 3 2 2 7 3 3 2 5" xfId="31982"/>
    <cellStyle name="Обычный 3 2 2 7 3 3 2 6" xfId="39444"/>
    <cellStyle name="Обычный 3 2 2 7 3 3 2 7" xfId="47330"/>
    <cellStyle name="Обычный 3 2 2 7 3 3 2 8" xfId="54797"/>
    <cellStyle name="Обычный 3 2 2 7 3 3 3" xfId="9007"/>
    <cellStyle name="Обычный 3 2 2 7 3 3 3 2" xfId="9008"/>
    <cellStyle name="Обычный 3 2 2 7 3 3 3 3" xfId="17974"/>
    <cellStyle name="Обычный 3 2 2 7 3 3 3 4" xfId="25446"/>
    <cellStyle name="Обычный 3 2 2 7 3 3 3 5" xfId="32915"/>
    <cellStyle name="Обычный 3 2 2 7 3 3 3 6" xfId="40376"/>
    <cellStyle name="Обычный 3 2 2 7 3 3 3 7" xfId="48264"/>
    <cellStyle name="Обычный 3 2 2 7 3 3 3 8" xfId="55731"/>
    <cellStyle name="Обычный 3 2 2 7 3 3 4" xfId="9009"/>
    <cellStyle name="Обычный 3 2 2 7 3 3 4 2" xfId="9010"/>
    <cellStyle name="Обычный 3 2 2 7 3 3 4 3" xfId="18907"/>
    <cellStyle name="Обычный 3 2 2 7 3 3 4 4" xfId="26379"/>
    <cellStyle name="Обычный 3 2 2 7 3 3 4 5" xfId="33848"/>
    <cellStyle name="Обычный 3 2 2 7 3 3 4 6" xfId="41309"/>
    <cellStyle name="Обычный 3 2 2 7 3 3 4 7" xfId="49197"/>
    <cellStyle name="Обычный 3 2 2 7 3 3 4 8" xfId="56664"/>
    <cellStyle name="Обычный 3 2 2 7 3 3 5" xfId="9011"/>
    <cellStyle name="Обычный 3 2 2 7 3 3 5 2" xfId="9012"/>
    <cellStyle name="Обычный 3 2 2 7 3 3 5 3" xfId="19839"/>
    <cellStyle name="Обычный 3 2 2 7 3 3 5 4" xfId="27311"/>
    <cellStyle name="Обычный 3 2 2 7 3 3 5 5" xfId="34780"/>
    <cellStyle name="Обычный 3 2 2 7 3 3 5 6" xfId="42241"/>
    <cellStyle name="Обычный 3 2 2 7 3 3 5 7" xfId="50129"/>
    <cellStyle name="Обычный 3 2 2 7 3 3 5 8" xfId="57596"/>
    <cellStyle name="Обычный 3 2 2 7 3 3 6" xfId="9013"/>
    <cellStyle name="Обычный 3 2 2 7 3 3 6 2" xfId="9014"/>
    <cellStyle name="Обычный 3 2 2 7 3 3 6 3" xfId="20772"/>
    <cellStyle name="Обычный 3 2 2 7 3 3 6 4" xfId="28244"/>
    <cellStyle name="Обычный 3 2 2 7 3 3 6 5" xfId="35713"/>
    <cellStyle name="Обычный 3 2 2 7 3 3 6 6" xfId="43174"/>
    <cellStyle name="Обычный 3 2 2 7 3 3 6 7" xfId="51062"/>
    <cellStyle name="Обычный 3 2 2 7 3 3 6 8" xfId="58529"/>
    <cellStyle name="Обычный 3 2 2 7 3 3 7" xfId="9015"/>
    <cellStyle name="Обычный 3 2 2 7 3 3 7 2" xfId="9016"/>
    <cellStyle name="Обычный 3 2 2 7 3 3 7 3" xfId="21706"/>
    <cellStyle name="Обычный 3 2 2 7 3 3 7 4" xfId="29178"/>
    <cellStyle name="Обычный 3 2 2 7 3 3 7 5" xfId="36647"/>
    <cellStyle name="Обычный 3 2 2 7 3 3 7 6" xfId="44108"/>
    <cellStyle name="Обычный 3 2 2 7 3 3 7 7" xfId="51996"/>
    <cellStyle name="Обычный 3 2 2 7 3 3 7 8" xfId="59463"/>
    <cellStyle name="Обычный 3 2 2 7 3 3 8" xfId="9017"/>
    <cellStyle name="Обычный 3 2 2 7 3 3 8 2" xfId="9018"/>
    <cellStyle name="Обычный 3 2 2 7 3 3 8 3" xfId="22639"/>
    <cellStyle name="Обычный 3 2 2 7 3 3 8 4" xfId="30111"/>
    <cellStyle name="Обычный 3 2 2 7 3 3 8 5" xfId="37580"/>
    <cellStyle name="Обычный 3 2 2 7 3 3 8 6" xfId="45041"/>
    <cellStyle name="Обычный 3 2 2 7 3 3 8 7" xfId="52929"/>
    <cellStyle name="Обычный 3 2 2 7 3 3 8 8" xfId="60396"/>
    <cellStyle name="Обычный 3 2 2 7 3 3 9" xfId="9019"/>
    <cellStyle name="Обычный 3 2 2 7 3 4" xfId="9020"/>
    <cellStyle name="Обычный 3 2 2 7 3 4 2" xfId="9021"/>
    <cellStyle name="Обычный 3 2 2 7 3 4 3" xfId="17038"/>
    <cellStyle name="Обычный 3 2 2 7 3 4 4" xfId="24510"/>
    <cellStyle name="Обычный 3 2 2 7 3 4 5" xfId="31980"/>
    <cellStyle name="Обычный 3 2 2 7 3 4 6" xfId="39442"/>
    <cellStyle name="Обычный 3 2 2 7 3 4 7" xfId="47328"/>
    <cellStyle name="Обычный 3 2 2 7 3 4 8" xfId="54795"/>
    <cellStyle name="Обычный 3 2 2 7 3 5" xfId="9022"/>
    <cellStyle name="Обычный 3 2 2 7 3 5 2" xfId="9023"/>
    <cellStyle name="Обычный 3 2 2 7 3 5 3" xfId="17972"/>
    <cellStyle name="Обычный 3 2 2 7 3 5 4" xfId="25444"/>
    <cellStyle name="Обычный 3 2 2 7 3 5 5" xfId="32913"/>
    <cellStyle name="Обычный 3 2 2 7 3 5 6" xfId="40374"/>
    <cellStyle name="Обычный 3 2 2 7 3 5 7" xfId="48262"/>
    <cellStyle name="Обычный 3 2 2 7 3 5 8" xfId="55729"/>
    <cellStyle name="Обычный 3 2 2 7 3 6" xfId="9024"/>
    <cellStyle name="Обычный 3 2 2 7 3 6 2" xfId="9025"/>
    <cellStyle name="Обычный 3 2 2 7 3 6 3" xfId="18905"/>
    <cellStyle name="Обычный 3 2 2 7 3 6 4" xfId="26377"/>
    <cellStyle name="Обычный 3 2 2 7 3 6 5" xfId="33846"/>
    <cellStyle name="Обычный 3 2 2 7 3 6 6" xfId="41307"/>
    <cellStyle name="Обычный 3 2 2 7 3 6 7" xfId="49195"/>
    <cellStyle name="Обычный 3 2 2 7 3 6 8" xfId="56662"/>
    <cellStyle name="Обычный 3 2 2 7 3 7" xfId="9026"/>
    <cellStyle name="Обычный 3 2 2 7 3 7 2" xfId="9027"/>
    <cellStyle name="Обычный 3 2 2 7 3 7 3" xfId="19837"/>
    <cellStyle name="Обычный 3 2 2 7 3 7 4" xfId="27309"/>
    <cellStyle name="Обычный 3 2 2 7 3 7 5" xfId="34778"/>
    <cellStyle name="Обычный 3 2 2 7 3 7 6" xfId="42239"/>
    <cellStyle name="Обычный 3 2 2 7 3 7 7" xfId="50127"/>
    <cellStyle name="Обычный 3 2 2 7 3 7 8" xfId="57594"/>
    <cellStyle name="Обычный 3 2 2 7 3 8" xfId="9028"/>
    <cellStyle name="Обычный 3 2 2 7 3 8 2" xfId="9029"/>
    <cellStyle name="Обычный 3 2 2 7 3 8 3" xfId="20770"/>
    <cellStyle name="Обычный 3 2 2 7 3 8 4" xfId="28242"/>
    <cellStyle name="Обычный 3 2 2 7 3 8 5" xfId="35711"/>
    <cellStyle name="Обычный 3 2 2 7 3 8 6" xfId="43172"/>
    <cellStyle name="Обычный 3 2 2 7 3 8 7" xfId="51060"/>
    <cellStyle name="Обычный 3 2 2 7 3 8 8" xfId="58527"/>
    <cellStyle name="Обычный 3 2 2 7 3 9" xfId="9030"/>
    <cellStyle name="Обычный 3 2 2 7 3 9 2" xfId="9031"/>
    <cellStyle name="Обычный 3 2 2 7 3 9 3" xfId="21704"/>
    <cellStyle name="Обычный 3 2 2 7 3 9 4" xfId="29176"/>
    <cellStyle name="Обычный 3 2 2 7 3 9 5" xfId="36645"/>
    <cellStyle name="Обычный 3 2 2 7 3 9 6" xfId="44106"/>
    <cellStyle name="Обычный 3 2 2 7 3 9 7" xfId="51994"/>
    <cellStyle name="Обычный 3 2 2 7 3 9 8" xfId="59461"/>
    <cellStyle name="Обычный 3 2 2 7 4" xfId="9032"/>
    <cellStyle name="Обычный 3 2 2 7 4 10" xfId="16086"/>
    <cellStyle name="Обычный 3 2 2 7 4 11" xfId="23576"/>
    <cellStyle name="Обычный 3 2 2 7 4 12" xfId="31047"/>
    <cellStyle name="Обычный 3 2 2 7 4 13" xfId="38513"/>
    <cellStyle name="Обычный 3 2 2 7 4 14" xfId="46394"/>
    <cellStyle name="Обычный 3 2 2 7 4 15" xfId="53861"/>
    <cellStyle name="Обычный 3 2 2 7 4 2" xfId="9033"/>
    <cellStyle name="Обычный 3 2 2 7 4 2 2" xfId="9034"/>
    <cellStyle name="Обычный 3 2 2 7 4 2 3" xfId="17041"/>
    <cellStyle name="Обычный 3 2 2 7 4 2 4" xfId="24513"/>
    <cellStyle name="Обычный 3 2 2 7 4 2 5" xfId="31983"/>
    <cellStyle name="Обычный 3 2 2 7 4 2 6" xfId="39445"/>
    <cellStyle name="Обычный 3 2 2 7 4 2 7" xfId="47331"/>
    <cellStyle name="Обычный 3 2 2 7 4 2 8" xfId="54798"/>
    <cellStyle name="Обычный 3 2 2 7 4 3" xfId="9035"/>
    <cellStyle name="Обычный 3 2 2 7 4 3 2" xfId="9036"/>
    <cellStyle name="Обычный 3 2 2 7 4 3 3" xfId="17975"/>
    <cellStyle name="Обычный 3 2 2 7 4 3 4" xfId="25447"/>
    <cellStyle name="Обычный 3 2 2 7 4 3 5" xfId="32916"/>
    <cellStyle name="Обычный 3 2 2 7 4 3 6" xfId="40377"/>
    <cellStyle name="Обычный 3 2 2 7 4 3 7" xfId="48265"/>
    <cellStyle name="Обычный 3 2 2 7 4 3 8" xfId="55732"/>
    <cellStyle name="Обычный 3 2 2 7 4 4" xfId="9037"/>
    <cellStyle name="Обычный 3 2 2 7 4 4 2" xfId="9038"/>
    <cellStyle name="Обычный 3 2 2 7 4 4 3" xfId="18908"/>
    <cellStyle name="Обычный 3 2 2 7 4 4 4" xfId="26380"/>
    <cellStyle name="Обычный 3 2 2 7 4 4 5" xfId="33849"/>
    <cellStyle name="Обычный 3 2 2 7 4 4 6" xfId="41310"/>
    <cellStyle name="Обычный 3 2 2 7 4 4 7" xfId="49198"/>
    <cellStyle name="Обычный 3 2 2 7 4 4 8" xfId="56665"/>
    <cellStyle name="Обычный 3 2 2 7 4 5" xfId="9039"/>
    <cellStyle name="Обычный 3 2 2 7 4 5 2" xfId="9040"/>
    <cellStyle name="Обычный 3 2 2 7 4 5 3" xfId="19840"/>
    <cellStyle name="Обычный 3 2 2 7 4 5 4" xfId="27312"/>
    <cellStyle name="Обычный 3 2 2 7 4 5 5" xfId="34781"/>
    <cellStyle name="Обычный 3 2 2 7 4 5 6" xfId="42242"/>
    <cellStyle name="Обычный 3 2 2 7 4 5 7" xfId="50130"/>
    <cellStyle name="Обычный 3 2 2 7 4 5 8" xfId="57597"/>
    <cellStyle name="Обычный 3 2 2 7 4 6" xfId="9041"/>
    <cellStyle name="Обычный 3 2 2 7 4 6 2" xfId="9042"/>
    <cellStyle name="Обычный 3 2 2 7 4 6 3" xfId="20773"/>
    <cellStyle name="Обычный 3 2 2 7 4 6 4" xfId="28245"/>
    <cellStyle name="Обычный 3 2 2 7 4 6 5" xfId="35714"/>
    <cellStyle name="Обычный 3 2 2 7 4 6 6" xfId="43175"/>
    <cellStyle name="Обычный 3 2 2 7 4 6 7" xfId="51063"/>
    <cellStyle name="Обычный 3 2 2 7 4 6 8" xfId="58530"/>
    <cellStyle name="Обычный 3 2 2 7 4 7" xfId="9043"/>
    <cellStyle name="Обычный 3 2 2 7 4 7 2" xfId="9044"/>
    <cellStyle name="Обычный 3 2 2 7 4 7 3" xfId="21707"/>
    <cellStyle name="Обычный 3 2 2 7 4 7 4" xfId="29179"/>
    <cellStyle name="Обычный 3 2 2 7 4 7 5" xfId="36648"/>
    <cellStyle name="Обычный 3 2 2 7 4 7 6" xfId="44109"/>
    <cellStyle name="Обычный 3 2 2 7 4 7 7" xfId="51997"/>
    <cellStyle name="Обычный 3 2 2 7 4 7 8" xfId="59464"/>
    <cellStyle name="Обычный 3 2 2 7 4 8" xfId="9045"/>
    <cellStyle name="Обычный 3 2 2 7 4 8 2" xfId="9046"/>
    <cellStyle name="Обычный 3 2 2 7 4 8 3" xfId="22640"/>
    <cellStyle name="Обычный 3 2 2 7 4 8 4" xfId="30112"/>
    <cellStyle name="Обычный 3 2 2 7 4 8 5" xfId="37581"/>
    <cellStyle name="Обычный 3 2 2 7 4 8 6" xfId="45042"/>
    <cellStyle name="Обычный 3 2 2 7 4 8 7" xfId="52930"/>
    <cellStyle name="Обычный 3 2 2 7 4 8 8" xfId="60397"/>
    <cellStyle name="Обычный 3 2 2 7 4 9" xfId="9047"/>
    <cellStyle name="Обычный 3 2 2 7 5" xfId="9048"/>
    <cellStyle name="Обычный 3 2 2 7 5 10" xfId="16087"/>
    <cellStyle name="Обычный 3 2 2 7 5 11" xfId="23577"/>
    <cellStyle name="Обычный 3 2 2 7 5 12" xfId="31048"/>
    <cellStyle name="Обычный 3 2 2 7 5 13" xfId="38514"/>
    <cellStyle name="Обычный 3 2 2 7 5 14" xfId="46395"/>
    <cellStyle name="Обычный 3 2 2 7 5 15" xfId="53862"/>
    <cellStyle name="Обычный 3 2 2 7 5 2" xfId="9049"/>
    <cellStyle name="Обычный 3 2 2 7 5 2 2" xfId="9050"/>
    <cellStyle name="Обычный 3 2 2 7 5 2 3" xfId="17042"/>
    <cellStyle name="Обычный 3 2 2 7 5 2 4" xfId="24514"/>
    <cellStyle name="Обычный 3 2 2 7 5 2 5" xfId="31984"/>
    <cellStyle name="Обычный 3 2 2 7 5 2 6" xfId="39446"/>
    <cellStyle name="Обычный 3 2 2 7 5 2 7" xfId="47332"/>
    <cellStyle name="Обычный 3 2 2 7 5 2 8" xfId="54799"/>
    <cellStyle name="Обычный 3 2 2 7 5 3" xfId="9051"/>
    <cellStyle name="Обычный 3 2 2 7 5 3 2" xfId="9052"/>
    <cellStyle name="Обычный 3 2 2 7 5 3 3" xfId="17976"/>
    <cellStyle name="Обычный 3 2 2 7 5 3 4" xfId="25448"/>
    <cellStyle name="Обычный 3 2 2 7 5 3 5" xfId="32917"/>
    <cellStyle name="Обычный 3 2 2 7 5 3 6" xfId="40378"/>
    <cellStyle name="Обычный 3 2 2 7 5 3 7" xfId="48266"/>
    <cellStyle name="Обычный 3 2 2 7 5 3 8" xfId="55733"/>
    <cellStyle name="Обычный 3 2 2 7 5 4" xfId="9053"/>
    <cellStyle name="Обычный 3 2 2 7 5 4 2" xfId="9054"/>
    <cellStyle name="Обычный 3 2 2 7 5 4 3" xfId="18909"/>
    <cellStyle name="Обычный 3 2 2 7 5 4 4" xfId="26381"/>
    <cellStyle name="Обычный 3 2 2 7 5 4 5" xfId="33850"/>
    <cellStyle name="Обычный 3 2 2 7 5 4 6" xfId="41311"/>
    <cellStyle name="Обычный 3 2 2 7 5 4 7" xfId="49199"/>
    <cellStyle name="Обычный 3 2 2 7 5 4 8" xfId="56666"/>
    <cellStyle name="Обычный 3 2 2 7 5 5" xfId="9055"/>
    <cellStyle name="Обычный 3 2 2 7 5 5 2" xfId="9056"/>
    <cellStyle name="Обычный 3 2 2 7 5 5 3" xfId="19841"/>
    <cellStyle name="Обычный 3 2 2 7 5 5 4" xfId="27313"/>
    <cellStyle name="Обычный 3 2 2 7 5 5 5" xfId="34782"/>
    <cellStyle name="Обычный 3 2 2 7 5 5 6" xfId="42243"/>
    <cellStyle name="Обычный 3 2 2 7 5 5 7" xfId="50131"/>
    <cellStyle name="Обычный 3 2 2 7 5 5 8" xfId="57598"/>
    <cellStyle name="Обычный 3 2 2 7 5 6" xfId="9057"/>
    <cellStyle name="Обычный 3 2 2 7 5 6 2" xfId="9058"/>
    <cellStyle name="Обычный 3 2 2 7 5 6 3" xfId="20774"/>
    <cellStyle name="Обычный 3 2 2 7 5 6 4" xfId="28246"/>
    <cellStyle name="Обычный 3 2 2 7 5 6 5" xfId="35715"/>
    <cellStyle name="Обычный 3 2 2 7 5 6 6" xfId="43176"/>
    <cellStyle name="Обычный 3 2 2 7 5 6 7" xfId="51064"/>
    <cellStyle name="Обычный 3 2 2 7 5 6 8" xfId="58531"/>
    <cellStyle name="Обычный 3 2 2 7 5 7" xfId="9059"/>
    <cellStyle name="Обычный 3 2 2 7 5 7 2" xfId="9060"/>
    <cellStyle name="Обычный 3 2 2 7 5 7 3" xfId="21708"/>
    <cellStyle name="Обычный 3 2 2 7 5 7 4" xfId="29180"/>
    <cellStyle name="Обычный 3 2 2 7 5 7 5" xfId="36649"/>
    <cellStyle name="Обычный 3 2 2 7 5 7 6" xfId="44110"/>
    <cellStyle name="Обычный 3 2 2 7 5 7 7" xfId="51998"/>
    <cellStyle name="Обычный 3 2 2 7 5 7 8" xfId="59465"/>
    <cellStyle name="Обычный 3 2 2 7 5 8" xfId="9061"/>
    <cellStyle name="Обычный 3 2 2 7 5 8 2" xfId="9062"/>
    <cellStyle name="Обычный 3 2 2 7 5 8 3" xfId="22641"/>
    <cellStyle name="Обычный 3 2 2 7 5 8 4" xfId="30113"/>
    <cellStyle name="Обычный 3 2 2 7 5 8 5" xfId="37582"/>
    <cellStyle name="Обычный 3 2 2 7 5 8 6" xfId="45043"/>
    <cellStyle name="Обычный 3 2 2 7 5 8 7" xfId="52931"/>
    <cellStyle name="Обычный 3 2 2 7 5 8 8" xfId="60398"/>
    <cellStyle name="Обычный 3 2 2 7 5 9" xfId="9063"/>
    <cellStyle name="Обычный 3 2 2 7 6" xfId="9064"/>
    <cellStyle name="Обычный 3 2 2 7 6 2" xfId="9065"/>
    <cellStyle name="Обычный 3 2 2 7 6 3" xfId="17031"/>
    <cellStyle name="Обычный 3 2 2 7 6 4" xfId="24503"/>
    <cellStyle name="Обычный 3 2 2 7 6 5" xfId="31973"/>
    <cellStyle name="Обычный 3 2 2 7 6 6" xfId="39435"/>
    <cellStyle name="Обычный 3 2 2 7 6 7" xfId="47321"/>
    <cellStyle name="Обычный 3 2 2 7 6 8" xfId="54788"/>
    <cellStyle name="Обычный 3 2 2 7 7" xfId="9066"/>
    <cellStyle name="Обычный 3 2 2 7 7 2" xfId="9067"/>
    <cellStyle name="Обычный 3 2 2 7 7 3" xfId="17965"/>
    <cellStyle name="Обычный 3 2 2 7 7 4" xfId="25437"/>
    <cellStyle name="Обычный 3 2 2 7 7 5" xfId="32906"/>
    <cellStyle name="Обычный 3 2 2 7 7 6" xfId="40367"/>
    <cellStyle name="Обычный 3 2 2 7 7 7" xfId="48255"/>
    <cellStyle name="Обычный 3 2 2 7 7 8" xfId="55722"/>
    <cellStyle name="Обычный 3 2 2 7 8" xfId="9068"/>
    <cellStyle name="Обычный 3 2 2 7 8 2" xfId="9069"/>
    <cellStyle name="Обычный 3 2 2 7 8 3" xfId="18898"/>
    <cellStyle name="Обычный 3 2 2 7 8 4" xfId="26370"/>
    <cellStyle name="Обычный 3 2 2 7 8 5" xfId="33839"/>
    <cellStyle name="Обычный 3 2 2 7 8 6" xfId="41300"/>
    <cellStyle name="Обычный 3 2 2 7 8 7" xfId="49188"/>
    <cellStyle name="Обычный 3 2 2 7 8 8" xfId="56655"/>
    <cellStyle name="Обычный 3 2 2 7 9" xfId="9070"/>
    <cellStyle name="Обычный 3 2 2 7 9 2" xfId="9071"/>
    <cellStyle name="Обычный 3 2 2 7 9 3" xfId="19830"/>
    <cellStyle name="Обычный 3 2 2 7 9 4" xfId="27302"/>
    <cellStyle name="Обычный 3 2 2 7 9 5" xfId="34771"/>
    <cellStyle name="Обычный 3 2 2 7 9 6" xfId="42232"/>
    <cellStyle name="Обычный 3 2 2 7 9 7" xfId="50120"/>
    <cellStyle name="Обычный 3 2 2 7 9 8" xfId="57587"/>
    <cellStyle name="Обычный 3 2 2 8" xfId="9072"/>
    <cellStyle name="Обычный 3 2 2 8 10" xfId="9073"/>
    <cellStyle name="Обычный 3 2 2 8 10 2" xfId="9074"/>
    <cellStyle name="Обычный 3 2 2 8 10 3" xfId="20775"/>
    <cellStyle name="Обычный 3 2 2 8 10 4" xfId="28247"/>
    <cellStyle name="Обычный 3 2 2 8 10 5" xfId="35716"/>
    <cellStyle name="Обычный 3 2 2 8 10 6" xfId="43177"/>
    <cellStyle name="Обычный 3 2 2 8 10 7" xfId="51065"/>
    <cellStyle name="Обычный 3 2 2 8 10 8" xfId="58532"/>
    <cellStyle name="Обычный 3 2 2 8 11" xfId="9075"/>
    <cellStyle name="Обычный 3 2 2 8 11 2" xfId="9076"/>
    <cellStyle name="Обычный 3 2 2 8 11 3" xfId="21709"/>
    <cellStyle name="Обычный 3 2 2 8 11 4" xfId="29181"/>
    <cellStyle name="Обычный 3 2 2 8 11 5" xfId="36650"/>
    <cellStyle name="Обычный 3 2 2 8 11 6" xfId="44111"/>
    <cellStyle name="Обычный 3 2 2 8 11 7" xfId="51999"/>
    <cellStyle name="Обычный 3 2 2 8 11 8" xfId="59466"/>
    <cellStyle name="Обычный 3 2 2 8 12" xfId="9077"/>
    <cellStyle name="Обычный 3 2 2 8 12 2" xfId="9078"/>
    <cellStyle name="Обычный 3 2 2 8 12 3" xfId="22642"/>
    <cellStyle name="Обычный 3 2 2 8 12 4" xfId="30114"/>
    <cellStyle name="Обычный 3 2 2 8 12 5" xfId="37583"/>
    <cellStyle name="Обычный 3 2 2 8 12 6" xfId="45044"/>
    <cellStyle name="Обычный 3 2 2 8 12 7" xfId="52932"/>
    <cellStyle name="Обычный 3 2 2 8 12 8" xfId="60399"/>
    <cellStyle name="Обычный 3 2 2 8 13" xfId="9079"/>
    <cellStyle name="Обычный 3 2 2 8 14" xfId="16088"/>
    <cellStyle name="Обычный 3 2 2 8 15" xfId="23578"/>
    <cellStyle name="Обычный 3 2 2 8 16" xfId="31049"/>
    <cellStyle name="Обычный 3 2 2 8 17" xfId="38515"/>
    <cellStyle name="Обычный 3 2 2 8 18" xfId="45583"/>
    <cellStyle name="Обычный 3 2 2 8 19" xfId="46396"/>
    <cellStyle name="Обычный 3 2 2 8 2" xfId="9080"/>
    <cellStyle name="Обычный 3 2 2 8 2 10" xfId="9081"/>
    <cellStyle name="Обычный 3 2 2 8 2 10 2" xfId="9082"/>
    <cellStyle name="Обычный 3 2 2 8 2 10 3" xfId="21710"/>
    <cellStyle name="Обычный 3 2 2 8 2 10 4" xfId="29182"/>
    <cellStyle name="Обычный 3 2 2 8 2 10 5" xfId="36651"/>
    <cellStyle name="Обычный 3 2 2 8 2 10 6" xfId="44112"/>
    <cellStyle name="Обычный 3 2 2 8 2 10 7" xfId="52000"/>
    <cellStyle name="Обычный 3 2 2 8 2 10 8" xfId="59467"/>
    <cellStyle name="Обычный 3 2 2 8 2 11" xfId="9083"/>
    <cellStyle name="Обычный 3 2 2 8 2 11 2" xfId="9084"/>
    <cellStyle name="Обычный 3 2 2 8 2 11 3" xfId="22643"/>
    <cellStyle name="Обычный 3 2 2 8 2 11 4" xfId="30115"/>
    <cellStyle name="Обычный 3 2 2 8 2 11 5" xfId="37584"/>
    <cellStyle name="Обычный 3 2 2 8 2 11 6" xfId="45045"/>
    <cellStyle name="Обычный 3 2 2 8 2 11 7" xfId="52933"/>
    <cellStyle name="Обычный 3 2 2 8 2 11 8" xfId="60400"/>
    <cellStyle name="Обычный 3 2 2 8 2 12" xfId="9085"/>
    <cellStyle name="Обычный 3 2 2 8 2 13" xfId="16089"/>
    <cellStyle name="Обычный 3 2 2 8 2 14" xfId="23579"/>
    <cellStyle name="Обычный 3 2 2 8 2 15" xfId="31050"/>
    <cellStyle name="Обычный 3 2 2 8 2 16" xfId="38516"/>
    <cellStyle name="Обычный 3 2 2 8 2 17" xfId="45584"/>
    <cellStyle name="Обычный 3 2 2 8 2 18" xfId="46397"/>
    <cellStyle name="Обычный 3 2 2 8 2 19" xfId="53864"/>
    <cellStyle name="Обычный 3 2 2 8 2 2" xfId="9086"/>
    <cellStyle name="Обычный 3 2 2 8 2 2 10" xfId="9087"/>
    <cellStyle name="Обычный 3 2 2 8 2 2 10 2" xfId="9088"/>
    <cellStyle name="Обычный 3 2 2 8 2 2 10 3" xfId="22644"/>
    <cellStyle name="Обычный 3 2 2 8 2 2 10 4" xfId="30116"/>
    <cellStyle name="Обычный 3 2 2 8 2 2 10 5" xfId="37585"/>
    <cellStyle name="Обычный 3 2 2 8 2 2 10 6" xfId="45046"/>
    <cellStyle name="Обычный 3 2 2 8 2 2 10 7" xfId="52934"/>
    <cellStyle name="Обычный 3 2 2 8 2 2 10 8" xfId="60401"/>
    <cellStyle name="Обычный 3 2 2 8 2 2 11" xfId="9089"/>
    <cellStyle name="Обычный 3 2 2 8 2 2 12" xfId="16090"/>
    <cellStyle name="Обычный 3 2 2 8 2 2 13" xfId="23580"/>
    <cellStyle name="Обычный 3 2 2 8 2 2 14" xfId="31051"/>
    <cellStyle name="Обычный 3 2 2 8 2 2 15" xfId="38517"/>
    <cellStyle name="Обычный 3 2 2 8 2 2 16" xfId="45585"/>
    <cellStyle name="Обычный 3 2 2 8 2 2 17" xfId="46398"/>
    <cellStyle name="Обычный 3 2 2 8 2 2 18" xfId="53865"/>
    <cellStyle name="Обычный 3 2 2 8 2 2 2" xfId="9090"/>
    <cellStyle name="Обычный 3 2 2 8 2 2 2 10" xfId="16091"/>
    <cellStyle name="Обычный 3 2 2 8 2 2 2 11" xfId="23581"/>
    <cellStyle name="Обычный 3 2 2 8 2 2 2 12" xfId="31052"/>
    <cellStyle name="Обычный 3 2 2 8 2 2 2 13" xfId="38518"/>
    <cellStyle name="Обычный 3 2 2 8 2 2 2 14" xfId="46399"/>
    <cellStyle name="Обычный 3 2 2 8 2 2 2 15" xfId="53866"/>
    <cellStyle name="Обычный 3 2 2 8 2 2 2 2" xfId="9091"/>
    <cellStyle name="Обычный 3 2 2 8 2 2 2 2 2" xfId="9092"/>
    <cellStyle name="Обычный 3 2 2 8 2 2 2 2 3" xfId="17046"/>
    <cellStyle name="Обычный 3 2 2 8 2 2 2 2 4" xfId="24518"/>
    <cellStyle name="Обычный 3 2 2 8 2 2 2 2 5" xfId="31988"/>
    <cellStyle name="Обычный 3 2 2 8 2 2 2 2 6" xfId="39450"/>
    <cellStyle name="Обычный 3 2 2 8 2 2 2 2 7" xfId="47336"/>
    <cellStyle name="Обычный 3 2 2 8 2 2 2 2 8" xfId="54803"/>
    <cellStyle name="Обычный 3 2 2 8 2 2 2 3" xfId="9093"/>
    <cellStyle name="Обычный 3 2 2 8 2 2 2 3 2" xfId="9094"/>
    <cellStyle name="Обычный 3 2 2 8 2 2 2 3 3" xfId="17980"/>
    <cellStyle name="Обычный 3 2 2 8 2 2 2 3 4" xfId="25452"/>
    <cellStyle name="Обычный 3 2 2 8 2 2 2 3 5" xfId="32921"/>
    <cellStyle name="Обычный 3 2 2 8 2 2 2 3 6" xfId="40382"/>
    <cellStyle name="Обычный 3 2 2 8 2 2 2 3 7" xfId="48270"/>
    <cellStyle name="Обычный 3 2 2 8 2 2 2 3 8" xfId="55737"/>
    <cellStyle name="Обычный 3 2 2 8 2 2 2 4" xfId="9095"/>
    <cellStyle name="Обычный 3 2 2 8 2 2 2 4 2" xfId="9096"/>
    <cellStyle name="Обычный 3 2 2 8 2 2 2 4 3" xfId="18913"/>
    <cellStyle name="Обычный 3 2 2 8 2 2 2 4 4" xfId="26385"/>
    <cellStyle name="Обычный 3 2 2 8 2 2 2 4 5" xfId="33854"/>
    <cellStyle name="Обычный 3 2 2 8 2 2 2 4 6" xfId="41315"/>
    <cellStyle name="Обычный 3 2 2 8 2 2 2 4 7" xfId="49203"/>
    <cellStyle name="Обычный 3 2 2 8 2 2 2 4 8" xfId="56670"/>
    <cellStyle name="Обычный 3 2 2 8 2 2 2 5" xfId="9097"/>
    <cellStyle name="Обычный 3 2 2 8 2 2 2 5 2" xfId="9098"/>
    <cellStyle name="Обычный 3 2 2 8 2 2 2 5 3" xfId="19845"/>
    <cellStyle name="Обычный 3 2 2 8 2 2 2 5 4" xfId="27317"/>
    <cellStyle name="Обычный 3 2 2 8 2 2 2 5 5" xfId="34786"/>
    <cellStyle name="Обычный 3 2 2 8 2 2 2 5 6" xfId="42247"/>
    <cellStyle name="Обычный 3 2 2 8 2 2 2 5 7" xfId="50135"/>
    <cellStyle name="Обычный 3 2 2 8 2 2 2 5 8" xfId="57602"/>
    <cellStyle name="Обычный 3 2 2 8 2 2 2 6" xfId="9099"/>
    <cellStyle name="Обычный 3 2 2 8 2 2 2 6 2" xfId="9100"/>
    <cellStyle name="Обычный 3 2 2 8 2 2 2 6 3" xfId="20778"/>
    <cellStyle name="Обычный 3 2 2 8 2 2 2 6 4" xfId="28250"/>
    <cellStyle name="Обычный 3 2 2 8 2 2 2 6 5" xfId="35719"/>
    <cellStyle name="Обычный 3 2 2 8 2 2 2 6 6" xfId="43180"/>
    <cellStyle name="Обычный 3 2 2 8 2 2 2 6 7" xfId="51068"/>
    <cellStyle name="Обычный 3 2 2 8 2 2 2 6 8" xfId="58535"/>
    <cellStyle name="Обычный 3 2 2 8 2 2 2 7" xfId="9101"/>
    <cellStyle name="Обычный 3 2 2 8 2 2 2 7 2" xfId="9102"/>
    <cellStyle name="Обычный 3 2 2 8 2 2 2 7 3" xfId="21712"/>
    <cellStyle name="Обычный 3 2 2 8 2 2 2 7 4" xfId="29184"/>
    <cellStyle name="Обычный 3 2 2 8 2 2 2 7 5" xfId="36653"/>
    <cellStyle name="Обычный 3 2 2 8 2 2 2 7 6" xfId="44114"/>
    <cellStyle name="Обычный 3 2 2 8 2 2 2 7 7" xfId="52002"/>
    <cellStyle name="Обычный 3 2 2 8 2 2 2 7 8" xfId="59469"/>
    <cellStyle name="Обычный 3 2 2 8 2 2 2 8" xfId="9103"/>
    <cellStyle name="Обычный 3 2 2 8 2 2 2 8 2" xfId="9104"/>
    <cellStyle name="Обычный 3 2 2 8 2 2 2 8 3" xfId="22645"/>
    <cellStyle name="Обычный 3 2 2 8 2 2 2 8 4" xfId="30117"/>
    <cellStyle name="Обычный 3 2 2 8 2 2 2 8 5" xfId="37586"/>
    <cellStyle name="Обычный 3 2 2 8 2 2 2 8 6" xfId="45047"/>
    <cellStyle name="Обычный 3 2 2 8 2 2 2 8 7" xfId="52935"/>
    <cellStyle name="Обычный 3 2 2 8 2 2 2 8 8" xfId="60402"/>
    <cellStyle name="Обычный 3 2 2 8 2 2 2 9" xfId="9105"/>
    <cellStyle name="Обычный 3 2 2 8 2 2 3" xfId="9106"/>
    <cellStyle name="Обычный 3 2 2 8 2 2 3 10" xfId="16092"/>
    <cellStyle name="Обычный 3 2 2 8 2 2 3 11" xfId="23582"/>
    <cellStyle name="Обычный 3 2 2 8 2 2 3 12" xfId="31053"/>
    <cellStyle name="Обычный 3 2 2 8 2 2 3 13" xfId="38519"/>
    <cellStyle name="Обычный 3 2 2 8 2 2 3 14" xfId="46400"/>
    <cellStyle name="Обычный 3 2 2 8 2 2 3 15" xfId="53867"/>
    <cellStyle name="Обычный 3 2 2 8 2 2 3 2" xfId="9107"/>
    <cellStyle name="Обычный 3 2 2 8 2 2 3 2 2" xfId="9108"/>
    <cellStyle name="Обычный 3 2 2 8 2 2 3 2 3" xfId="17047"/>
    <cellStyle name="Обычный 3 2 2 8 2 2 3 2 4" xfId="24519"/>
    <cellStyle name="Обычный 3 2 2 8 2 2 3 2 5" xfId="31989"/>
    <cellStyle name="Обычный 3 2 2 8 2 2 3 2 6" xfId="39451"/>
    <cellStyle name="Обычный 3 2 2 8 2 2 3 2 7" xfId="47337"/>
    <cellStyle name="Обычный 3 2 2 8 2 2 3 2 8" xfId="54804"/>
    <cellStyle name="Обычный 3 2 2 8 2 2 3 3" xfId="9109"/>
    <cellStyle name="Обычный 3 2 2 8 2 2 3 3 2" xfId="9110"/>
    <cellStyle name="Обычный 3 2 2 8 2 2 3 3 3" xfId="17981"/>
    <cellStyle name="Обычный 3 2 2 8 2 2 3 3 4" xfId="25453"/>
    <cellStyle name="Обычный 3 2 2 8 2 2 3 3 5" xfId="32922"/>
    <cellStyle name="Обычный 3 2 2 8 2 2 3 3 6" xfId="40383"/>
    <cellStyle name="Обычный 3 2 2 8 2 2 3 3 7" xfId="48271"/>
    <cellStyle name="Обычный 3 2 2 8 2 2 3 3 8" xfId="55738"/>
    <cellStyle name="Обычный 3 2 2 8 2 2 3 4" xfId="9111"/>
    <cellStyle name="Обычный 3 2 2 8 2 2 3 4 2" xfId="9112"/>
    <cellStyle name="Обычный 3 2 2 8 2 2 3 4 3" xfId="18914"/>
    <cellStyle name="Обычный 3 2 2 8 2 2 3 4 4" xfId="26386"/>
    <cellStyle name="Обычный 3 2 2 8 2 2 3 4 5" xfId="33855"/>
    <cellStyle name="Обычный 3 2 2 8 2 2 3 4 6" xfId="41316"/>
    <cellStyle name="Обычный 3 2 2 8 2 2 3 4 7" xfId="49204"/>
    <cellStyle name="Обычный 3 2 2 8 2 2 3 4 8" xfId="56671"/>
    <cellStyle name="Обычный 3 2 2 8 2 2 3 5" xfId="9113"/>
    <cellStyle name="Обычный 3 2 2 8 2 2 3 5 2" xfId="9114"/>
    <cellStyle name="Обычный 3 2 2 8 2 2 3 5 3" xfId="19846"/>
    <cellStyle name="Обычный 3 2 2 8 2 2 3 5 4" xfId="27318"/>
    <cellStyle name="Обычный 3 2 2 8 2 2 3 5 5" xfId="34787"/>
    <cellStyle name="Обычный 3 2 2 8 2 2 3 5 6" xfId="42248"/>
    <cellStyle name="Обычный 3 2 2 8 2 2 3 5 7" xfId="50136"/>
    <cellStyle name="Обычный 3 2 2 8 2 2 3 5 8" xfId="57603"/>
    <cellStyle name="Обычный 3 2 2 8 2 2 3 6" xfId="9115"/>
    <cellStyle name="Обычный 3 2 2 8 2 2 3 6 2" xfId="9116"/>
    <cellStyle name="Обычный 3 2 2 8 2 2 3 6 3" xfId="20779"/>
    <cellStyle name="Обычный 3 2 2 8 2 2 3 6 4" xfId="28251"/>
    <cellStyle name="Обычный 3 2 2 8 2 2 3 6 5" xfId="35720"/>
    <cellStyle name="Обычный 3 2 2 8 2 2 3 6 6" xfId="43181"/>
    <cellStyle name="Обычный 3 2 2 8 2 2 3 6 7" xfId="51069"/>
    <cellStyle name="Обычный 3 2 2 8 2 2 3 6 8" xfId="58536"/>
    <cellStyle name="Обычный 3 2 2 8 2 2 3 7" xfId="9117"/>
    <cellStyle name="Обычный 3 2 2 8 2 2 3 7 2" xfId="9118"/>
    <cellStyle name="Обычный 3 2 2 8 2 2 3 7 3" xfId="21713"/>
    <cellStyle name="Обычный 3 2 2 8 2 2 3 7 4" xfId="29185"/>
    <cellStyle name="Обычный 3 2 2 8 2 2 3 7 5" xfId="36654"/>
    <cellStyle name="Обычный 3 2 2 8 2 2 3 7 6" xfId="44115"/>
    <cellStyle name="Обычный 3 2 2 8 2 2 3 7 7" xfId="52003"/>
    <cellStyle name="Обычный 3 2 2 8 2 2 3 7 8" xfId="59470"/>
    <cellStyle name="Обычный 3 2 2 8 2 2 3 8" xfId="9119"/>
    <cellStyle name="Обычный 3 2 2 8 2 2 3 8 2" xfId="9120"/>
    <cellStyle name="Обычный 3 2 2 8 2 2 3 8 3" xfId="22646"/>
    <cellStyle name="Обычный 3 2 2 8 2 2 3 8 4" xfId="30118"/>
    <cellStyle name="Обычный 3 2 2 8 2 2 3 8 5" xfId="37587"/>
    <cellStyle name="Обычный 3 2 2 8 2 2 3 8 6" xfId="45048"/>
    <cellStyle name="Обычный 3 2 2 8 2 2 3 8 7" xfId="52936"/>
    <cellStyle name="Обычный 3 2 2 8 2 2 3 8 8" xfId="60403"/>
    <cellStyle name="Обычный 3 2 2 8 2 2 3 9" xfId="9121"/>
    <cellStyle name="Обычный 3 2 2 8 2 2 4" xfId="9122"/>
    <cellStyle name="Обычный 3 2 2 8 2 2 4 2" xfId="9123"/>
    <cellStyle name="Обычный 3 2 2 8 2 2 4 3" xfId="17045"/>
    <cellStyle name="Обычный 3 2 2 8 2 2 4 4" xfId="24517"/>
    <cellStyle name="Обычный 3 2 2 8 2 2 4 5" xfId="31987"/>
    <cellStyle name="Обычный 3 2 2 8 2 2 4 6" xfId="39449"/>
    <cellStyle name="Обычный 3 2 2 8 2 2 4 7" xfId="47335"/>
    <cellStyle name="Обычный 3 2 2 8 2 2 4 8" xfId="54802"/>
    <cellStyle name="Обычный 3 2 2 8 2 2 5" xfId="9124"/>
    <cellStyle name="Обычный 3 2 2 8 2 2 5 2" xfId="9125"/>
    <cellStyle name="Обычный 3 2 2 8 2 2 5 3" xfId="17979"/>
    <cellStyle name="Обычный 3 2 2 8 2 2 5 4" xfId="25451"/>
    <cellStyle name="Обычный 3 2 2 8 2 2 5 5" xfId="32920"/>
    <cellStyle name="Обычный 3 2 2 8 2 2 5 6" xfId="40381"/>
    <cellStyle name="Обычный 3 2 2 8 2 2 5 7" xfId="48269"/>
    <cellStyle name="Обычный 3 2 2 8 2 2 5 8" xfId="55736"/>
    <cellStyle name="Обычный 3 2 2 8 2 2 6" xfId="9126"/>
    <cellStyle name="Обычный 3 2 2 8 2 2 6 2" xfId="9127"/>
    <cellStyle name="Обычный 3 2 2 8 2 2 6 3" xfId="18912"/>
    <cellStyle name="Обычный 3 2 2 8 2 2 6 4" xfId="26384"/>
    <cellStyle name="Обычный 3 2 2 8 2 2 6 5" xfId="33853"/>
    <cellStyle name="Обычный 3 2 2 8 2 2 6 6" xfId="41314"/>
    <cellStyle name="Обычный 3 2 2 8 2 2 6 7" xfId="49202"/>
    <cellStyle name="Обычный 3 2 2 8 2 2 6 8" xfId="56669"/>
    <cellStyle name="Обычный 3 2 2 8 2 2 7" xfId="9128"/>
    <cellStyle name="Обычный 3 2 2 8 2 2 7 2" xfId="9129"/>
    <cellStyle name="Обычный 3 2 2 8 2 2 7 3" xfId="19844"/>
    <cellStyle name="Обычный 3 2 2 8 2 2 7 4" xfId="27316"/>
    <cellStyle name="Обычный 3 2 2 8 2 2 7 5" xfId="34785"/>
    <cellStyle name="Обычный 3 2 2 8 2 2 7 6" xfId="42246"/>
    <cellStyle name="Обычный 3 2 2 8 2 2 7 7" xfId="50134"/>
    <cellStyle name="Обычный 3 2 2 8 2 2 7 8" xfId="57601"/>
    <cellStyle name="Обычный 3 2 2 8 2 2 8" xfId="9130"/>
    <cellStyle name="Обычный 3 2 2 8 2 2 8 2" xfId="9131"/>
    <cellStyle name="Обычный 3 2 2 8 2 2 8 3" xfId="20777"/>
    <cellStyle name="Обычный 3 2 2 8 2 2 8 4" xfId="28249"/>
    <cellStyle name="Обычный 3 2 2 8 2 2 8 5" xfId="35718"/>
    <cellStyle name="Обычный 3 2 2 8 2 2 8 6" xfId="43179"/>
    <cellStyle name="Обычный 3 2 2 8 2 2 8 7" xfId="51067"/>
    <cellStyle name="Обычный 3 2 2 8 2 2 8 8" xfId="58534"/>
    <cellStyle name="Обычный 3 2 2 8 2 2 9" xfId="9132"/>
    <cellStyle name="Обычный 3 2 2 8 2 2 9 2" xfId="9133"/>
    <cellStyle name="Обычный 3 2 2 8 2 2 9 3" xfId="21711"/>
    <cellStyle name="Обычный 3 2 2 8 2 2 9 4" xfId="29183"/>
    <cellStyle name="Обычный 3 2 2 8 2 2 9 5" xfId="36652"/>
    <cellStyle name="Обычный 3 2 2 8 2 2 9 6" xfId="44113"/>
    <cellStyle name="Обычный 3 2 2 8 2 2 9 7" xfId="52001"/>
    <cellStyle name="Обычный 3 2 2 8 2 2 9 8" xfId="59468"/>
    <cellStyle name="Обычный 3 2 2 8 2 3" xfId="9134"/>
    <cellStyle name="Обычный 3 2 2 8 2 3 10" xfId="16093"/>
    <cellStyle name="Обычный 3 2 2 8 2 3 11" xfId="23583"/>
    <cellStyle name="Обычный 3 2 2 8 2 3 12" xfId="31054"/>
    <cellStyle name="Обычный 3 2 2 8 2 3 13" xfId="38520"/>
    <cellStyle name="Обычный 3 2 2 8 2 3 14" xfId="46401"/>
    <cellStyle name="Обычный 3 2 2 8 2 3 15" xfId="53868"/>
    <cellStyle name="Обычный 3 2 2 8 2 3 2" xfId="9135"/>
    <cellStyle name="Обычный 3 2 2 8 2 3 2 2" xfId="9136"/>
    <cellStyle name="Обычный 3 2 2 8 2 3 2 3" xfId="17048"/>
    <cellStyle name="Обычный 3 2 2 8 2 3 2 4" xfId="24520"/>
    <cellStyle name="Обычный 3 2 2 8 2 3 2 5" xfId="31990"/>
    <cellStyle name="Обычный 3 2 2 8 2 3 2 6" xfId="39452"/>
    <cellStyle name="Обычный 3 2 2 8 2 3 2 7" xfId="47338"/>
    <cellStyle name="Обычный 3 2 2 8 2 3 2 8" xfId="54805"/>
    <cellStyle name="Обычный 3 2 2 8 2 3 3" xfId="9137"/>
    <cellStyle name="Обычный 3 2 2 8 2 3 3 2" xfId="9138"/>
    <cellStyle name="Обычный 3 2 2 8 2 3 3 3" xfId="17982"/>
    <cellStyle name="Обычный 3 2 2 8 2 3 3 4" xfId="25454"/>
    <cellStyle name="Обычный 3 2 2 8 2 3 3 5" xfId="32923"/>
    <cellStyle name="Обычный 3 2 2 8 2 3 3 6" xfId="40384"/>
    <cellStyle name="Обычный 3 2 2 8 2 3 3 7" xfId="48272"/>
    <cellStyle name="Обычный 3 2 2 8 2 3 3 8" xfId="55739"/>
    <cellStyle name="Обычный 3 2 2 8 2 3 4" xfId="9139"/>
    <cellStyle name="Обычный 3 2 2 8 2 3 4 2" xfId="9140"/>
    <cellStyle name="Обычный 3 2 2 8 2 3 4 3" xfId="18915"/>
    <cellStyle name="Обычный 3 2 2 8 2 3 4 4" xfId="26387"/>
    <cellStyle name="Обычный 3 2 2 8 2 3 4 5" xfId="33856"/>
    <cellStyle name="Обычный 3 2 2 8 2 3 4 6" xfId="41317"/>
    <cellStyle name="Обычный 3 2 2 8 2 3 4 7" xfId="49205"/>
    <cellStyle name="Обычный 3 2 2 8 2 3 4 8" xfId="56672"/>
    <cellStyle name="Обычный 3 2 2 8 2 3 5" xfId="9141"/>
    <cellStyle name="Обычный 3 2 2 8 2 3 5 2" xfId="9142"/>
    <cellStyle name="Обычный 3 2 2 8 2 3 5 3" xfId="19847"/>
    <cellStyle name="Обычный 3 2 2 8 2 3 5 4" xfId="27319"/>
    <cellStyle name="Обычный 3 2 2 8 2 3 5 5" xfId="34788"/>
    <cellStyle name="Обычный 3 2 2 8 2 3 5 6" xfId="42249"/>
    <cellStyle name="Обычный 3 2 2 8 2 3 5 7" xfId="50137"/>
    <cellStyle name="Обычный 3 2 2 8 2 3 5 8" xfId="57604"/>
    <cellStyle name="Обычный 3 2 2 8 2 3 6" xfId="9143"/>
    <cellStyle name="Обычный 3 2 2 8 2 3 6 2" xfId="9144"/>
    <cellStyle name="Обычный 3 2 2 8 2 3 6 3" xfId="20780"/>
    <cellStyle name="Обычный 3 2 2 8 2 3 6 4" xfId="28252"/>
    <cellStyle name="Обычный 3 2 2 8 2 3 6 5" xfId="35721"/>
    <cellStyle name="Обычный 3 2 2 8 2 3 6 6" xfId="43182"/>
    <cellStyle name="Обычный 3 2 2 8 2 3 6 7" xfId="51070"/>
    <cellStyle name="Обычный 3 2 2 8 2 3 6 8" xfId="58537"/>
    <cellStyle name="Обычный 3 2 2 8 2 3 7" xfId="9145"/>
    <cellStyle name="Обычный 3 2 2 8 2 3 7 2" xfId="9146"/>
    <cellStyle name="Обычный 3 2 2 8 2 3 7 3" xfId="21714"/>
    <cellStyle name="Обычный 3 2 2 8 2 3 7 4" xfId="29186"/>
    <cellStyle name="Обычный 3 2 2 8 2 3 7 5" xfId="36655"/>
    <cellStyle name="Обычный 3 2 2 8 2 3 7 6" xfId="44116"/>
    <cellStyle name="Обычный 3 2 2 8 2 3 7 7" xfId="52004"/>
    <cellStyle name="Обычный 3 2 2 8 2 3 7 8" xfId="59471"/>
    <cellStyle name="Обычный 3 2 2 8 2 3 8" xfId="9147"/>
    <cellStyle name="Обычный 3 2 2 8 2 3 8 2" xfId="9148"/>
    <cellStyle name="Обычный 3 2 2 8 2 3 8 3" xfId="22647"/>
    <cellStyle name="Обычный 3 2 2 8 2 3 8 4" xfId="30119"/>
    <cellStyle name="Обычный 3 2 2 8 2 3 8 5" xfId="37588"/>
    <cellStyle name="Обычный 3 2 2 8 2 3 8 6" xfId="45049"/>
    <cellStyle name="Обычный 3 2 2 8 2 3 8 7" xfId="52937"/>
    <cellStyle name="Обычный 3 2 2 8 2 3 8 8" xfId="60404"/>
    <cellStyle name="Обычный 3 2 2 8 2 3 9" xfId="9149"/>
    <cellStyle name="Обычный 3 2 2 8 2 4" xfId="9150"/>
    <cellStyle name="Обычный 3 2 2 8 2 4 10" xfId="16094"/>
    <cellStyle name="Обычный 3 2 2 8 2 4 11" xfId="23584"/>
    <cellStyle name="Обычный 3 2 2 8 2 4 12" xfId="31055"/>
    <cellStyle name="Обычный 3 2 2 8 2 4 13" xfId="38521"/>
    <cellStyle name="Обычный 3 2 2 8 2 4 14" xfId="46402"/>
    <cellStyle name="Обычный 3 2 2 8 2 4 15" xfId="53869"/>
    <cellStyle name="Обычный 3 2 2 8 2 4 2" xfId="9151"/>
    <cellStyle name="Обычный 3 2 2 8 2 4 2 2" xfId="9152"/>
    <cellStyle name="Обычный 3 2 2 8 2 4 2 3" xfId="17049"/>
    <cellStyle name="Обычный 3 2 2 8 2 4 2 4" xfId="24521"/>
    <cellStyle name="Обычный 3 2 2 8 2 4 2 5" xfId="31991"/>
    <cellStyle name="Обычный 3 2 2 8 2 4 2 6" xfId="39453"/>
    <cellStyle name="Обычный 3 2 2 8 2 4 2 7" xfId="47339"/>
    <cellStyle name="Обычный 3 2 2 8 2 4 2 8" xfId="54806"/>
    <cellStyle name="Обычный 3 2 2 8 2 4 3" xfId="9153"/>
    <cellStyle name="Обычный 3 2 2 8 2 4 3 2" xfId="9154"/>
    <cellStyle name="Обычный 3 2 2 8 2 4 3 3" xfId="17983"/>
    <cellStyle name="Обычный 3 2 2 8 2 4 3 4" xfId="25455"/>
    <cellStyle name="Обычный 3 2 2 8 2 4 3 5" xfId="32924"/>
    <cellStyle name="Обычный 3 2 2 8 2 4 3 6" xfId="40385"/>
    <cellStyle name="Обычный 3 2 2 8 2 4 3 7" xfId="48273"/>
    <cellStyle name="Обычный 3 2 2 8 2 4 3 8" xfId="55740"/>
    <cellStyle name="Обычный 3 2 2 8 2 4 4" xfId="9155"/>
    <cellStyle name="Обычный 3 2 2 8 2 4 4 2" xfId="9156"/>
    <cellStyle name="Обычный 3 2 2 8 2 4 4 3" xfId="18916"/>
    <cellStyle name="Обычный 3 2 2 8 2 4 4 4" xfId="26388"/>
    <cellStyle name="Обычный 3 2 2 8 2 4 4 5" xfId="33857"/>
    <cellStyle name="Обычный 3 2 2 8 2 4 4 6" xfId="41318"/>
    <cellStyle name="Обычный 3 2 2 8 2 4 4 7" xfId="49206"/>
    <cellStyle name="Обычный 3 2 2 8 2 4 4 8" xfId="56673"/>
    <cellStyle name="Обычный 3 2 2 8 2 4 5" xfId="9157"/>
    <cellStyle name="Обычный 3 2 2 8 2 4 5 2" xfId="9158"/>
    <cellStyle name="Обычный 3 2 2 8 2 4 5 3" xfId="19848"/>
    <cellStyle name="Обычный 3 2 2 8 2 4 5 4" xfId="27320"/>
    <cellStyle name="Обычный 3 2 2 8 2 4 5 5" xfId="34789"/>
    <cellStyle name="Обычный 3 2 2 8 2 4 5 6" xfId="42250"/>
    <cellStyle name="Обычный 3 2 2 8 2 4 5 7" xfId="50138"/>
    <cellStyle name="Обычный 3 2 2 8 2 4 5 8" xfId="57605"/>
    <cellStyle name="Обычный 3 2 2 8 2 4 6" xfId="9159"/>
    <cellStyle name="Обычный 3 2 2 8 2 4 6 2" xfId="9160"/>
    <cellStyle name="Обычный 3 2 2 8 2 4 6 3" xfId="20781"/>
    <cellStyle name="Обычный 3 2 2 8 2 4 6 4" xfId="28253"/>
    <cellStyle name="Обычный 3 2 2 8 2 4 6 5" xfId="35722"/>
    <cellStyle name="Обычный 3 2 2 8 2 4 6 6" xfId="43183"/>
    <cellStyle name="Обычный 3 2 2 8 2 4 6 7" xfId="51071"/>
    <cellStyle name="Обычный 3 2 2 8 2 4 6 8" xfId="58538"/>
    <cellStyle name="Обычный 3 2 2 8 2 4 7" xfId="9161"/>
    <cellStyle name="Обычный 3 2 2 8 2 4 7 2" xfId="9162"/>
    <cellStyle name="Обычный 3 2 2 8 2 4 7 3" xfId="21715"/>
    <cellStyle name="Обычный 3 2 2 8 2 4 7 4" xfId="29187"/>
    <cellStyle name="Обычный 3 2 2 8 2 4 7 5" xfId="36656"/>
    <cellStyle name="Обычный 3 2 2 8 2 4 7 6" xfId="44117"/>
    <cellStyle name="Обычный 3 2 2 8 2 4 7 7" xfId="52005"/>
    <cellStyle name="Обычный 3 2 2 8 2 4 7 8" xfId="59472"/>
    <cellStyle name="Обычный 3 2 2 8 2 4 8" xfId="9163"/>
    <cellStyle name="Обычный 3 2 2 8 2 4 8 2" xfId="9164"/>
    <cellStyle name="Обычный 3 2 2 8 2 4 8 3" xfId="22648"/>
    <cellStyle name="Обычный 3 2 2 8 2 4 8 4" xfId="30120"/>
    <cellStyle name="Обычный 3 2 2 8 2 4 8 5" xfId="37589"/>
    <cellStyle name="Обычный 3 2 2 8 2 4 8 6" xfId="45050"/>
    <cellStyle name="Обычный 3 2 2 8 2 4 8 7" xfId="52938"/>
    <cellStyle name="Обычный 3 2 2 8 2 4 8 8" xfId="60405"/>
    <cellStyle name="Обычный 3 2 2 8 2 4 9" xfId="9165"/>
    <cellStyle name="Обычный 3 2 2 8 2 5" xfId="9166"/>
    <cellStyle name="Обычный 3 2 2 8 2 5 2" xfId="9167"/>
    <cellStyle name="Обычный 3 2 2 8 2 5 3" xfId="17044"/>
    <cellStyle name="Обычный 3 2 2 8 2 5 4" xfId="24516"/>
    <cellStyle name="Обычный 3 2 2 8 2 5 5" xfId="31986"/>
    <cellStyle name="Обычный 3 2 2 8 2 5 6" xfId="39448"/>
    <cellStyle name="Обычный 3 2 2 8 2 5 7" xfId="47334"/>
    <cellStyle name="Обычный 3 2 2 8 2 5 8" xfId="54801"/>
    <cellStyle name="Обычный 3 2 2 8 2 6" xfId="9168"/>
    <cellStyle name="Обычный 3 2 2 8 2 6 2" xfId="9169"/>
    <cellStyle name="Обычный 3 2 2 8 2 6 3" xfId="17978"/>
    <cellStyle name="Обычный 3 2 2 8 2 6 4" xfId="25450"/>
    <cellStyle name="Обычный 3 2 2 8 2 6 5" xfId="32919"/>
    <cellStyle name="Обычный 3 2 2 8 2 6 6" xfId="40380"/>
    <cellStyle name="Обычный 3 2 2 8 2 6 7" xfId="48268"/>
    <cellStyle name="Обычный 3 2 2 8 2 6 8" xfId="55735"/>
    <cellStyle name="Обычный 3 2 2 8 2 7" xfId="9170"/>
    <cellStyle name="Обычный 3 2 2 8 2 7 2" xfId="9171"/>
    <cellStyle name="Обычный 3 2 2 8 2 7 3" xfId="18911"/>
    <cellStyle name="Обычный 3 2 2 8 2 7 4" xfId="26383"/>
    <cellStyle name="Обычный 3 2 2 8 2 7 5" xfId="33852"/>
    <cellStyle name="Обычный 3 2 2 8 2 7 6" xfId="41313"/>
    <cellStyle name="Обычный 3 2 2 8 2 7 7" xfId="49201"/>
    <cellStyle name="Обычный 3 2 2 8 2 7 8" xfId="56668"/>
    <cellStyle name="Обычный 3 2 2 8 2 8" xfId="9172"/>
    <cellStyle name="Обычный 3 2 2 8 2 8 2" xfId="9173"/>
    <cellStyle name="Обычный 3 2 2 8 2 8 3" xfId="19843"/>
    <cellStyle name="Обычный 3 2 2 8 2 8 4" xfId="27315"/>
    <cellStyle name="Обычный 3 2 2 8 2 8 5" xfId="34784"/>
    <cellStyle name="Обычный 3 2 2 8 2 8 6" xfId="42245"/>
    <cellStyle name="Обычный 3 2 2 8 2 8 7" xfId="50133"/>
    <cellStyle name="Обычный 3 2 2 8 2 8 8" xfId="57600"/>
    <cellStyle name="Обычный 3 2 2 8 2 9" xfId="9174"/>
    <cellStyle name="Обычный 3 2 2 8 2 9 2" xfId="9175"/>
    <cellStyle name="Обычный 3 2 2 8 2 9 3" xfId="20776"/>
    <cellStyle name="Обычный 3 2 2 8 2 9 4" xfId="28248"/>
    <cellStyle name="Обычный 3 2 2 8 2 9 5" xfId="35717"/>
    <cellStyle name="Обычный 3 2 2 8 2 9 6" xfId="43178"/>
    <cellStyle name="Обычный 3 2 2 8 2 9 7" xfId="51066"/>
    <cellStyle name="Обычный 3 2 2 8 2 9 8" xfId="58533"/>
    <cellStyle name="Обычный 3 2 2 8 20" xfId="53863"/>
    <cellStyle name="Обычный 3 2 2 8 3" xfId="9176"/>
    <cellStyle name="Обычный 3 2 2 8 3 10" xfId="9177"/>
    <cellStyle name="Обычный 3 2 2 8 3 10 2" xfId="9178"/>
    <cellStyle name="Обычный 3 2 2 8 3 10 3" xfId="22649"/>
    <cellStyle name="Обычный 3 2 2 8 3 10 4" xfId="30121"/>
    <cellStyle name="Обычный 3 2 2 8 3 10 5" xfId="37590"/>
    <cellStyle name="Обычный 3 2 2 8 3 10 6" xfId="45051"/>
    <cellStyle name="Обычный 3 2 2 8 3 10 7" xfId="52939"/>
    <cellStyle name="Обычный 3 2 2 8 3 10 8" xfId="60406"/>
    <cellStyle name="Обычный 3 2 2 8 3 11" xfId="9179"/>
    <cellStyle name="Обычный 3 2 2 8 3 12" xfId="16095"/>
    <cellStyle name="Обычный 3 2 2 8 3 13" xfId="23585"/>
    <cellStyle name="Обычный 3 2 2 8 3 14" xfId="31056"/>
    <cellStyle name="Обычный 3 2 2 8 3 15" xfId="38522"/>
    <cellStyle name="Обычный 3 2 2 8 3 16" xfId="45586"/>
    <cellStyle name="Обычный 3 2 2 8 3 17" xfId="46403"/>
    <cellStyle name="Обычный 3 2 2 8 3 18" xfId="53870"/>
    <cellStyle name="Обычный 3 2 2 8 3 2" xfId="9180"/>
    <cellStyle name="Обычный 3 2 2 8 3 2 10" xfId="16096"/>
    <cellStyle name="Обычный 3 2 2 8 3 2 11" xfId="23586"/>
    <cellStyle name="Обычный 3 2 2 8 3 2 12" xfId="31057"/>
    <cellStyle name="Обычный 3 2 2 8 3 2 13" xfId="38523"/>
    <cellStyle name="Обычный 3 2 2 8 3 2 14" xfId="46404"/>
    <cellStyle name="Обычный 3 2 2 8 3 2 15" xfId="53871"/>
    <cellStyle name="Обычный 3 2 2 8 3 2 2" xfId="9181"/>
    <cellStyle name="Обычный 3 2 2 8 3 2 2 2" xfId="9182"/>
    <cellStyle name="Обычный 3 2 2 8 3 2 2 3" xfId="17051"/>
    <cellStyle name="Обычный 3 2 2 8 3 2 2 4" xfId="24523"/>
    <cellStyle name="Обычный 3 2 2 8 3 2 2 5" xfId="31993"/>
    <cellStyle name="Обычный 3 2 2 8 3 2 2 6" xfId="39455"/>
    <cellStyle name="Обычный 3 2 2 8 3 2 2 7" xfId="47341"/>
    <cellStyle name="Обычный 3 2 2 8 3 2 2 8" xfId="54808"/>
    <cellStyle name="Обычный 3 2 2 8 3 2 3" xfId="9183"/>
    <cellStyle name="Обычный 3 2 2 8 3 2 3 2" xfId="9184"/>
    <cellStyle name="Обычный 3 2 2 8 3 2 3 3" xfId="17985"/>
    <cellStyle name="Обычный 3 2 2 8 3 2 3 4" xfId="25457"/>
    <cellStyle name="Обычный 3 2 2 8 3 2 3 5" xfId="32926"/>
    <cellStyle name="Обычный 3 2 2 8 3 2 3 6" xfId="40387"/>
    <cellStyle name="Обычный 3 2 2 8 3 2 3 7" xfId="48275"/>
    <cellStyle name="Обычный 3 2 2 8 3 2 3 8" xfId="55742"/>
    <cellStyle name="Обычный 3 2 2 8 3 2 4" xfId="9185"/>
    <cellStyle name="Обычный 3 2 2 8 3 2 4 2" xfId="9186"/>
    <cellStyle name="Обычный 3 2 2 8 3 2 4 3" xfId="18918"/>
    <cellStyle name="Обычный 3 2 2 8 3 2 4 4" xfId="26390"/>
    <cellStyle name="Обычный 3 2 2 8 3 2 4 5" xfId="33859"/>
    <cellStyle name="Обычный 3 2 2 8 3 2 4 6" xfId="41320"/>
    <cellStyle name="Обычный 3 2 2 8 3 2 4 7" xfId="49208"/>
    <cellStyle name="Обычный 3 2 2 8 3 2 4 8" xfId="56675"/>
    <cellStyle name="Обычный 3 2 2 8 3 2 5" xfId="9187"/>
    <cellStyle name="Обычный 3 2 2 8 3 2 5 2" xfId="9188"/>
    <cellStyle name="Обычный 3 2 2 8 3 2 5 3" xfId="19850"/>
    <cellStyle name="Обычный 3 2 2 8 3 2 5 4" xfId="27322"/>
    <cellStyle name="Обычный 3 2 2 8 3 2 5 5" xfId="34791"/>
    <cellStyle name="Обычный 3 2 2 8 3 2 5 6" xfId="42252"/>
    <cellStyle name="Обычный 3 2 2 8 3 2 5 7" xfId="50140"/>
    <cellStyle name="Обычный 3 2 2 8 3 2 5 8" xfId="57607"/>
    <cellStyle name="Обычный 3 2 2 8 3 2 6" xfId="9189"/>
    <cellStyle name="Обычный 3 2 2 8 3 2 6 2" xfId="9190"/>
    <cellStyle name="Обычный 3 2 2 8 3 2 6 3" xfId="20783"/>
    <cellStyle name="Обычный 3 2 2 8 3 2 6 4" xfId="28255"/>
    <cellStyle name="Обычный 3 2 2 8 3 2 6 5" xfId="35724"/>
    <cellStyle name="Обычный 3 2 2 8 3 2 6 6" xfId="43185"/>
    <cellStyle name="Обычный 3 2 2 8 3 2 6 7" xfId="51073"/>
    <cellStyle name="Обычный 3 2 2 8 3 2 6 8" xfId="58540"/>
    <cellStyle name="Обычный 3 2 2 8 3 2 7" xfId="9191"/>
    <cellStyle name="Обычный 3 2 2 8 3 2 7 2" xfId="9192"/>
    <cellStyle name="Обычный 3 2 2 8 3 2 7 3" xfId="21717"/>
    <cellStyle name="Обычный 3 2 2 8 3 2 7 4" xfId="29189"/>
    <cellStyle name="Обычный 3 2 2 8 3 2 7 5" xfId="36658"/>
    <cellStyle name="Обычный 3 2 2 8 3 2 7 6" xfId="44119"/>
    <cellStyle name="Обычный 3 2 2 8 3 2 7 7" xfId="52007"/>
    <cellStyle name="Обычный 3 2 2 8 3 2 7 8" xfId="59474"/>
    <cellStyle name="Обычный 3 2 2 8 3 2 8" xfId="9193"/>
    <cellStyle name="Обычный 3 2 2 8 3 2 8 2" xfId="9194"/>
    <cellStyle name="Обычный 3 2 2 8 3 2 8 3" xfId="22650"/>
    <cellStyle name="Обычный 3 2 2 8 3 2 8 4" xfId="30122"/>
    <cellStyle name="Обычный 3 2 2 8 3 2 8 5" xfId="37591"/>
    <cellStyle name="Обычный 3 2 2 8 3 2 8 6" xfId="45052"/>
    <cellStyle name="Обычный 3 2 2 8 3 2 8 7" xfId="52940"/>
    <cellStyle name="Обычный 3 2 2 8 3 2 8 8" xfId="60407"/>
    <cellStyle name="Обычный 3 2 2 8 3 2 9" xfId="9195"/>
    <cellStyle name="Обычный 3 2 2 8 3 3" xfId="9196"/>
    <cellStyle name="Обычный 3 2 2 8 3 3 10" xfId="16097"/>
    <cellStyle name="Обычный 3 2 2 8 3 3 11" xfId="23587"/>
    <cellStyle name="Обычный 3 2 2 8 3 3 12" xfId="31058"/>
    <cellStyle name="Обычный 3 2 2 8 3 3 13" xfId="38524"/>
    <cellStyle name="Обычный 3 2 2 8 3 3 14" xfId="46405"/>
    <cellStyle name="Обычный 3 2 2 8 3 3 15" xfId="53872"/>
    <cellStyle name="Обычный 3 2 2 8 3 3 2" xfId="9197"/>
    <cellStyle name="Обычный 3 2 2 8 3 3 2 2" xfId="9198"/>
    <cellStyle name="Обычный 3 2 2 8 3 3 2 3" xfId="17052"/>
    <cellStyle name="Обычный 3 2 2 8 3 3 2 4" xfId="24524"/>
    <cellStyle name="Обычный 3 2 2 8 3 3 2 5" xfId="31994"/>
    <cellStyle name="Обычный 3 2 2 8 3 3 2 6" xfId="39456"/>
    <cellStyle name="Обычный 3 2 2 8 3 3 2 7" xfId="47342"/>
    <cellStyle name="Обычный 3 2 2 8 3 3 2 8" xfId="54809"/>
    <cellStyle name="Обычный 3 2 2 8 3 3 3" xfId="9199"/>
    <cellStyle name="Обычный 3 2 2 8 3 3 3 2" xfId="9200"/>
    <cellStyle name="Обычный 3 2 2 8 3 3 3 3" xfId="17986"/>
    <cellStyle name="Обычный 3 2 2 8 3 3 3 4" xfId="25458"/>
    <cellStyle name="Обычный 3 2 2 8 3 3 3 5" xfId="32927"/>
    <cellStyle name="Обычный 3 2 2 8 3 3 3 6" xfId="40388"/>
    <cellStyle name="Обычный 3 2 2 8 3 3 3 7" xfId="48276"/>
    <cellStyle name="Обычный 3 2 2 8 3 3 3 8" xfId="55743"/>
    <cellStyle name="Обычный 3 2 2 8 3 3 4" xfId="9201"/>
    <cellStyle name="Обычный 3 2 2 8 3 3 4 2" xfId="9202"/>
    <cellStyle name="Обычный 3 2 2 8 3 3 4 3" xfId="18919"/>
    <cellStyle name="Обычный 3 2 2 8 3 3 4 4" xfId="26391"/>
    <cellStyle name="Обычный 3 2 2 8 3 3 4 5" xfId="33860"/>
    <cellStyle name="Обычный 3 2 2 8 3 3 4 6" xfId="41321"/>
    <cellStyle name="Обычный 3 2 2 8 3 3 4 7" xfId="49209"/>
    <cellStyle name="Обычный 3 2 2 8 3 3 4 8" xfId="56676"/>
    <cellStyle name="Обычный 3 2 2 8 3 3 5" xfId="9203"/>
    <cellStyle name="Обычный 3 2 2 8 3 3 5 2" xfId="9204"/>
    <cellStyle name="Обычный 3 2 2 8 3 3 5 3" xfId="19851"/>
    <cellStyle name="Обычный 3 2 2 8 3 3 5 4" xfId="27323"/>
    <cellStyle name="Обычный 3 2 2 8 3 3 5 5" xfId="34792"/>
    <cellStyle name="Обычный 3 2 2 8 3 3 5 6" xfId="42253"/>
    <cellStyle name="Обычный 3 2 2 8 3 3 5 7" xfId="50141"/>
    <cellStyle name="Обычный 3 2 2 8 3 3 5 8" xfId="57608"/>
    <cellStyle name="Обычный 3 2 2 8 3 3 6" xfId="9205"/>
    <cellStyle name="Обычный 3 2 2 8 3 3 6 2" xfId="9206"/>
    <cellStyle name="Обычный 3 2 2 8 3 3 6 3" xfId="20784"/>
    <cellStyle name="Обычный 3 2 2 8 3 3 6 4" xfId="28256"/>
    <cellStyle name="Обычный 3 2 2 8 3 3 6 5" xfId="35725"/>
    <cellStyle name="Обычный 3 2 2 8 3 3 6 6" xfId="43186"/>
    <cellStyle name="Обычный 3 2 2 8 3 3 6 7" xfId="51074"/>
    <cellStyle name="Обычный 3 2 2 8 3 3 6 8" xfId="58541"/>
    <cellStyle name="Обычный 3 2 2 8 3 3 7" xfId="9207"/>
    <cellStyle name="Обычный 3 2 2 8 3 3 7 2" xfId="9208"/>
    <cellStyle name="Обычный 3 2 2 8 3 3 7 3" xfId="21718"/>
    <cellStyle name="Обычный 3 2 2 8 3 3 7 4" xfId="29190"/>
    <cellStyle name="Обычный 3 2 2 8 3 3 7 5" xfId="36659"/>
    <cellStyle name="Обычный 3 2 2 8 3 3 7 6" xfId="44120"/>
    <cellStyle name="Обычный 3 2 2 8 3 3 7 7" xfId="52008"/>
    <cellStyle name="Обычный 3 2 2 8 3 3 7 8" xfId="59475"/>
    <cellStyle name="Обычный 3 2 2 8 3 3 8" xfId="9209"/>
    <cellStyle name="Обычный 3 2 2 8 3 3 8 2" xfId="9210"/>
    <cellStyle name="Обычный 3 2 2 8 3 3 8 3" xfId="22651"/>
    <cellStyle name="Обычный 3 2 2 8 3 3 8 4" xfId="30123"/>
    <cellStyle name="Обычный 3 2 2 8 3 3 8 5" xfId="37592"/>
    <cellStyle name="Обычный 3 2 2 8 3 3 8 6" xfId="45053"/>
    <cellStyle name="Обычный 3 2 2 8 3 3 8 7" xfId="52941"/>
    <cellStyle name="Обычный 3 2 2 8 3 3 8 8" xfId="60408"/>
    <cellStyle name="Обычный 3 2 2 8 3 3 9" xfId="9211"/>
    <cellStyle name="Обычный 3 2 2 8 3 4" xfId="9212"/>
    <cellStyle name="Обычный 3 2 2 8 3 4 2" xfId="9213"/>
    <cellStyle name="Обычный 3 2 2 8 3 4 3" xfId="17050"/>
    <cellStyle name="Обычный 3 2 2 8 3 4 4" xfId="24522"/>
    <cellStyle name="Обычный 3 2 2 8 3 4 5" xfId="31992"/>
    <cellStyle name="Обычный 3 2 2 8 3 4 6" xfId="39454"/>
    <cellStyle name="Обычный 3 2 2 8 3 4 7" xfId="47340"/>
    <cellStyle name="Обычный 3 2 2 8 3 4 8" xfId="54807"/>
    <cellStyle name="Обычный 3 2 2 8 3 5" xfId="9214"/>
    <cellStyle name="Обычный 3 2 2 8 3 5 2" xfId="9215"/>
    <cellStyle name="Обычный 3 2 2 8 3 5 3" xfId="17984"/>
    <cellStyle name="Обычный 3 2 2 8 3 5 4" xfId="25456"/>
    <cellStyle name="Обычный 3 2 2 8 3 5 5" xfId="32925"/>
    <cellStyle name="Обычный 3 2 2 8 3 5 6" xfId="40386"/>
    <cellStyle name="Обычный 3 2 2 8 3 5 7" xfId="48274"/>
    <cellStyle name="Обычный 3 2 2 8 3 5 8" xfId="55741"/>
    <cellStyle name="Обычный 3 2 2 8 3 6" xfId="9216"/>
    <cellStyle name="Обычный 3 2 2 8 3 6 2" xfId="9217"/>
    <cellStyle name="Обычный 3 2 2 8 3 6 3" xfId="18917"/>
    <cellStyle name="Обычный 3 2 2 8 3 6 4" xfId="26389"/>
    <cellStyle name="Обычный 3 2 2 8 3 6 5" xfId="33858"/>
    <cellStyle name="Обычный 3 2 2 8 3 6 6" xfId="41319"/>
    <cellStyle name="Обычный 3 2 2 8 3 6 7" xfId="49207"/>
    <cellStyle name="Обычный 3 2 2 8 3 6 8" xfId="56674"/>
    <cellStyle name="Обычный 3 2 2 8 3 7" xfId="9218"/>
    <cellStyle name="Обычный 3 2 2 8 3 7 2" xfId="9219"/>
    <cellStyle name="Обычный 3 2 2 8 3 7 3" xfId="19849"/>
    <cellStyle name="Обычный 3 2 2 8 3 7 4" xfId="27321"/>
    <cellStyle name="Обычный 3 2 2 8 3 7 5" xfId="34790"/>
    <cellStyle name="Обычный 3 2 2 8 3 7 6" xfId="42251"/>
    <cellStyle name="Обычный 3 2 2 8 3 7 7" xfId="50139"/>
    <cellStyle name="Обычный 3 2 2 8 3 7 8" xfId="57606"/>
    <cellStyle name="Обычный 3 2 2 8 3 8" xfId="9220"/>
    <cellStyle name="Обычный 3 2 2 8 3 8 2" xfId="9221"/>
    <cellStyle name="Обычный 3 2 2 8 3 8 3" xfId="20782"/>
    <cellStyle name="Обычный 3 2 2 8 3 8 4" xfId="28254"/>
    <cellStyle name="Обычный 3 2 2 8 3 8 5" xfId="35723"/>
    <cellStyle name="Обычный 3 2 2 8 3 8 6" xfId="43184"/>
    <cellStyle name="Обычный 3 2 2 8 3 8 7" xfId="51072"/>
    <cellStyle name="Обычный 3 2 2 8 3 8 8" xfId="58539"/>
    <cellStyle name="Обычный 3 2 2 8 3 9" xfId="9222"/>
    <cellStyle name="Обычный 3 2 2 8 3 9 2" xfId="9223"/>
    <cellStyle name="Обычный 3 2 2 8 3 9 3" xfId="21716"/>
    <cellStyle name="Обычный 3 2 2 8 3 9 4" xfId="29188"/>
    <cellStyle name="Обычный 3 2 2 8 3 9 5" xfId="36657"/>
    <cellStyle name="Обычный 3 2 2 8 3 9 6" xfId="44118"/>
    <cellStyle name="Обычный 3 2 2 8 3 9 7" xfId="52006"/>
    <cellStyle name="Обычный 3 2 2 8 3 9 8" xfId="59473"/>
    <cellStyle name="Обычный 3 2 2 8 4" xfId="9224"/>
    <cellStyle name="Обычный 3 2 2 8 4 10" xfId="16098"/>
    <cellStyle name="Обычный 3 2 2 8 4 11" xfId="23588"/>
    <cellStyle name="Обычный 3 2 2 8 4 12" xfId="31059"/>
    <cellStyle name="Обычный 3 2 2 8 4 13" xfId="38525"/>
    <cellStyle name="Обычный 3 2 2 8 4 14" xfId="46406"/>
    <cellStyle name="Обычный 3 2 2 8 4 15" xfId="53873"/>
    <cellStyle name="Обычный 3 2 2 8 4 2" xfId="9225"/>
    <cellStyle name="Обычный 3 2 2 8 4 2 2" xfId="9226"/>
    <cellStyle name="Обычный 3 2 2 8 4 2 3" xfId="17053"/>
    <cellStyle name="Обычный 3 2 2 8 4 2 4" xfId="24525"/>
    <cellStyle name="Обычный 3 2 2 8 4 2 5" xfId="31995"/>
    <cellStyle name="Обычный 3 2 2 8 4 2 6" xfId="39457"/>
    <cellStyle name="Обычный 3 2 2 8 4 2 7" xfId="47343"/>
    <cellStyle name="Обычный 3 2 2 8 4 2 8" xfId="54810"/>
    <cellStyle name="Обычный 3 2 2 8 4 3" xfId="9227"/>
    <cellStyle name="Обычный 3 2 2 8 4 3 2" xfId="9228"/>
    <cellStyle name="Обычный 3 2 2 8 4 3 3" xfId="17987"/>
    <cellStyle name="Обычный 3 2 2 8 4 3 4" xfId="25459"/>
    <cellStyle name="Обычный 3 2 2 8 4 3 5" xfId="32928"/>
    <cellStyle name="Обычный 3 2 2 8 4 3 6" xfId="40389"/>
    <cellStyle name="Обычный 3 2 2 8 4 3 7" xfId="48277"/>
    <cellStyle name="Обычный 3 2 2 8 4 3 8" xfId="55744"/>
    <cellStyle name="Обычный 3 2 2 8 4 4" xfId="9229"/>
    <cellStyle name="Обычный 3 2 2 8 4 4 2" xfId="9230"/>
    <cellStyle name="Обычный 3 2 2 8 4 4 3" xfId="18920"/>
    <cellStyle name="Обычный 3 2 2 8 4 4 4" xfId="26392"/>
    <cellStyle name="Обычный 3 2 2 8 4 4 5" xfId="33861"/>
    <cellStyle name="Обычный 3 2 2 8 4 4 6" xfId="41322"/>
    <cellStyle name="Обычный 3 2 2 8 4 4 7" xfId="49210"/>
    <cellStyle name="Обычный 3 2 2 8 4 4 8" xfId="56677"/>
    <cellStyle name="Обычный 3 2 2 8 4 5" xfId="9231"/>
    <cellStyle name="Обычный 3 2 2 8 4 5 2" xfId="9232"/>
    <cellStyle name="Обычный 3 2 2 8 4 5 3" xfId="19852"/>
    <cellStyle name="Обычный 3 2 2 8 4 5 4" xfId="27324"/>
    <cellStyle name="Обычный 3 2 2 8 4 5 5" xfId="34793"/>
    <cellStyle name="Обычный 3 2 2 8 4 5 6" xfId="42254"/>
    <cellStyle name="Обычный 3 2 2 8 4 5 7" xfId="50142"/>
    <cellStyle name="Обычный 3 2 2 8 4 5 8" xfId="57609"/>
    <cellStyle name="Обычный 3 2 2 8 4 6" xfId="9233"/>
    <cellStyle name="Обычный 3 2 2 8 4 6 2" xfId="9234"/>
    <cellStyle name="Обычный 3 2 2 8 4 6 3" xfId="20785"/>
    <cellStyle name="Обычный 3 2 2 8 4 6 4" xfId="28257"/>
    <cellStyle name="Обычный 3 2 2 8 4 6 5" xfId="35726"/>
    <cellStyle name="Обычный 3 2 2 8 4 6 6" xfId="43187"/>
    <cellStyle name="Обычный 3 2 2 8 4 6 7" xfId="51075"/>
    <cellStyle name="Обычный 3 2 2 8 4 6 8" xfId="58542"/>
    <cellStyle name="Обычный 3 2 2 8 4 7" xfId="9235"/>
    <cellStyle name="Обычный 3 2 2 8 4 7 2" xfId="9236"/>
    <cellStyle name="Обычный 3 2 2 8 4 7 3" xfId="21719"/>
    <cellStyle name="Обычный 3 2 2 8 4 7 4" xfId="29191"/>
    <cellStyle name="Обычный 3 2 2 8 4 7 5" xfId="36660"/>
    <cellStyle name="Обычный 3 2 2 8 4 7 6" xfId="44121"/>
    <cellStyle name="Обычный 3 2 2 8 4 7 7" xfId="52009"/>
    <cellStyle name="Обычный 3 2 2 8 4 7 8" xfId="59476"/>
    <cellStyle name="Обычный 3 2 2 8 4 8" xfId="9237"/>
    <cellStyle name="Обычный 3 2 2 8 4 8 2" xfId="9238"/>
    <cellStyle name="Обычный 3 2 2 8 4 8 3" xfId="22652"/>
    <cellStyle name="Обычный 3 2 2 8 4 8 4" xfId="30124"/>
    <cellStyle name="Обычный 3 2 2 8 4 8 5" xfId="37593"/>
    <cellStyle name="Обычный 3 2 2 8 4 8 6" xfId="45054"/>
    <cellStyle name="Обычный 3 2 2 8 4 8 7" xfId="52942"/>
    <cellStyle name="Обычный 3 2 2 8 4 8 8" xfId="60409"/>
    <cellStyle name="Обычный 3 2 2 8 4 9" xfId="9239"/>
    <cellStyle name="Обычный 3 2 2 8 5" xfId="9240"/>
    <cellStyle name="Обычный 3 2 2 8 5 10" xfId="16099"/>
    <cellStyle name="Обычный 3 2 2 8 5 11" xfId="23589"/>
    <cellStyle name="Обычный 3 2 2 8 5 12" xfId="31060"/>
    <cellStyle name="Обычный 3 2 2 8 5 13" xfId="38526"/>
    <cellStyle name="Обычный 3 2 2 8 5 14" xfId="46407"/>
    <cellStyle name="Обычный 3 2 2 8 5 15" xfId="53874"/>
    <cellStyle name="Обычный 3 2 2 8 5 2" xfId="9241"/>
    <cellStyle name="Обычный 3 2 2 8 5 2 2" xfId="9242"/>
    <cellStyle name="Обычный 3 2 2 8 5 2 3" xfId="17054"/>
    <cellStyle name="Обычный 3 2 2 8 5 2 4" xfId="24526"/>
    <cellStyle name="Обычный 3 2 2 8 5 2 5" xfId="31996"/>
    <cellStyle name="Обычный 3 2 2 8 5 2 6" xfId="39458"/>
    <cellStyle name="Обычный 3 2 2 8 5 2 7" xfId="47344"/>
    <cellStyle name="Обычный 3 2 2 8 5 2 8" xfId="54811"/>
    <cellStyle name="Обычный 3 2 2 8 5 3" xfId="9243"/>
    <cellStyle name="Обычный 3 2 2 8 5 3 2" xfId="9244"/>
    <cellStyle name="Обычный 3 2 2 8 5 3 3" xfId="17988"/>
    <cellStyle name="Обычный 3 2 2 8 5 3 4" xfId="25460"/>
    <cellStyle name="Обычный 3 2 2 8 5 3 5" xfId="32929"/>
    <cellStyle name="Обычный 3 2 2 8 5 3 6" xfId="40390"/>
    <cellStyle name="Обычный 3 2 2 8 5 3 7" xfId="48278"/>
    <cellStyle name="Обычный 3 2 2 8 5 3 8" xfId="55745"/>
    <cellStyle name="Обычный 3 2 2 8 5 4" xfId="9245"/>
    <cellStyle name="Обычный 3 2 2 8 5 4 2" xfId="9246"/>
    <cellStyle name="Обычный 3 2 2 8 5 4 3" xfId="18921"/>
    <cellStyle name="Обычный 3 2 2 8 5 4 4" xfId="26393"/>
    <cellStyle name="Обычный 3 2 2 8 5 4 5" xfId="33862"/>
    <cellStyle name="Обычный 3 2 2 8 5 4 6" xfId="41323"/>
    <cellStyle name="Обычный 3 2 2 8 5 4 7" xfId="49211"/>
    <cellStyle name="Обычный 3 2 2 8 5 4 8" xfId="56678"/>
    <cellStyle name="Обычный 3 2 2 8 5 5" xfId="9247"/>
    <cellStyle name="Обычный 3 2 2 8 5 5 2" xfId="9248"/>
    <cellStyle name="Обычный 3 2 2 8 5 5 3" xfId="19853"/>
    <cellStyle name="Обычный 3 2 2 8 5 5 4" xfId="27325"/>
    <cellStyle name="Обычный 3 2 2 8 5 5 5" xfId="34794"/>
    <cellStyle name="Обычный 3 2 2 8 5 5 6" xfId="42255"/>
    <cellStyle name="Обычный 3 2 2 8 5 5 7" xfId="50143"/>
    <cellStyle name="Обычный 3 2 2 8 5 5 8" xfId="57610"/>
    <cellStyle name="Обычный 3 2 2 8 5 6" xfId="9249"/>
    <cellStyle name="Обычный 3 2 2 8 5 6 2" xfId="9250"/>
    <cellStyle name="Обычный 3 2 2 8 5 6 3" xfId="20786"/>
    <cellStyle name="Обычный 3 2 2 8 5 6 4" xfId="28258"/>
    <cellStyle name="Обычный 3 2 2 8 5 6 5" xfId="35727"/>
    <cellStyle name="Обычный 3 2 2 8 5 6 6" xfId="43188"/>
    <cellStyle name="Обычный 3 2 2 8 5 6 7" xfId="51076"/>
    <cellStyle name="Обычный 3 2 2 8 5 6 8" xfId="58543"/>
    <cellStyle name="Обычный 3 2 2 8 5 7" xfId="9251"/>
    <cellStyle name="Обычный 3 2 2 8 5 7 2" xfId="9252"/>
    <cellStyle name="Обычный 3 2 2 8 5 7 3" xfId="21720"/>
    <cellStyle name="Обычный 3 2 2 8 5 7 4" xfId="29192"/>
    <cellStyle name="Обычный 3 2 2 8 5 7 5" xfId="36661"/>
    <cellStyle name="Обычный 3 2 2 8 5 7 6" xfId="44122"/>
    <cellStyle name="Обычный 3 2 2 8 5 7 7" xfId="52010"/>
    <cellStyle name="Обычный 3 2 2 8 5 7 8" xfId="59477"/>
    <cellStyle name="Обычный 3 2 2 8 5 8" xfId="9253"/>
    <cellStyle name="Обычный 3 2 2 8 5 8 2" xfId="9254"/>
    <cellStyle name="Обычный 3 2 2 8 5 8 3" xfId="22653"/>
    <cellStyle name="Обычный 3 2 2 8 5 8 4" xfId="30125"/>
    <cellStyle name="Обычный 3 2 2 8 5 8 5" xfId="37594"/>
    <cellStyle name="Обычный 3 2 2 8 5 8 6" xfId="45055"/>
    <cellStyle name="Обычный 3 2 2 8 5 8 7" xfId="52943"/>
    <cellStyle name="Обычный 3 2 2 8 5 8 8" xfId="60410"/>
    <cellStyle name="Обычный 3 2 2 8 5 9" xfId="9255"/>
    <cellStyle name="Обычный 3 2 2 8 6" xfId="9256"/>
    <cellStyle name="Обычный 3 2 2 8 6 2" xfId="9257"/>
    <cellStyle name="Обычный 3 2 2 8 6 3" xfId="17043"/>
    <cellStyle name="Обычный 3 2 2 8 6 4" xfId="24515"/>
    <cellStyle name="Обычный 3 2 2 8 6 5" xfId="31985"/>
    <cellStyle name="Обычный 3 2 2 8 6 6" xfId="39447"/>
    <cellStyle name="Обычный 3 2 2 8 6 7" xfId="47333"/>
    <cellStyle name="Обычный 3 2 2 8 6 8" xfId="54800"/>
    <cellStyle name="Обычный 3 2 2 8 7" xfId="9258"/>
    <cellStyle name="Обычный 3 2 2 8 7 2" xfId="9259"/>
    <cellStyle name="Обычный 3 2 2 8 7 3" xfId="17977"/>
    <cellStyle name="Обычный 3 2 2 8 7 4" xfId="25449"/>
    <cellStyle name="Обычный 3 2 2 8 7 5" xfId="32918"/>
    <cellStyle name="Обычный 3 2 2 8 7 6" xfId="40379"/>
    <cellStyle name="Обычный 3 2 2 8 7 7" xfId="48267"/>
    <cellStyle name="Обычный 3 2 2 8 7 8" xfId="55734"/>
    <cellStyle name="Обычный 3 2 2 8 8" xfId="9260"/>
    <cellStyle name="Обычный 3 2 2 8 8 2" xfId="9261"/>
    <cellStyle name="Обычный 3 2 2 8 8 3" xfId="18910"/>
    <cellStyle name="Обычный 3 2 2 8 8 4" xfId="26382"/>
    <cellStyle name="Обычный 3 2 2 8 8 5" xfId="33851"/>
    <cellStyle name="Обычный 3 2 2 8 8 6" xfId="41312"/>
    <cellStyle name="Обычный 3 2 2 8 8 7" xfId="49200"/>
    <cellStyle name="Обычный 3 2 2 8 8 8" xfId="56667"/>
    <cellStyle name="Обычный 3 2 2 8 9" xfId="9262"/>
    <cellStyle name="Обычный 3 2 2 8 9 2" xfId="9263"/>
    <cellStyle name="Обычный 3 2 2 8 9 3" xfId="19842"/>
    <cellStyle name="Обычный 3 2 2 8 9 4" xfId="27314"/>
    <cellStyle name="Обычный 3 2 2 8 9 5" xfId="34783"/>
    <cellStyle name="Обычный 3 2 2 8 9 6" xfId="42244"/>
    <cellStyle name="Обычный 3 2 2 8 9 7" xfId="50132"/>
    <cellStyle name="Обычный 3 2 2 8 9 8" xfId="57599"/>
    <cellStyle name="Обычный 3 2 2 9" xfId="9264"/>
    <cellStyle name="Обычный 3 2 2 9 10" xfId="9265"/>
    <cellStyle name="Обычный 3 2 2 9 10 2" xfId="9266"/>
    <cellStyle name="Обычный 3 2 2 9 10 3" xfId="21721"/>
    <cellStyle name="Обычный 3 2 2 9 10 4" xfId="29193"/>
    <cellStyle name="Обычный 3 2 2 9 10 5" xfId="36662"/>
    <cellStyle name="Обычный 3 2 2 9 10 6" xfId="44123"/>
    <cellStyle name="Обычный 3 2 2 9 10 7" xfId="52011"/>
    <cellStyle name="Обычный 3 2 2 9 10 8" xfId="59478"/>
    <cellStyle name="Обычный 3 2 2 9 11" xfId="9267"/>
    <cellStyle name="Обычный 3 2 2 9 11 2" xfId="9268"/>
    <cellStyle name="Обычный 3 2 2 9 11 3" xfId="22654"/>
    <cellStyle name="Обычный 3 2 2 9 11 4" xfId="30126"/>
    <cellStyle name="Обычный 3 2 2 9 11 5" xfId="37595"/>
    <cellStyle name="Обычный 3 2 2 9 11 6" xfId="45056"/>
    <cellStyle name="Обычный 3 2 2 9 11 7" xfId="52944"/>
    <cellStyle name="Обычный 3 2 2 9 11 8" xfId="60411"/>
    <cellStyle name="Обычный 3 2 2 9 12" xfId="9269"/>
    <cellStyle name="Обычный 3 2 2 9 13" xfId="16100"/>
    <cellStyle name="Обычный 3 2 2 9 14" xfId="23590"/>
    <cellStyle name="Обычный 3 2 2 9 15" xfId="31061"/>
    <cellStyle name="Обычный 3 2 2 9 16" xfId="38527"/>
    <cellStyle name="Обычный 3 2 2 9 17" xfId="45587"/>
    <cellStyle name="Обычный 3 2 2 9 18" xfId="46408"/>
    <cellStyle name="Обычный 3 2 2 9 19" xfId="53875"/>
    <cellStyle name="Обычный 3 2 2 9 2" xfId="9270"/>
    <cellStyle name="Обычный 3 2 2 9 2 10" xfId="9271"/>
    <cellStyle name="Обычный 3 2 2 9 2 10 2" xfId="9272"/>
    <cellStyle name="Обычный 3 2 2 9 2 10 3" xfId="22655"/>
    <cellStyle name="Обычный 3 2 2 9 2 10 4" xfId="30127"/>
    <cellStyle name="Обычный 3 2 2 9 2 10 5" xfId="37596"/>
    <cellStyle name="Обычный 3 2 2 9 2 10 6" xfId="45057"/>
    <cellStyle name="Обычный 3 2 2 9 2 10 7" xfId="52945"/>
    <cellStyle name="Обычный 3 2 2 9 2 10 8" xfId="60412"/>
    <cellStyle name="Обычный 3 2 2 9 2 11" xfId="9273"/>
    <cellStyle name="Обычный 3 2 2 9 2 12" xfId="16101"/>
    <cellStyle name="Обычный 3 2 2 9 2 13" xfId="23591"/>
    <cellStyle name="Обычный 3 2 2 9 2 14" xfId="31062"/>
    <cellStyle name="Обычный 3 2 2 9 2 15" xfId="38528"/>
    <cellStyle name="Обычный 3 2 2 9 2 16" xfId="45588"/>
    <cellStyle name="Обычный 3 2 2 9 2 17" xfId="46409"/>
    <cellStyle name="Обычный 3 2 2 9 2 18" xfId="53876"/>
    <cellStyle name="Обычный 3 2 2 9 2 2" xfId="9274"/>
    <cellStyle name="Обычный 3 2 2 9 2 2 10" xfId="16102"/>
    <cellStyle name="Обычный 3 2 2 9 2 2 11" xfId="23592"/>
    <cellStyle name="Обычный 3 2 2 9 2 2 12" xfId="31063"/>
    <cellStyle name="Обычный 3 2 2 9 2 2 13" xfId="38529"/>
    <cellStyle name="Обычный 3 2 2 9 2 2 14" xfId="46410"/>
    <cellStyle name="Обычный 3 2 2 9 2 2 15" xfId="53877"/>
    <cellStyle name="Обычный 3 2 2 9 2 2 2" xfId="9275"/>
    <cellStyle name="Обычный 3 2 2 9 2 2 2 2" xfId="9276"/>
    <cellStyle name="Обычный 3 2 2 9 2 2 2 3" xfId="17057"/>
    <cellStyle name="Обычный 3 2 2 9 2 2 2 4" xfId="24529"/>
    <cellStyle name="Обычный 3 2 2 9 2 2 2 5" xfId="31999"/>
    <cellStyle name="Обычный 3 2 2 9 2 2 2 6" xfId="39461"/>
    <cellStyle name="Обычный 3 2 2 9 2 2 2 7" xfId="47347"/>
    <cellStyle name="Обычный 3 2 2 9 2 2 2 8" xfId="54814"/>
    <cellStyle name="Обычный 3 2 2 9 2 2 3" xfId="9277"/>
    <cellStyle name="Обычный 3 2 2 9 2 2 3 2" xfId="9278"/>
    <cellStyle name="Обычный 3 2 2 9 2 2 3 3" xfId="17991"/>
    <cellStyle name="Обычный 3 2 2 9 2 2 3 4" xfId="25463"/>
    <cellStyle name="Обычный 3 2 2 9 2 2 3 5" xfId="32932"/>
    <cellStyle name="Обычный 3 2 2 9 2 2 3 6" xfId="40393"/>
    <cellStyle name="Обычный 3 2 2 9 2 2 3 7" xfId="48281"/>
    <cellStyle name="Обычный 3 2 2 9 2 2 3 8" xfId="55748"/>
    <cellStyle name="Обычный 3 2 2 9 2 2 4" xfId="9279"/>
    <cellStyle name="Обычный 3 2 2 9 2 2 4 2" xfId="9280"/>
    <cellStyle name="Обычный 3 2 2 9 2 2 4 3" xfId="18924"/>
    <cellStyle name="Обычный 3 2 2 9 2 2 4 4" xfId="26396"/>
    <cellStyle name="Обычный 3 2 2 9 2 2 4 5" xfId="33865"/>
    <cellStyle name="Обычный 3 2 2 9 2 2 4 6" xfId="41326"/>
    <cellStyle name="Обычный 3 2 2 9 2 2 4 7" xfId="49214"/>
    <cellStyle name="Обычный 3 2 2 9 2 2 4 8" xfId="56681"/>
    <cellStyle name="Обычный 3 2 2 9 2 2 5" xfId="9281"/>
    <cellStyle name="Обычный 3 2 2 9 2 2 5 2" xfId="9282"/>
    <cellStyle name="Обычный 3 2 2 9 2 2 5 3" xfId="19856"/>
    <cellStyle name="Обычный 3 2 2 9 2 2 5 4" xfId="27328"/>
    <cellStyle name="Обычный 3 2 2 9 2 2 5 5" xfId="34797"/>
    <cellStyle name="Обычный 3 2 2 9 2 2 5 6" xfId="42258"/>
    <cellStyle name="Обычный 3 2 2 9 2 2 5 7" xfId="50146"/>
    <cellStyle name="Обычный 3 2 2 9 2 2 5 8" xfId="57613"/>
    <cellStyle name="Обычный 3 2 2 9 2 2 6" xfId="9283"/>
    <cellStyle name="Обычный 3 2 2 9 2 2 6 2" xfId="9284"/>
    <cellStyle name="Обычный 3 2 2 9 2 2 6 3" xfId="20789"/>
    <cellStyle name="Обычный 3 2 2 9 2 2 6 4" xfId="28261"/>
    <cellStyle name="Обычный 3 2 2 9 2 2 6 5" xfId="35730"/>
    <cellStyle name="Обычный 3 2 2 9 2 2 6 6" xfId="43191"/>
    <cellStyle name="Обычный 3 2 2 9 2 2 6 7" xfId="51079"/>
    <cellStyle name="Обычный 3 2 2 9 2 2 6 8" xfId="58546"/>
    <cellStyle name="Обычный 3 2 2 9 2 2 7" xfId="9285"/>
    <cellStyle name="Обычный 3 2 2 9 2 2 7 2" xfId="9286"/>
    <cellStyle name="Обычный 3 2 2 9 2 2 7 3" xfId="21723"/>
    <cellStyle name="Обычный 3 2 2 9 2 2 7 4" xfId="29195"/>
    <cellStyle name="Обычный 3 2 2 9 2 2 7 5" xfId="36664"/>
    <cellStyle name="Обычный 3 2 2 9 2 2 7 6" xfId="44125"/>
    <cellStyle name="Обычный 3 2 2 9 2 2 7 7" xfId="52013"/>
    <cellStyle name="Обычный 3 2 2 9 2 2 7 8" xfId="59480"/>
    <cellStyle name="Обычный 3 2 2 9 2 2 8" xfId="9287"/>
    <cellStyle name="Обычный 3 2 2 9 2 2 8 2" xfId="9288"/>
    <cellStyle name="Обычный 3 2 2 9 2 2 8 3" xfId="22656"/>
    <cellStyle name="Обычный 3 2 2 9 2 2 8 4" xfId="30128"/>
    <cellStyle name="Обычный 3 2 2 9 2 2 8 5" xfId="37597"/>
    <cellStyle name="Обычный 3 2 2 9 2 2 8 6" xfId="45058"/>
    <cellStyle name="Обычный 3 2 2 9 2 2 8 7" xfId="52946"/>
    <cellStyle name="Обычный 3 2 2 9 2 2 8 8" xfId="60413"/>
    <cellStyle name="Обычный 3 2 2 9 2 2 9" xfId="9289"/>
    <cellStyle name="Обычный 3 2 2 9 2 3" xfId="9290"/>
    <cellStyle name="Обычный 3 2 2 9 2 3 10" xfId="16103"/>
    <cellStyle name="Обычный 3 2 2 9 2 3 11" xfId="23593"/>
    <cellStyle name="Обычный 3 2 2 9 2 3 12" xfId="31064"/>
    <cellStyle name="Обычный 3 2 2 9 2 3 13" xfId="38530"/>
    <cellStyle name="Обычный 3 2 2 9 2 3 14" xfId="46411"/>
    <cellStyle name="Обычный 3 2 2 9 2 3 15" xfId="53878"/>
    <cellStyle name="Обычный 3 2 2 9 2 3 2" xfId="9291"/>
    <cellStyle name="Обычный 3 2 2 9 2 3 2 2" xfId="9292"/>
    <cellStyle name="Обычный 3 2 2 9 2 3 2 3" xfId="17058"/>
    <cellStyle name="Обычный 3 2 2 9 2 3 2 4" xfId="24530"/>
    <cellStyle name="Обычный 3 2 2 9 2 3 2 5" xfId="32000"/>
    <cellStyle name="Обычный 3 2 2 9 2 3 2 6" xfId="39462"/>
    <cellStyle name="Обычный 3 2 2 9 2 3 2 7" xfId="47348"/>
    <cellStyle name="Обычный 3 2 2 9 2 3 2 8" xfId="54815"/>
    <cellStyle name="Обычный 3 2 2 9 2 3 3" xfId="9293"/>
    <cellStyle name="Обычный 3 2 2 9 2 3 3 2" xfId="9294"/>
    <cellStyle name="Обычный 3 2 2 9 2 3 3 3" xfId="17992"/>
    <cellStyle name="Обычный 3 2 2 9 2 3 3 4" xfId="25464"/>
    <cellStyle name="Обычный 3 2 2 9 2 3 3 5" xfId="32933"/>
    <cellStyle name="Обычный 3 2 2 9 2 3 3 6" xfId="40394"/>
    <cellStyle name="Обычный 3 2 2 9 2 3 3 7" xfId="48282"/>
    <cellStyle name="Обычный 3 2 2 9 2 3 3 8" xfId="55749"/>
    <cellStyle name="Обычный 3 2 2 9 2 3 4" xfId="9295"/>
    <cellStyle name="Обычный 3 2 2 9 2 3 4 2" xfId="9296"/>
    <cellStyle name="Обычный 3 2 2 9 2 3 4 3" xfId="18925"/>
    <cellStyle name="Обычный 3 2 2 9 2 3 4 4" xfId="26397"/>
    <cellStyle name="Обычный 3 2 2 9 2 3 4 5" xfId="33866"/>
    <cellStyle name="Обычный 3 2 2 9 2 3 4 6" xfId="41327"/>
    <cellStyle name="Обычный 3 2 2 9 2 3 4 7" xfId="49215"/>
    <cellStyle name="Обычный 3 2 2 9 2 3 4 8" xfId="56682"/>
    <cellStyle name="Обычный 3 2 2 9 2 3 5" xfId="9297"/>
    <cellStyle name="Обычный 3 2 2 9 2 3 5 2" xfId="9298"/>
    <cellStyle name="Обычный 3 2 2 9 2 3 5 3" xfId="19857"/>
    <cellStyle name="Обычный 3 2 2 9 2 3 5 4" xfId="27329"/>
    <cellStyle name="Обычный 3 2 2 9 2 3 5 5" xfId="34798"/>
    <cellStyle name="Обычный 3 2 2 9 2 3 5 6" xfId="42259"/>
    <cellStyle name="Обычный 3 2 2 9 2 3 5 7" xfId="50147"/>
    <cellStyle name="Обычный 3 2 2 9 2 3 5 8" xfId="57614"/>
    <cellStyle name="Обычный 3 2 2 9 2 3 6" xfId="9299"/>
    <cellStyle name="Обычный 3 2 2 9 2 3 6 2" xfId="9300"/>
    <cellStyle name="Обычный 3 2 2 9 2 3 6 3" xfId="20790"/>
    <cellStyle name="Обычный 3 2 2 9 2 3 6 4" xfId="28262"/>
    <cellStyle name="Обычный 3 2 2 9 2 3 6 5" xfId="35731"/>
    <cellStyle name="Обычный 3 2 2 9 2 3 6 6" xfId="43192"/>
    <cellStyle name="Обычный 3 2 2 9 2 3 6 7" xfId="51080"/>
    <cellStyle name="Обычный 3 2 2 9 2 3 6 8" xfId="58547"/>
    <cellStyle name="Обычный 3 2 2 9 2 3 7" xfId="9301"/>
    <cellStyle name="Обычный 3 2 2 9 2 3 7 2" xfId="9302"/>
    <cellStyle name="Обычный 3 2 2 9 2 3 7 3" xfId="21724"/>
    <cellStyle name="Обычный 3 2 2 9 2 3 7 4" xfId="29196"/>
    <cellStyle name="Обычный 3 2 2 9 2 3 7 5" xfId="36665"/>
    <cellStyle name="Обычный 3 2 2 9 2 3 7 6" xfId="44126"/>
    <cellStyle name="Обычный 3 2 2 9 2 3 7 7" xfId="52014"/>
    <cellStyle name="Обычный 3 2 2 9 2 3 7 8" xfId="59481"/>
    <cellStyle name="Обычный 3 2 2 9 2 3 8" xfId="9303"/>
    <cellStyle name="Обычный 3 2 2 9 2 3 8 2" xfId="9304"/>
    <cellStyle name="Обычный 3 2 2 9 2 3 8 3" xfId="22657"/>
    <cellStyle name="Обычный 3 2 2 9 2 3 8 4" xfId="30129"/>
    <cellStyle name="Обычный 3 2 2 9 2 3 8 5" xfId="37598"/>
    <cellStyle name="Обычный 3 2 2 9 2 3 8 6" xfId="45059"/>
    <cellStyle name="Обычный 3 2 2 9 2 3 8 7" xfId="52947"/>
    <cellStyle name="Обычный 3 2 2 9 2 3 8 8" xfId="60414"/>
    <cellStyle name="Обычный 3 2 2 9 2 3 9" xfId="9305"/>
    <cellStyle name="Обычный 3 2 2 9 2 4" xfId="9306"/>
    <cellStyle name="Обычный 3 2 2 9 2 4 2" xfId="9307"/>
    <cellStyle name="Обычный 3 2 2 9 2 4 3" xfId="17056"/>
    <cellStyle name="Обычный 3 2 2 9 2 4 4" xfId="24528"/>
    <cellStyle name="Обычный 3 2 2 9 2 4 5" xfId="31998"/>
    <cellStyle name="Обычный 3 2 2 9 2 4 6" xfId="39460"/>
    <cellStyle name="Обычный 3 2 2 9 2 4 7" xfId="47346"/>
    <cellStyle name="Обычный 3 2 2 9 2 4 8" xfId="54813"/>
    <cellStyle name="Обычный 3 2 2 9 2 5" xfId="9308"/>
    <cellStyle name="Обычный 3 2 2 9 2 5 2" xfId="9309"/>
    <cellStyle name="Обычный 3 2 2 9 2 5 3" xfId="17990"/>
    <cellStyle name="Обычный 3 2 2 9 2 5 4" xfId="25462"/>
    <cellStyle name="Обычный 3 2 2 9 2 5 5" xfId="32931"/>
    <cellStyle name="Обычный 3 2 2 9 2 5 6" xfId="40392"/>
    <cellStyle name="Обычный 3 2 2 9 2 5 7" xfId="48280"/>
    <cellStyle name="Обычный 3 2 2 9 2 5 8" xfId="55747"/>
    <cellStyle name="Обычный 3 2 2 9 2 6" xfId="9310"/>
    <cellStyle name="Обычный 3 2 2 9 2 6 2" xfId="9311"/>
    <cellStyle name="Обычный 3 2 2 9 2 6 3" xfId="18923"/>
    <cellStyle name="Обычный 3 2 2 9 2 6 4" xfId="26395"/>
    <cellStyle name="Обычный 3 2 2 9 2 6 5" xfId="33864"/>
    <cellStyle name="Обычный 3 2 2 9 2 6 6" xfId="41325"/>
    <cellStyle name="Обычный 3 2 2 9 2 6 7" xfId="49213"/>
    <cellStyle name="Обычный 3 2 2 9 2 6 8" xfId="56680"/>
    <cellStyle name="Обычный 3 2 2 9 2 7" xfId="9312"/>
    <cellStyle name="Обычный 3 2 2 9 2 7 2" xfId="9313"/>
    <cellStyle name="Обычный 3 2 2 9 2 7 3" xfId="19855"/>
    <cellStyle name="Обычный 3 2 2 9 2 7 4" xfId="27327"/>
    <cellStyle name="Обычный 3 2 2 9 2 7 5" xfId="34796"/>
    <cellStyle name="Обычный 3 2 2 9 2 7 6" xfId="42257"/>
    <cellStyle name="Обычный 3 2 2 9 2 7 7" xfId="50145"/>
    <cellStyle name="Обычный 3 2 2 9 2 7 8" xfId="57612"/>
    <cellStyle name="Обычный 3 2 2 9 2 8" xfId="9314"/>
    <cellStyle name="Обычный 3 2 2 9 2 8 2" xfId="9315"/>
    <cellStyle name="Обычный 3 2 2 9 2 8 3" xfId="20788"/>
    <cellStyle name="Обычный 3 2 2 9 2 8 4" xfId="28260"/>
    <cellStyle name="Обычный 3 2 2 9 2 8 5" xfId="35729"/>
    <cellStyle name="Обычный 3 2 2 9 2 8 6" xfId="43190"/>
    <cellStyle name="Обычный 3 2 2 9 2 8 7" xfId="51078"/>
    <cellStyle name="Обычный 3 2 2 9 2 8 8" xfId="58545"/>
    <cellStyle name="Обычный 3 2 2 9 2 9" xfId="9316"/>
    <cellStyle name="Обычный 3 2 2 9 2 9 2" xfId="9317"/>
    <cellStyle name="Обычный 3 2 2 9 2 9 3" xfId="21722"/>
    <cellStyle name="Обычный 3 2 2 9 2 9 4" xfId="29194"/>
    <cellStyle name="Обычный 3 2 2 9 2 9 5" xfId="36663"/>
    <cellStyle name="Обычный 3 2 2 9 2 9 6" xfId="44124"/>
    <cellStyle name="Обычный 3 2 2 9 2 9 7" xfId="52012"/>
    <cellStyle name="Обычный 3 2 2 9 2 9 8" xfId="59479"/>
    <cellStyle name="Обычный 3 2 2 9 3" xfId="9318"/>
    <cellStyle name="Обычный 3 2 2 9 3 10" xfId="16104"/>
    <cellStyle name="Обычный 3 2 2 9 3 11" xfId="23594"/>
    <cellStyle name="Обычный 3 2 2 9 3 12" xfId="31065"/>
    <cellStyle name="Обычный 3 2 2 9 3 13" xfId="38531"/>
    <cellStyle name="Обычный 3 2 2 9 3 14" xfId="46412"/>
    <cellStyle name="Обычный 3 2 2 9 3 15" xfId="53879"/>
    <cellStyle name="Обычный 3 2 2 9 3 2" xfId="9319"/>
    <cellStyle name="Обычный 3 2 2 9 3 2 2" xfId="9320"/>
    <cellStyle name="Обычный 3 2 2 9 3 2 3" xfId="17059"/>
    <cellStyle name="Обычный 3 2 2 9 3 2 4" xfId="24531"/>
    <cellStyle name="Обычный 3 2 2 9 3 2 5" xfId="32001"/>
    <cellStyle name="Обычный 3 2 2 9 3 2 6" xfId="39463"/>
    <cellStyle name="Обычный 3 2 2 9 3 2 7" xfId="47349"/>
    <cellStyle name="Обычный 3 2 2 9 3 2 8" xfId="54816"/>
    <cellStyle name="Обычный 3 2 2 9 3 3" xfId="9321"/>
    <cellStyle name="Обычный 3 2 2 9 3 3 2" xfId="9322"/>
    <cellStyle name="Обычный 3 2 2 9 3 3 3" xfId="17993"/>
    <cellStyle name="Обычный 3 2 2 9 3 3 4" xfId="25465"/>
    <cellStyle name="Обычный 3 2 2 9 3 3 5" xfId="32934"/>
    <cellStyle name="Обычный 3 2 2 9 3 3 6" xfId="40395"/>
    <cellStyle name="Обычный 3 2 2 9 3 3 7" xfId="48283"/>
    <cellStyle name="Обычный 3 2 2 9 3 3 8" xfId="55750"/>
    <cellStyle name="Обычный 3 2 2 9 3 4" xfId="9323"/>
    <cellStyle name="Обычный 3 2 2 9 3 4 2" xfId="9324"/>
    <cellStyle name="Обычный 3 2 2 9 3 4 3" xfId="18926"/>
    <cellStyle name="Обычный 3 2 2 9 3 4 4" xfId="26398"/>
    <cellStyle name="Обычный 3 2 2 9 3 4 5" xfId="33867"/>
    <cellStyle name="Обычный 3 2 2 9 3 4 6" xfId="41328"/>
    <cellStyle name="Обычный 3 2 2 9 3 4 7" xfId="49216"/>
    <cellStyle name="Обычный 3 2 2 9 3 4 8" xfId="56683"/>
    <cellStyle name="Обычный 3 2 2 9 3 5" xfId="9325"/>
    <cellStyle name="Обычный 3 2 2 9 3 5 2" xfId="9326"/>
    <cellStyle name="Обычный 3 2 2 9 3 5 3" xfId="19858"/>
    <cellStyle name="Обычный 3 2 2 9 3 5 4" xfId="27330"/>
    <cellStyle name="Обычный 3 2 2 9 3 5 5" xfId="34799"/>
    <cellStyle name="Обычный 3 2 2 9 3 5 6" xfId="42260"/>
    <cellStyle name="Обычный 3 2 2 9 3 5 7" xfId="50148"/>
    <cellStyle name="Обычный 3 2 2 9 3 5 8" xfId="57615"/>
    <cellStyle name="Обычный 3 2 2 9 3 6" xfId="9327"/>
    <cellStyle name="Обычный 3 2 2 9 3 6 2" xfId="9328"/>
    <cellStyle name="Обычный 3 2 2 9 3 6 3" xfId="20791"/>
    <cellStyle name="Обычный 3 2 2 9 3 6 4" xfId="28263"/>
    <cellStyle name="Обычный 3 2 2 9 3 6 5" xfId="35732"/>
    <cellStyle name="Обычный 3 2 2 9 3 6 6" xfId="43193"/>
    <cellStyle name="Обычный 3 2 2 9 3 6 7" xfId="51081"/>
    <cellStyle name="Обычный 3 2 2 9 3 6 8" xfId="58548"/>
    <cellStyle name="Обычный 3 2 2 9 3 7" xfId="9329"/>
    <cellStyle name="Обычный 3 2 2 9 3 7 2" xfId="9330"/>
    <cellStyle name="Обычный 3 2 2 9 3 7 3" xfId="21725"/>
    <cellStyle name="Обычный 3 2 2 9 3 7 4" xfId="29197"/>
    <cellStyle name="Обычный 3 2 2 9 3 7 5" xfId="36666"/>
    <cellStyle name="Обычный 3 2 2 9 3 7 6" xfId="44127"/>
    <cellStyle name="Обычный 3 2 2 9 3 7 7" xfId="52015"/>
    <cellStyle name="Обычный 3 2 2 9 3 7 8" xfId="59482"/>
    <cellStyle name="Обычный 3 2 2 9 3 8" xfId="9331"/>
    <cellStyle name="Обычный 3 2 2 9 3 8 2" xfId="9332"/>
    <cellStyle name="Обычный 3 2 2 9 3 8 3" xfId="22658"/>
    <cellStyle name="Обычный 3 2 2 9 3 8 4" xfId="30130"/>
    <cellStyle name="Обычный 3 2 2 9 3 8 5" xfId="37599"/>
    <cellStyle name="Обычный 3 2 2 9 3 8 6" xfId="45060"/>
    <cellStyle name="Обычный 3 2 2 9 3 8 7" xfId="52948"/>
    <cellStyle name="Обычный 3 2 2 9 3 8 8" xfId="60415"/>
    <cellStyle name="Обычный 3 2 2 9 3 9" xfId="9333"/>
    <cellStyle name="Обычный 3 2 2 9 4" xfId="9334"/>
    <cellStyle name="Обычный 3 2 2 9 4 10" xfId="16105"/>
    <cellStyle name="Обычный 3 2 2 9 4 11" xfId="23595"/>
    <cellStyle name="Обычный 3 2 2 9 4 12" xfId="31066"/>
    <cellStyle name="Обычный 3 2 2 9 4 13" xfId="38532"/>
    <cellStyle name="Обычный 3 2 2 9 4 14" xfId="46413"/>
    <cellStyle name="Обычный 3 2 2 9 4 15" xfId="53880"/>
    <cellStyle name="Обычный 3 2 2 9 4 2" xfId="9335"/>
    <cellStyle name="Обычный 3 2 2 9 4 2 2" xfId="9336"/>
    <cellStyle name="Обычный 3 2 2 9 4 2 3" xfId="17060"/>
    <cellStyle name="Обычный 3 2 2 9 4 2 4" xfId="24532"/>
    <cellStyle name="Обычный 3 2 2 9 4 2 5" xfId="32002"/>
    <cellStyle name="Обычный 3 2 2 9 4 2 6" xfId="39464"/>
    <cellStyle name="Обычный 3 2 2 9 4 2 7" xfId="47350"/>
    <cellStyle name="Обычный 3 2 2 9 4 2 8" xfId="54817"/>
    <cellStyle name="Обычный 3 2 2 9 4 3" xfId="9337"/>
    <cellStyle name="Обычный 3 2 2 9 4 3 2" xfId="9338"/>
    <cellStyle name="Обычный 3 2 2 9 4 3 3" xfId="17994"/>
    <cellStyle name="Обычный 3 2 2 9 4 3 4" xfId="25466"/>
    <cellStyle name="Обычный 3 2 2 9 4 3 5" xfId="32935"/>
    <cellStyle name="Обычный 3 2 2 9 4 3 6" xfId="40396"/>
    <cellStyle name="Обычный 3 2 2 9 4 3 7" xfId="48284"/>
    <cellStyle name="Обычный 3 2 2 9 4 3 8" xfId="55751"/>
    <cellStyle name="Обычный 3 2 2 9 4 4" xfId="9339"/>
    <cellStyle name="Обычный 3 2 2 9 4 4 2" xfId="9340"/>
    <cellStyle name="Обычный 3 2 2 9 4 4 3" xfId="18927"/>
    <cellStyle name="Обычный 3 2 2 9 4 4 4" xfId="26399"/>
    <cellStyle name="Обычный 3 2 2 9 4 4 5" xfId="33868"/>
    <cellStyle name="Обычный 3 2 2 9 4 4 6" xfId="41329"/>
    <cellStyle name="Обычный 3 2 2 9 4 4 7" xfId="49217"/>
    <cellStyle name="Обычный 3 2 2 9 4 4 8" xfId="56684"/>
    <cellStyle name="Обычный 3 2 2 9 4 5" xfId="9341"/>
    <cellStyle name="Обычный 3 2 2 9 4 5 2" xfId="9342"/>
    <cellStyle name="Обычный 3 2 2 9 4 5 3" xfId="19859"/>
    <cellStyle name="Обычный 3 2 2 9 4 5 4" xfId="27331"/>
    <cellStyle name="Обычный 3 2 2 9 4 5 5" xfId="34800"/>
    <cellStyle name="Обычный 3 2 2 9 4 5 6" xfId="42261"/>
    <cellStyle name="Обычный 3 2 2 9 4 5 7" xfId="50149"/>
    <cellStyle name="Обычный 3 2 2 9 4 5 8" xfId="57616"/>
    <cellStyle name="Обычный 3 2 2 9 4 6" xfId="9343"/>
    <cellStyle name="Обычный 3 2 2 9 4 6 2" xfId="9344"/>
    <cellStyle name="Обычный 3 2 2 9 4 6 3" xfId="20792"/>
    <cellStyle name="Обычный 3 2 2 9 4 6 4" xfId="28264"/>
    <cellStyle name="Обычный 3 2 2 9 4 6 5" xfId="35733"/>
    <cellStyle name="Обычный 3 2 2 9 4 6 6" xfId="43194"/>
    <cellStyle name="Обычный 3 2 2 9 4 6 7" xfId="51082"/>
    <cellStyle name="Обычный 3 2 2 9 4 6 8" xfId="58549"/>
    <cellStyle name="Обычный 3 2 2 9 4 7" xfId="9345"/>
    <cellStyle name="Обычный 3 2 2 9 4 7 2" xfId="9346"/>
    <cellStyle name="Обычный 3 2 2 9 4 7 3" xfId="21726"/>
    <cellStyle name="Обычный 3 2 2 9 4 7 4" xfId="29198"/>
    <cellStyle name="Обычный 3 2 2 9 4 7 5" xfId="36667"/>
    <cellStyle name="Обычный 3 2 2 9 4 7 6" xfId="44128"/>
    <cellStyle name="Обычный 3 2 2 9 4 7 7" xfId="52016"/>
    <cellStyle name="Обычный 3 2 2 9 4 7 8" xfId="59483"/>
    <cellStyle name="Обычный 3 2 2 9 4 8" xfId="9347"/>
    <cellStyle name="Обычный 3 2 2 9 4 8 2" xfId="9348"/>
    <cellStyle name="Обычный 3 2 2 9 4 8 3" xfId="22659"/>
    <cellStyle name="Обычный 3 2 2 9 4 8 4" xfId="30131"/>
    <cellStyle name="Обычный 3 2 2 9 4 8 5" xfId="37600"/>
    <cellStyle name="Обычный 3 2 2 9 4 8 6" xfId="45061"/>
    <cellStyle name="Обычный 3 2 2 9 4 8 7" xfId="52949"/>
    <cellStyle name="Обычный 3 2 2 9 4 8 8" xfId="60416"/>
    <cellStyle name="Обычный 3 2 2 9 4 9" xfId="9349"/>
    <cellStyle name="Обычный 3 2 2 9 5" xfId="9350"/>
    <cellStyle name="Обычный 3 2 2 9 5 2" xfId="9351"/>
    <cellStyle name="Обычный 3 2 2 9 5 3" xfId="17055"/>
    <cellStyle name="Обычный 3 2 2 9 5 4" xfId="24527"/>
    <cellStyle name="Обычный 3 2 2 9 5 5" xfId="31997"/>
    <cellStyle name="Обычный 3 2 2 9 5 6" xfId="39459"/>
    <cellStyle name="Обычный 3 2 2 9 5 7" xfId="47345"/>
    <cellStyle name="Обычный 3 2 2 9 5 8" xfId="54812"/>
    <cellStyle name="Обычный 3 2 2 9 6" xfId="9352"/>
    <cellStyle name="Обычный 3 2 2 9 6 2" xfId="9353"/>
    <cellStyle name="Обычный 3 2 2 9 6 3" xfId="17989"/>
    <cellStyle name="Обычный 3 2 2 9 6 4" xfId="25461"/>
    <cellStyle name="Обычный 3 2 2 9 6 5" xfId="32930"/>
    <cellStyle name="Обычный 3 2 2 9 6 6" xfId="40391"/>
    <cellStyle name="Обычный 3 2 2 9 6 7" xfId="48279"/>
    <cellStyle name="Обычный 3 2 2 9 6 8" xfId="55746"/>
    <cellStyle name="Обычный 3 2 2 9 7" xfId="9354"/>
    <cellStyle name="Обычный 3 2 2 9 7 2" xfId="9355"/>
    <cellStyle name="Обычный 3 2 2 9 7 3" xfId="18922"/>
    <cellStyle name="Обычный 3 2 2 9 7 4" xfId="26394"/>
    <cellStyle name="Обычный 3 2 2 9 7 5" xfId="33863"/>
    <cellStyle name="Обычный 3 2 2 9 7 6" xfId="41324"/>
    <cellStyle name="Обычный 3 2 2 9 7 7" xfId="49212"/>
    <cellStyle name="Обычный 3 2 2 9 7 8" xfId="56679"/>
    <cellStyle name="Обычный 3 2 2 9 8" xfId="9356"/>
    <cellStyle name="Обычный 3 2 2 9 8 2" xfId="9357"/>
    <cellStyle name="Обычный 3 2 2 9 8 3" xfId="19854"/>
    <cellStyle name="Обычный 3 2 2 9 8 4" xfId="27326"/>
    <cellStyle name="Обычный 3 2 2 9 8 5" xfId="34795"/>
    <cellStyle name="Обычный 3 2 2 9 8 6" xfId="42256"/>
    <cellStyle name="Обычный 3 2 2 9 8 7" xfId="50144"/>
    <cellStyle name="Обычный 3 2 2 9 8 8" xfId="57611"/>
    <cellStyle name="Обычный 3 2 2 9 9" xfId="9358"/>
    <cellStyle name="Обычный 3 2 2 9 9 2" xfId="9359"/>
    <cellStyle name="Обычный 3 2 2 9 9 3" xfId="20787"/>
    <cellStyle name="Обычный 3 2 2 9 9 4" xfId="28259"/>
    <cellStyle name="Обычный 3 2 2 9 9 5" xfId="35728"/>
    <cellStyle name="Обычный 3 2 2 9 9 6" xfId="43189"/>
    <cellStyle name="Обычный 3 2 2 9 9 7" xfId="51077"/>
    <cellStyle name="Обычный 3 2 2 9 9 8" xfId="58544"/>
    <cellStyle name="Обычный 3 2 20" xfId="38340"/>
    <cellStyle name="Обычный 3 2 21" xfId="45465"/>
    <cellStyle name="Обычный 3 2 22" xfId="46221"/>
    <cellStyle name="Обычный 3 2 23" xfId="53688"/>
    <cellStyle name="Обычный 3 2 3" xfId="9360"/>
    <cellStyle name="Обычный 3 2 3 10" xfId="9361"/>
    <cellStyle name="Обычный 3 2 3 10 2" xfId="9362"/>
    <cellStyle name="Обычный 3 2 3 10 3" xfId="21727"/>
    <cellStyle name="Обычный 3 2 3 10 4" xfId="29199"/>
    <cellStyle name="Обычный 3 2 3 10 5" xfId="36668"/>
    <cellStyle name="Обычный 3 2 3 10 6" xfId="44129"/>
    <cellStyle name="Обычный 3 2 3 10 7" xfId="52017"/>
    <cellStyle name="Обычный 3 2 3 10 8" xfId="59484"/>
    <cellStyle name="Обычный 3 2 3 11" xfId="9363"/>
    <cellStyle name="Обычный 3 2 3 11 2" xfId="9364"/>
    <cellStyle name="Обычный 3 2 3 11 3" xfId="22660"/>
    <cellStyle name="Обычный 3 2 3 11 4" xfId="30132"/>
    <cellStyle name="Обычный 3 2 3 11 5" xfId="37601"/>
    <cellStyle name="Обычный 3 2 3 11 6" xfId="45062"/>
    <cellStyle name="Обычный 3 2 3 11 7" xfId="52950"/>
    <cellStyle name="Обычный 3 2 3 11 8" xfId="60417"/>
    <cellStyle name="Обычный 3 2 3 12" xfId="9365"/>
    <cellStyle name="Обычный 3 2 3 13" xfId="9366"/>
    <cellStyle name="Обычный 3 2 3 14" xfId="16106"/>
    <cellStyle name="Обычный 3 2 3 15" xfId="23596"/>
    <cellStyle name="Обычный 3 2 3 16" xfId="31067"/>
    <cellStyle name="Обычный 3 2 3 17" xfId="38533"/>
    <cellStyle name="Обычный 3 2 3 18" xfId="45589"/>
    <cellStyle name="Обычный 3 2 3 19" xfId="46414"/>
    <cellStyle name="Обычный 3 2 3 2" xfId="9367"/>
    <cellStyle name="Обычный 3 2 3 2 10" xfId="9368"/>
    <cellStyle name="Обычный 3 2 3 2 10 2" xfId="9369"/>
    <cellStyle name="Обычный 3 2 3 2 10 3" xfId="22661"/>
    <cellStyle name="Обычный 3 2 3 2 10 4" xfId="30133"/>
    <cellStyle name="Обычный 3 2 3 2 10 5" xfId="37602"/>
    <cellStyle name="Обычный 3 2 3 2 10 6" xfId="45063"/>
    <cellStyle name="Обычный 3 2 3 2 10 7" xfId="52951"/>
    <cellStyle name="Обычный 3 2 3 2 10 8" xfId="60418"/>
    <cellStyle name="Обычный 3 2 3 2 11" xfId="9370"/>
    <cellStyle name="Обычный 3 2 3 2 12" xfId="16107"/>
    <cellStyle name="Обычный 3 2 3 2 13" xfId="23597"/>
    <cellStyle name="Обычный 3 2 3 2 14" xfId="31068"/>
    <cellStyle name="Обычный 3 2 3 2 15" xfId="38534"/>
    <cellStyle name="Обычный 3 2 3 2 16" xfId="45590"/>
    <cellStyle name="Обычный 3 2 3 2 17" xfId="46415"/>
    <cellStyle name="Обычный 3 2 3 2 18" xfId="53882"/>
    <cellStyle name="Обычный 3 2 3 2 2" xfId="9371"/>
    <cellStyle name="Обычный 3 2 3 2 2 10" xfId="16108"/>
    <cellStyle name="Обычный 3 2 3 2 2 11" xfId="23598"/>
    <cellStyle name="Обычный 3 2 3 2 2 12" xfId="31069"/>
    <cellStyle name="Обычный 3 2 3 2 2 13" xfId="38535"/>
    <cellStyle name="Обычный 3 2 3 2 2 14" xfId="46416"/>
    <cellStyle name="Обычный 3 2 3 2 2 15" xfId="53883"/>
    <cellStyle name="Обычный 3 2 3 2 2 2" xfId="9372"/>
    <cellStyle name="Обычный 3 2 3 2 2 2 2" xfId="9373"/>
    <cellStyle name="Обычный 3 2 3 2 2 2 3" xfId="17063"/>
    <cellStyle name="Обычный 3 2 3 2 2 2 4" xfId="24535"/>
    <cellStyle name="Обычный 3 2 3 2 2 2 5" xfId="32005"/>
    <cellStyle name="Обычный 3 2 3 2 2 2 6" xfId="39467"/>
    <cellStyle name="Обычный 3 2 3 2 2 2 7" xfId="47353"/>
    <cellStyle name="Обычный 3 2 3 2 2 2 8" xfId="54820"/>
    <cellStyle name="Обычный 3 2 3 2 2 3" xfId="9374"/>
    <cellStyle name="Обычный 3 2 3 2 2 3 2" xfId="9375"/>
    <cellStyle name="Обычный 3 2 3 2 2 3 3" xfId="17997"/>
    <cellStyle name="Обычный 3 2 3 2 2 3 4" xfId="25469"/>
    <cellStyle name="Обычный 3 2 3 2 2 3 5" xfId="32938"/>
    <cellStyle name="Обычный 3 2 3 2 2 3 6" xfId="40399"/>
    <cellStyle name="Обычный 3 2 3 2 2 3 7" xfId="48287"/>
    <cellStyle name="Обычный 3 2 3 2 2 3 8" xfId="55754"/>
    <cellStyle name="Обычный 3 2 3 2 2 4" xfId="9376"/>
    <cellStyle name="Обычный 3 2 3 2 2 4 2" xfId="9377"/>
    <cellStyle name="Обычный 3 2 3 2 2 4 3" xfId="18930"/>
    <cellStyle name="Обычный 3 2 3 2 2 4 4" xfId="26402"/>
    <cellStyle name="Обычный 3 2 3 2 2 4 5" xfId="33871"/>
    <cellStyle name="Обычный 3 2 3 2 2 4 6" xfId="41332"/>
    <cellStyle name="Обычный 3 2 3 2 2 4 7" xfId="49220"/>
    <cellStyle name="Обычный 3 2 3 2 2 4 8" xfId="56687"/>
    <cellStyle name="Обычный 3 2 3 2 2 5" xfId="9378"/>
    <cellStyle name="Обычный 3 2 3 2 2 5 2" xfId="9379"/>
    <cellStyle name="Обычный 3 2 3 2 2 5 3" xfId="19862"/>
    <cellStyle name="Обычный 3 2 3 2 2 5 4" xfId="27334"/>
    <cellStyle name="Обычный 3 2 3 2 2 5 5" xfId="34803"/>
    <cellStyle name="Обычный 3 2 3 2 2 5 6" xfId="42264"/>
    <cellStyle name="Обычный 3 2 3 2 2 5 7" xfId="50152"/>
    <cellStyle name="Обычный 3 2 3 2 2 5 8" xfId="57619"/>
    <cellStyle name="Обычный 3 2 3 2 2 6" xfId="9380"/>
    <cellStyle name="Обычный 3 2 3 2 2 6 2" xfId="9381"/>
    <cellStyle name="Обычный 3 2 3 2 2 6 3" xfId="20795"/>
    <cellStyle name="Обычный 3 2 3 2 2 6 4" xfId="28267"/>
    <cellStyle name="Обычный 3 2 3 2 2 6 5" xfId="35736"/>
    <cellStyle name="Обычный 3 2 3 2 2 6 6" xfId="43197"/>
    <cellStyle name="Обычный 3 2 3 2 2 6 7" xfId="51085"/>
    <cellStyle name="Обычный 3 2 3 2 2 6 8" xfId="58552"/>
    <cellStyle name="Обычный 3 2 3 2 2 7" xfId="9382"/>
    <cellStyle name="Обычный 3 2 3 2 2 7 2" xfId="9383"/>
    <cellStyle name="Обычный 3 2 3 2 2 7 3" xfId="21729"/>
    <cellStyle name="Обычный 3 2 3 2 2 7 4" xfId="29201"/>
    <cellStyle name="Обычный 3 2 3 2 2 7 5" xfId="36670"/>
    <cellStyle name="Обычный 3 2 3 2 2 7 6" xfId="44131"/>
    <cellStyle name="Обычный 3 2 3 2 2 7 7" xfId="52019"/>
    <cellStyle name="Обычный 3 2 3 2 2 7 8" xfId="59486"/>
    <cellStyle name="Обычный 3 2 3 2 2 8" xfId="9384"/>
    <cellStyle name="Обычный 3 2 3 2 2 8 2" xfId="9385"/>
    <cellStyle name="Обычный 3 2 3 2 2 8 3" xfId="22662"/>
    <cellStyle name="Обычный 3 2 3 2 2 8 4" xfId="30134"/>
    <cellStyle name="Обычный 3 2 3 2 2 8 5" xfId="37603"/>
    <cellStyle name="Обычный 3 2 3 2 2 8 6" xfId="45064"/>
    <cellStyle name="Обычный 3 2 3 2 2 8 7" xfId="52952"/>
    <cellStyle name="Обычный 3 2 3 2 2 8 8" xfId="60419"/>
    <cellStyle name="Обычный 3 2 3 2 2 9" xfId="9386"/>
    <cellStyle name="Обычный 3 2 3 2 3" xfId="9387"/>
    <cellStyle name="Обычный 3 2 3 2 3 10" xfId="16109"/>
    <cellStyle name="Обычный 3 2 3 2 3 11" xfId="23599"/>
    <cellStyle name="Обычный 3 2 3 2 3 12" xfId="31070"/>
    <cellStyle name="Обычный 3 2 3 2 3 13" xfId="38536"/>
    <cellStyle name="Обычный 3 2 3 2 3 14" xfId="46417"/>
    <cellStyle name="Обычный 3 2 3 2 3 15" xfId="53884"/>
    <cellStyle name="Обычный 3 2 3 2 3 2" xfId="9388"/>
    <cellStyle name="Обычный 3 2 3 2 3 2 2" xfId="9389"/>
    <cellStyle name="Обычный 3 2 3 2 3 2 3" xfId="17064"/>
    <cellStyle name="Обычный 3 2 3 2 3 2 4" xfId="24536"/>
    <cellStyle name="Обычный 3 2 3 2 3 2 5" xfId="32006"/>
    <cellStyle name="Обычный 3 2 3 2 3 2 6" xfId="39468"/>
    <cellStyle name="Обычный 3 2 3 2 3 2 7" xfId="47354"/>
    <cellStyle name="Обычный 3 2 3 2 3 2 8" xfId="54821"/>
    <cellStyle name="Обычный 3 2 3 2 3 3" xfId="9390"/>
    <cellStyle name="Обычный 3 2 3 2 3 3 2" xfId="9391"/>
    <cellStyle name="Обычный 3 2 3 2 3 3 3" xfId="17998"/>
    <cellStyle name="Обычный 3 2 3 2 3 3 4" xfId="25470"/>
    <cellStyle name="Обычный 3 2 3 2 3 3 5" xfId="32939"/>
    <cellStyle name="Обычный 3 2 3 2 3 3 6" xfId="40400"/>
    <cellStyle name="Обычный 3 2 3 2 3 3 7" xfId="48288"/>
    <cellStyle name="Обычный 3 2 3 2 3 3 8" xfId="55755"/>
    <cellStyle name="Обычный 3 2 3 2 3 4" xfId="9392"/>
    <cellStyle name="Обычный 3 2 3 2 3 4 2" xfId="9393"/>
    <cellStyle name="Обычный 3 2 3 2 3 4 3" xfId="18931"/>
    <cellStyle name="Обычный 3 2 3 2 3 4 4" xfId="26403"/>
    <cellStyle name="Обычный 3 2 3 2 3 4 5" xfId="33872"/>
    <cellStyle name="Обычный 3 2 3 2 3 4 6" xfId="41333"/>
    <cellStyle name="Обычный 3 2 3 2 3 4 7" xfId="49221"/>
    <cellStyle name="Обычный 3 2 3 2 3 4 8" xfId="56688"/>
    <cellStyle name="Обычный 3 2 3 2 3 5" xfId="9394"/>
    <cellStyle name="Обычный 3 2 3 2 3 5 2" xfId="9395"/>
    <cellStyle name="Обычный 3 2 3 2 3 5 3" xfId="19863"/>
    <cellStyle name="Обычный 3 2 3 2 3 5 4" xfId="27335"/>
    <cellStyle name="Обычный 3 2 3 2 3 5 5" xfId="34804"/>
    <cellStyle name="Обычный 3 2 3 2 3 5 6" xfId="42265"/>
    <cellStyle name="Обычный 3 2 3 2 3 5 7" xfId="50153"/>
    <cellStyle name="Обычный 3 2 3 2 3 5 8" xfId="57620"/>
    <cellStyle name="Обычный 3 2 3 2 3 6" xfId="9396"/>
    <cellStyle name="Обычный 3 2 3 2 3 6 2" xfId="9397"/>
    <cellStyle name="Обычный 3 2 3 2 3 6 3" xfId="20796"/>
    <cellStyle name="Обычный 3 2 3 2 3 6 4" xfId="28268"/>
    <cellStyle name="Обычный 3 2 3 2 3 6 5" xfId="35737"/>
    <cellStyle name="Обычный 3 2 3 2 3 6 6" xfId="43198"/>
    <cellStyle name="Обычный 3 2 3 2 3 6 7" xfId="51086"/>
    <cellStyle name="Обычный 3 2 3 2 3 6 8" xfId="58553"/>
    <cellStyle name="Обычный 3 2 3 2 3 7" xfId="9398"/>
    <cellStyle name="Обычный 3 2 3 2 3 7 2" xfId="9399"/>
    <cellStyle name="Обычный 3 2 3 2 3 7 3" xfId="21730"/>
    <cellStyle name="Обычный 3 2 3 2 3 7 4" xfId="29202"/>
    <cellStyle name="Обычный 3 2 3 2 3 7 5" xfId="36671"/>
    <cellStyle name="Обычный 3 2 3 2 3 7 6" xfId="44132"/>
    <cellStyle name="Обычный 3 2 3 2 3 7 7" xfId="52020"/>
    <cellStyle name="Обычный 3 2 3 2 3 7 8" xfId="59487"/>
    <cellStyle name="Обычный 3 2 3 2 3 8" xfId="9400"/>
    <cellStyle name="Обычный 3 2 3 2 3 8 2" xfId="9401"/>
    <cellStyle name="Обычный 3 2 3 2 3 8 3" xfId="22663"/>
    <cellStyle name="Обычный 3 2 3 2 3 8 4" xfId="30135"/>
    <cellStyle name="Обычный 3 2 3 2 3 8 5" xfId="37604"/>
    <cellStyle name="Обычный 3 2 3 2 3 8 6" xfId="45065"/>
    <cellStyle name="Обычный 3 2 3 2 3 8 7" xfId="52953"/>
    <cellStyle name="Обычный 3 2 3 2 3 8 8" xfId="60420"/>
    <cellStyle name="Обычный 3 2 3 2 3 9" xfId="9402"/>
    <cellStyle name="Обычный 3 2 3 2 4" xfId="9403"/>
    <cellStyle name="Обычный 3 2 3 2 4 2" xfId="9404"/>
    <cellStyle name="Обычный 3 2 3 2 4 3" xfId="17062"/>
    <cellStyle name="Обычный 3 2 3 2 4 4" xfId="24534"/>
    <cellStyle name="Обычный 3 2 3 2 4 5" xfId="32004"/>
    <cellStyle name="Обычный 3 2 3 2 4 6" xfId="39466"/>
    <cellStyle name="Обычный 3 2 3 2 4 7" xfId="47352"/>
    <cellStyle name="Обычный 3 2 3 2 4 8" xfId="54819"/>
    <cellStyle name="Обычный 3 2 3 2 5" xfId="9405"/>
    <cellStyle name="Обычный 3 2 3 2 5 2" xfId="9406"/>
    <cellStyle name="Обычный 3 2 3 2 5 3" xfId="17996"/>
    <cellStyle name="Обычный 3 2 3 2 5 4" xfId="25468"/>
    <cellStyle name="Обычный 3 2 3 2 5 5" xfId="32937"/>
    <cellStyle name="Обычный 3 2 3 2 5 6" xfId="40398"/>
    <cellStyle name="Обычный 3 2 3 2 5 7" xfId="48286"/>
    <cellStyle name="Обычный 3 2 3 2 5 8" xfId="55753"/>
    <cellStyle name="Обычный 3 2 3 2 6" xfId="9407"/>
    <cellStyle name="Обычный 3 2 3 2 6 2" xfId="9408"/>
    <cellStyle name="Обычный 3 2 3 2 6 3" xfId="18929"/>
    <cellStyle name="Обычный 3 2 3 2 6 4" xfId="26401"/>
    <cellStyle name="Обычный 3 2 3 2 6 5" xfId="33870"/>
    <cellStyle name="Обычный 3 2 3 2 6 6" xfId="41331"/>
    <cellStyle name="Обычный 3 2 3 2 6 7" xfId="49219"/>
    <cellStyle name="Обычный 3 2 3 2 6 8" xfId="56686"/>
    <cellStyle name="Обычный 3 2 3 2 7" xfId="9409"/>
    <cellStyle name="Обычный 3 2 3 2 7 2" xfId="9410"/>
    <cellStyle name="Обычный 3 2 3 2 7 3" xfId="19861"/>
    <cellStyle name="Обычный 3 2 3 2 7 4" xfId="27333"/>
    <cellStyle name="Обычный 3 2 3 2 7 5" xfId="34802"/>
    <cellStyle name="Обычный 3 2 3 2 7 6" xfId="42263"/>
    <cellStyle name="Обычный 3 2 3 2 7 7" xfId="50151"/>
    <cellStyle name="Обычный 3 2 3 2 7 8" xfId="57618"/>
    <cellStyle name="Обычный 3 2 3 2 8" xfId="9411"/>
    <cellStyle name="Обычный 3 2 3 2 8 2" xfId="9412"/>
    <cellStyle name="Обычный 3 2 3 2 8 3" xfId="20794"/>
    <cellStyle name="Обычный 3 2 3 2 8 4" xfId="28266"/>
    <cellStyle name="Обычный 3 2 3 2 8 5" xfId="35735"/>
    <cellStyle name="Обычный 3 2 3 2 8 6" xfId="43196"/>
    <cellStyle name="Обычный 3 2 3 2 8 7" xfId="51084"/>
    <cellStyle name="Обычный 3 2 3 2 8 8" xfId="58551"/>
    <cellStyle name="Обычный 3 2 3 2 9" xfId="9413"/>
    <cellStyle name="Обычный 3 2 3 2 9 2" xfId="9414"/>
    <cellStyle name="Обычный 3 2 3 2 9 3" xfId="21728"/>
    <cellStyle name="Обычный 3 2 3 2 9 4" xfId="29200"/>
    <cellStyle name="Обычный 3 2 3 2 9 5" xfId="36669"/>
    <cellStyle name="Обычный 3 2 3 2 9 6" xfId="44130"/>
    <cellStyle name="Обычный 3 2 3 2 9 7" xfId="52018"/>
    <cellStyle name="Обычный 3 2 3 2 9 8" xfId="59485"/>
    <cellStyle name="Обычный 3 2 3 20" xfId="53881"/>
    <cellStyle name="Обычный 3 2 3 3" xfId="9415"/>
    <cellStyle name="Обычный 3 2 3 3 10" xfId="16110"/>
    <cellStyle name="Обычный 3 2 3 3 11" xfId="23600"/>
    <cellStyle name="Обычный 3 2 3 3 12" xfId="31071"/>
    <cellStyle name="Обычный 3 2 3 3 13" xfId="38537"/>
    <cellStyle name="Обычный 3 2 3 3 14" xfId="46418"/>
    <cellStyle name="Обычный 3 2 3 3 15" xfId="53885"/>
    <cellStyle name="Обычный 3 2 3 3 2" xfId="9416"/>
    <cellStyle name="Обычный 3 2 3 3 2 2" xfId="9417"/>
    <cellStyle name="Обычный 3 2 3 3 2 3" xfId="17065"/>
    <cellStyle name="Обычный 3 2 3 3 2 4" xfId="24537"/>
    <cellStyle name="Обычный 3 2 3 3 2 5" xfId="32007"/>
    <cellStyle name="Обычный 3 2 3 3 2 6" xfId="39469"/>
    <cellStyle name="Обычный 3 2 3 3 2 7" xfId="47355"/>
    <cellStyle name="Обычный 3 2 3 3 2 8" xfId="54822"/>
    <cellStyle name="Обычный 3 2 3 3 3" xfId="9418"/>
    <cellStyle name="Обычный 3 2 3 3 3 2" xfId="9419"/>
    <cellStyle name="Обычный 3 2 3 3 3 3" xfId="17999"/>
    <cellStyle name="Обычный 3 2 3 3 3 4" xfId="25471"/>
    <cellStyle name="Обычный 3 2 3 3 3 5" xfId="32940"/>
    <cellStyle name="Обычный 3 2 3 3 3 6" xfId="40401"/>
    <cellStyle name="Обычный 3 2 3 3 3 7" xfId="48289"/>
    <cellStyle name="Обычный 3 2 3 3 3 8" xfId="55756"/>
    <cellStyle name="Обычный 3 2 3 3 4" xfId="9420"/>
    <cellStyle name="Обычный 3 2 3 3 4 2" xfId="9421"/>
    <cellStyle name="Обычный 3 2 3 3 4 3" xfId="18932"/>
    <cellStyle name="Обычный 3 2 3 3 4 4" xfId="26404"/>
    <cellStyle name="Обычный 3 2 3 3 4 5" xfId="33873"/>
    <cellStyle name="Обычный 3 2 3 3 4 6" xfId="41334"/>
    <cellStyle name="Обычный 3 2 3 3 4 7" xfId="49222"/>
    <cellStyle name="Обычный 3 2 3 3 4 8" xfId="56689"/>
    <cellStyle name="Обычный 3 2 3 3 5" xfId="9422"/>
    <cellStyle name="Обычный 3 2 3 3 5 2" xfId="9423"/>
    <cellStyle name="Обычный 3 2 3 3 5 3" xfId="19864"/>
    <cellStyle name="Обычный 3 2 3 3 5 4" xfId="27336"/>
    <cellStyle name="Обычный 3 2 3 3 5 5" xfId="34805"/>
    <cellStyle name="Обычный 3 2 3 3 5 6" xfId="42266"/>
    <cellStyle name="Обычный 3 2 3 3 5 7" xfId="50154"/>
    <cellStyle name="Обычный 3 2 3 3 5 8" xfId="57621"/>
    <cellStyle name="Обычный 3 2 3 3 6" xfId="9424"/>
    <cellStyle name="Обычный 3 2 3 3 6 2" xfId="9425"/>
    <cellStyle name="Обычный 3 2 3 3 6 3" xfId="20797"/>
    <cellStyle name="Обычный 3 2 3 3 6 4" xfId="28269"/>
    <cellStyle name="Обычный 3 2 3 3 6 5" xfId="35738"/>
    <cellStyle name="Обычный 3 2 3 3 6 6" xfId="43199"/>
    <cellStyle name="Обычный 3 2 3 3 6 7" xfId="51087"/>
    <cellStyle name="Обычный 3 2 3 3 6 8" xfId="58554"/>
    <cellStyle name="Обычный 3 2 3 3 7" xfId="9426"/>
    <cellStyle name="Обычный 3 2 3 3 7 2" xfId="9427"/>
    <cellStyle name="Обычный 3 2 3 3 7 3" xfId="21731"/>
    <cellStyle name="Обычный 3 2 3 3 7 4" xfId="29203"/>
    <cellStyle name="Обычный 3 2 3 3 7 5" xfId="36672"/>
    <cellStyle name="Обычный 3 2 3 3 7 6" xfId="44133"/>
    <cellStyle name="Обычный 3 2 3 3 7 7" xfId="52021"/>
    <cellStyle name="Обычный 3 2 3 3 7 8" xfId="59488"/>
    <cellStyle name="Обычный 3 2 3 3 8" xfId="9428"/>
    <cellStyle name="Обычный 3 2 3 3 8 2" xfId="9429"/>
    <cellStyle name="Обычный 3 2 3 3 8 3" xfId="22664"/>
    <cellStyle name="Обычный 3 2 3 3 8 4" xfId="30136"/>
    <cellStyle name="Обычный 3 2 3 3 8 5" xfId="37605"/>
    <cellStyle name="Обычный 3 2 3 3 8 6" xfId="45066"/>
    <cellStyle name="Обычный 3 2 3 3 8 7" xfId="52954"/>
    <cellStyle name="Обычный 3 2 3 3 8 8" xfId="60421"/>
    <cellStyle name="Обычный 3 2 3 3 9" xfId="9430"/>
    <cellStyle name="Обычный 3 2 3 4" xfId="9431"/>
    <cellStyle name="Обычный 3 2 3 4 10" xfId="16111"/>
    <cellStyle name="Обычный 3 2 3 4 11" xfId="23601"/>
    <cellStyle name="Обычный 3 2 3 4 12" xfId="31072"/>
    <cellStyle name="Обычный 3 2 3 4 13" xfId="38538"/>
    <cellStyle name="Обычный 3 2 3 4 14" xfId="46419"/>
    <cellStyle name="Обычный 3 2 3 4 15" xfId="53886"/>
    <cellStyle name="Обычный 3 2 3 4 2" xfId="9432"/>
    <cellStyle name="Обычный 3 2 3 4 2 2" xfId="9433"/>
    <cellStyle name="Обычный 3 2 3 4 2 3" xfId="17066"/>
    <cellStyle name="Обычный 3 2 3 4 2 4" xfId="24538"/>
    <cellStyle name="Обычный 3 2 3 4 2 5" xfId="32008"/>
    <cellStyle name="Обычный 3 2 3 4 2 6" xfId="39470"/>
    <cellStyle name="Обычный 3 2 3 4 2 7" xfId="47356"/>
    <cellStyle name="Обычный 3 2 3 4 2 8" xfId="54823"/>
    <cellStyle name="Обычный 3 2 3 4 3" xfId="9434"/>
    <cellStyle name="Обычный 3 2 3 4 3 2" xfId="9435"/>
    <cellStyle name="Обычный 3 2 3 4 3 3" xfId="18000"/>
    <cellStyle name="Обычный 3 2 3 4 3 4" xfId="25472"/>
    <cellStyle name="Обычный 3 2 3 4 3 5" xfId="32941"/>
    <cellStyle name="Обычный 3 2 3 4 3 6" xfId="40402"/>
    <cellStyle name="Обычный 3 2 3 4 3 7" xfId="48290"/>
    <cellStyle name="Обычный 3 2 3 4 3 8" xfId="55757"/>
    <cellStyle name="Обычный 3 2 3 4 4" xfId="9436"/>
    <cellStyle name="Обычный 3 2 3 4 4 2" xfId="9437"/>
    <cellStyle name="Обычный 3 2 3 4 4 3" xfId="18933"/>
    <cellStyle name="Обычный 3 2 3 4 4 4" xfId="26405"/>
    <cellStyle name="Обычный 3 2 3 4 4 5" xfId="33874"/>
    <cellStyle name="Обычный 3 2 3 4 4 6" xfId="41335"/>
    <cellStyle name="Обычный 3 2 3 4 4 7" xfId="49223"/>
    <cellStyle name="Обычный 3 2 3 4 4 8" xfId="56690"/>
    <cellStyle name="Обычный 3 2 3 4 5" xfId="9438"/>
    <cellStyle name="Обычный 3 2 3 4 5 2" xfId="9439"/>
    <cellStyle name="Обычный 3 2 3 4 5 3" xfId="19865"/>
    <cellStyle name="Обычный 3 2 3 4 5 4" xfId="27337"/>
    <cellStyle name="Обычный 3 2 3 4 5 5" xfId="34806"/>
    <cellStyle name="Обычный 3 2 3 4 5 6" xfId="42267"/>
    <cellStyle name="Обычный 3 2 3 4 5 7" xfId="50155"/>
    <cellStyle name="Обычный 3 2 3 4 5 8" xfId="57622"/>
    <cellStyle name="Обычный 3 2 3 4 6" xfId="9440"/>
    <cellStyle name="Обычный 3 2 3 4 6 2" xfId="9441"/>
    <cellStyle name="Обычный 3 2 3 4 6 3" xfId="20798"/>
    <cellStyle name="Обычный 3 2 3 4 6 4" xfId="28270"/>
    <cellStyle name="Обычный 3 2 3 4 6 5" xfId="35739"/>
    <cellStyle name="Обычный 3 2 3 4 6 6" xfId="43200"/>
    <cellStyle name="Обычный 3 2 3 4 6 7" xfId="51088"/>
    <cellStyle name="Обычный 3 2 3 4 6 8" xfId="58555"/>
    <cellStyle name="Обычный 3 2 3 4 7" xfId="9442"/>
    <cellStyle name="Обычный 3 2 3 4 7 2" xfId="9443"/>
    <cellStyle name="Обычный 3 2 3 4 7 3" xfId="21732"/>
    <cellStyle name="Обычный 3 2 3 4 7 4" xfId="29204"/>
    <cellStyle name="Обычный 3 2 3 4 7 5" xfId="36673"/>
    <cellStyle name="Обычный 3 2 3 4 7 6" xfId="44134"/>
    <cellStyle name="Обычный 3 2 3 4 7 7" xfId="52022"/>
    <cellStyle name="Обычный 3 2 3 4 7 8" xfId="59489"/>
    <cellStyle name="Обычный 3 2 3 4 8" xfId="9444"/>
    <cellStyle name="Обычный 3 2 3 4 8 2" xfId="9445"/>
    <cellStyle name="Обычный 3 2 3 4 8 3" xfId="22665"/>
    <cellStyle name="Обычный 3 2 3 4 8 4" xfId="30137"/>
    <cellStyle name="Обычный 3 2 3 4 8 5" xfId="37606"/>
    <cellStyle name="Обычный 3 2 3 4 8 6" xfId="45067"/>
    <cellStyle name="Обычный 3 2 3 4 8 7" xfId="52955"/>
    <cellStyle name="Обычный 3 2 3 4 8 8" xfId="60422"/>
    <cellStyle name="Обычный 3 2 3 4 9" xfId="9446"/>
    <cellStyle name="Обычный 3 2 3 5" xfId="9447"/>
    <cellStyle name="Обычный 3 2 3 5 2" xfId="9448"/>
    <cellStyle name="Обычный 3 2 3 5 3" xfId="17061"/>
    <cellStyle name="Обычный 3 2 3 5 4" xfId="24533"/>
    <cellStyle name="Обычный 3 2 3 5 5" xfId="32003"/>
    <cellStyle name="Обычный 3 2 3 5 6" xfId="39465"/>
    <cellStyle name="Обычный 3 2 3 5 7" xfId="47351"/>
    <cellStyle name="Обычный 3 2 3 5 8" xfId="54818"/>
    <cellStyle name="Обычный 3 2 3 6" xfId="9449"/>
    <cellStyle name="Обычный 3 2 3 6 2" xfId="9450"/>
    <cellStyle name="Обычный 3 2 3 6 3" xfId="17995"/>
    <cellStyle name="Обычный 3 2 3 6 4" xfId="25467"/>
    <cellStyle name="Обычный 3 2 3 6 5" xfId="32936"/>
    <cellStyle name="Обычный 3 2 3 6 6" xfId="40397"/>
    <cellStyle name="Обычный 3 2 3 6 7" xfId="48285"/>
    <cellStyle name="Обычный 3 2 3 6 8" xfId="55752"/>
    <cellStyle name="Обычный 3 2 3 7" xfId="9451"/>
    <cellStyle name="Обычный 3 2 3 7 2" xfId="9452"/>
    <cellStyle name="Обычный 3 2 3 7 3" xfId="18928"/>
    <cellStyle name="Обычный 3 2 3 7 4" xfId="26400"/>
    <cellStyle name="Обычный 3 2 3 7 5" xfId="33869"/>
    <cellStyle name="Обычный 3 2 3 7 6" xfId="41330"/>
    <cellStyle name="Обычный 3 2 3 7 7" xfId="49218"/>
    <cellStyle name="Обычный 3 2 3 7 8" xfId="56685"/>
    <cellStyle name="Обычный 3 2 3 8" xfId="9453"/>
    <cellStyle name="Обычный 3 2 3 8 2" xfId="9454"/>
    <cellStyle name="Обычный 3 2 3 8 3" xfId="19860"/>
    <cellStyle name="Обычный 3 2 3 8 4" xfId="27332"/>
    <cellStyle name="Обычный 3 2 3 8 5" xfId="34801"/>
    <cellStyle name="Обычный 3 2 3 8 6" xfId="42262"/>
    <cellStyle name="Обычный 3 2 3 8 7" xfId="50150"/>
    <cellStyle name="Обычный 3 2 3 8 8" xfId="57617"/>
    <cellStyle name="Обычный 3 2 3 9" xfId="9455"/>
    <cellStyle name="Обычный 3 2 3 9 2" xfId="9456"/>
    <cellStyle name="Обычный 3 2 3 9 3" xfId="20793"/>
    <cellStyle name="Обычный 3 2 3 9 4" xfId="28265"/>
    <cellStyle name="Обычный 3 2 3 9 5" xfId="35734"/>
    <cellStyle name="Обычный 3 2 3 9 6" xfId="43195"/>
    <cellStyle name="Обычный 3 2 3 9 7" xfId="51083"/>
    <cellStyle name="Обычный 3 2 3 9 8" xfId="58550"/>
    <cellStyle name="Обычный 3 2 4" xfId="9457"/>
    <cellStyle name="Обычный 3 2 4 10" xfId="9458"/>
    <cellStyle name="Обычный 3 2 4 10 2" xfId="9459"/>
    <cellStyle name="Обычный 3 2 4 10 3" xfId="21733"/>
    <cellStyle name="Обычный 3 2 4 10 4" xfId="29205"/>
    <cellStyle name="Обычный 3 2 4 10 5" xfId="36674"/>
    <cellStyle name="Обычный 3 2 4 10 6" xfId="44135"/>
    <cellStyle name="Обычный 3 2 4 10 7" xfId="52023"/>
    <cellStyle name="Обычный 3 2 4 10 8" xfId="59490"/>
    <cellStyle name="Обычный 3 2 4 11" xfId="9460"/>
    <cellStyle name="Обычный 3 2 4 11 2" xfId="9461"/>
    <cellStyle name="Обычный 3 2 4 11 3" xfId="22666"/>
    <cellStyle name="Обычный 3 2 4 11 4" xfId="30138"/>
    <cellStyle name="Обычный 3 2 4 11 5" xfId="37607"/>
    <cellStyle name="Обычный 3 2 4 11 6" xfId="45068"/>
    <cellStyle name="Обычный 3 2 4 11 7" xfId="52956"/>
    <cellStyle name="Обычный 3 2 4 11 8" xfId="60423"/>
    <cellStyle name="Обычный 3 2 4 12" xfId="9462"/>
    <cellStyle name="Обычный 3 2 4 13" xfId="9463"/>
    <cellStyle name="Обычный 3 2 4 14" xfId="16112"/>
    <cellStyle name="Обычный 3 2 4 15" xfId="23602"/>
    <cellStyle name="Обычный 3 2 4 16" xfId="31073"/>
    <cellStyle name="Обычный 3 2 4 17" xfId="38539"/>
    <cellStyle name="Обычный 3 2 4 18" xfId="45591"/>
    <cellStyle name="Обычный 3 2 4 19" xfId="46420"/>
    <cellStyle name="Обычный 3 2 4 2" xfId="9464"/>
    <cellStyle name="Обычный 3 2 4 2 10" xfId="9465"/>
    <cellStyle name="Обычный 3 2 4 2 10 2" xfId="9466"/>
    <cellStyle name="Обычный 3 2 4 2 10 3" xfId="22667"/>
    <cellStyle name="Обычный 3 2 4 2 10 4" xfId="30139"/>
    <cellStyle name="Обычный 3 2 4 2 10 5" xfId="37608"/>
    <cellStyle name="Обычный 3 2 4 2 10 6" xfId="45069"/>
    <cellStyle name="Обычный 3 2 4 2 10 7" xfId="52957"/>
    <cellStyle name="Обычный 3 2 4 2 10 8" xfId="60424"/>
    <cellStyle name="Обычный 3 2 4 2 11" xfId="9467"/>
    <cellStyle name="Обычный 3 2 4 2 12" xfId="16113"/>
    <cellStyle name="Обычный 3 2 4 2 13" xfId="23603"/>
    <cellStyle name="Обычный 3 2 4 2 14" xfId="31074"/>
    <cellStyle name="Обычный 3 2 4 2 15" xfId="38540"/>
    <cellStyle name="Обычный 3 2 4 2 16" xfId="45592"/>
    <cellStyle name="Обычный 3 2 4 2 17" xfId="46421"/>
    <cellStyle name="Обычный 3 2 4 2 18" xfId="53888"/>
    <cellStyle name="Обычный 3 2 4 2 2" xfId="9468"/>
    <cellStyle name="Обычный 3 2 4 2 2 10" xfId="16114"/>
    <cellStyle name="Обычный 3 2 4 2 2 11" xfId="23604"/>
    <cellStyle name="Обычный 3 2 4 2 2 12" xfId="31075"/>
    <cellStyle name="Обычный 3 2 4 2 2 13" xfId="38541"/>
    <cellStyle name="Обычный 3 2 4 2 2 14" xfId="46422"/>
    <cellStyle name="Обычный 3 2 4 2 2 15" xfId="53889"/>
    <cellStyle name="Обычный 3 2 4 2 2 2" xfId="9469"/>
    <cellStyle name="Обычный 3 2 4 2 2 2 2" xfId="9470"/>
    <cellStyle name="Обычный 3 2 4 2 2 2 3" xfId="17069"/>
    <cellStyle name="Обычный 3 2 4 2 2 2 4" xfId="24541"/>
    <cellStyle name="Обычный 3 2 4 2 2 2 5" xfId="32011"/>
    <cellStyle name="Обычный 3 2 4 2 2 2 6" xfId="39473"/>
    <cellStyle name="Обычный 3 2 4 2 2 2 7" xfId="47359"/>
    <cellStyle name="Обычный 3 2 4 2 2 2 8" xfId="54826"/>
    <cellStyle name="Обычный 3 2 4 2 2 3" xfId="9471"/>
    <cellStyle name="Обычный 3 2 4 2 2 3 2" xfId="9472"/>
    <cellStyle name="Обычный 3 2 4 2 2 3 3" xfId="18003"/>
    <cellStyle name="Обычный 3 2 4 2 2 3 4" xfId="25475"/>
    <cellStyle name="Обычный 3 2 4 2 2 3 5" xfId="32944"/>
    <cellStyle name="Обычный 3 2 4 2 2 3 6" xfId="40405"/>
    <cellStyle name="Обычный 3 2 4 2 2 3 7" xfId="48293"/>
    <cellStyle name="Обычный 3 2 4 2 2 3 8" xfId="55760"/>
    <cellStyle name="Обычный 3 2 4 2 2 4" xfId="9473"/>
    <cellStyle name="Обычный 3 2 4 2 2 4 2" xfId="9474"/>
    <cellStyle name="Обычный 3 2 4 2 2 4 3" xfId="18936"/>
    <cellStyle name="Обычный 3 2 4 2 2 4 4" xfId="26408"/>
    <cellStyle name="Обычный 3 2 4 2 2 4 5" xfId="33877"/>
    <cellStyle name="Обычный 3 2 4 2 2 4 6" xfId="41338"/>
    <cellStyle name="Обычный 3 2 4 2 2 4 7" xfId="49226"/>
    <cellStyle name="Обычный 3 2 4 2 2 4 8" xfId="56693"/>
    <cellStyle name="Обычный 3 2 4 2 2 5" xfId="9475"/>
    <cellStyle name="Обычный 3 2 4 2 2 5 2" xfId="9476"/>
    <cellStyle name="Обычный 3 2 4 2 2 5 3" xfId="19868"/>
    <cellStyle name="Обычный 3 2 4 2 2 5 4" xfId="27340"/>
    <cellStyle name="Обычный 3 2 4 2 2 5 5" xfId="34809"/>
    <cellStyle name="Обычный 3 2 4 2 2 5 6" xfId="42270"/>
    <cellStyle name="Обычный 3 2 4 2 2 5 7" xfId="50158"/>
    <cellStyle name="Обычный 3 2 4 2 2 5 8" xfId="57625"/>
    <cellStyle name="Обычный 3 2 4 2 2 6" xfId="9477"/>
    <cellStyle name="Обычный 3 2 4 2 2 6 2" xfId="9478"/>
    <cellStyle name="Обычный 3 2 4 2 2 6 3" xfId="20801"/>
    <cellStyle name="Обычный 3 2 4 2 2 6 4" xfId="28273"/>
    <cellStyle name="Обычный 3 2 4 2 2 6 5" xfId="35742"/>
    <cellStyle name="Обычный 3 2 4 2 2 6 6" xfId="43203"/>
    <cellStyle name="Обычный 3 2 4 2 2 6 7" xfId="51091"/>
    <cellStyle name="Обычный 3 2 4 2 2 6 8" xfId="58558"/>
    <cellStyle name="Обычный 3 2 4 2 2 7" xfId="9479"/>
    <cellStyle name="Обычный 3 2 4 2 2 7 2" xfId="9480"/>
    <cellStyle name="Обычный 3 2 4 2 2 7 3" xfId="21735"/>
    <cellStyle name="Обычный 3 2 4 2 2 7 4" xfId="29207"/>
    <cellStyle name="Обычный 3 2 4 2 2 7 5" xfId="36676"/>
    <cellStyle name="Обычный 3 2 4 2 2 7 6" xfId="44137"/>
    <cellStyle name="Обычный 3 2 4 2 2 7 7" xfId="52025"/>
    <cellStyle name="Обычный 3 2 4 2 2 7 8" xfId="59492"/>
    <cellStyle name="Обычный 3 2 4 2 2 8" xfId="9481"/>
    <cellStyle name="Обычный 3 2 4 2 2 8 2" xfId="9482"/>
    <cellStyle name="Обычный 3 2 4 2 2 8 3" xfId="22668"/>
    <cellStyle name="Обычный 3 2 4 2 2 8 4" xfId="30140"/>
    <cellStyle name="Обычный 3 2 4 2 2 8 5" xfId="37609"/>
    <cellStyle name="Обычный 3 2 4 2 2 8 6" xfId="45070"/>
    <cellStyle name="Обычный 3 2 4 2 2 8 7" xfId="52958"/>
    <cellStyle name="Обычный 3 2 4 2 2 8 8" xfId="60425"/>
    <cellStyle name="Обычный 3 2 4 2 2 9" xfId="9483"/>
    <cellStyle name="Обычный 3 2 4 2 3" xfId="9484"/>
    <cellStyle name="Обычный 3 2 4 2 3 10" xfId="16115"/>
    <cellStyle name="Обычный 3 2 4 2 3 11" xfId="23605"/>
    <cellStyle name="Обычный 3 2 4 2 3 12" xfId="31076"/>
    <cellStyle name="Обычный 3 2 4 2 3 13" xfId="38542"/>
    <cellStyle name="Обычный 3 2 4 2 3 14" xfId="46423"/>
    <cellStyle name="Обычный 3 2 4 2 3 15" xfId="53890"/>
    <cellStyle name="Обычный 3 2 4 2 3 2" xfId="9485"/>
    <cellStyle name="Обычный 3 2 4 2 3 2 2" xfId="9486"/>
    <cellStyle name="Обычный 3 2 4 2 3 2 3" xfId="17070"/>
    <cellStyle name="Обычный 3 2 4 2 3 2 4" xfId="24542"/>
    <cellStyle name="Обычный 3 2 4 2 3 2 5" xfId="32012"/>
    <cellStyle name="Обычный 3 2 4 2 3 2 6" xfId="39474"/>
    <cellStyle name="Обычный 3 2 4 2 3 2 7" xfId="47360"/>
    <cellStyle name="Обычный 3 2 4 2 3 2 8" xfId="54827"/>
    <cellStyle name="Обычный 3 2 4 2 3 3" xfId="9487"/>
    <cellStyle name="Обычный 3 2 4 2 3 3 2" xfId="9488"/>
    <cellStyle name="Обычный 3 2 4 2 3 3 3" xfId="18004"/>
    <cellStyle name="Обычный 3 2 4 2 3 3 4" xfId="25476"/>
    <cellStyle name="Обычный 3 2 4 2 3 3 5" xfId="32945"/>
    <cellStyle name="Обычный 3 2 4 2 3 3 6" xfId="40406"/>
    <cellStyle name="Обычный 3 2 4 2 3 3 7" xfId="48294"/>
    <cellStyle name="Обычный 3 2 4 2 3 3 8" xfId="55761"/>
    <cellStyle name="Обычный 3 2 4 2 3 4" xfId="9489"/>
    <cellStyle name="Обычный 3 2 4 2 3 4 2" xfId="9490"/>
    <cellStyle name="Обычный 3 2 4 2 3 4 3" xfId="18937"/>
    <cellStyle name="Обычный 3 2 4 2 3 4 4" xfId="26409"/>
    <cellStyle name="Обычный 3 2 4 2 3 4 5" xfId="33878"/>
    <cellStyle name="Обычный 3 2 4 2 3 4 6" xfId="41339"/>
    <cellStyle name="Обычный 3 2 4 2 3 4 7" xfId="49227"/>
    <cellStyle name="Обычный 3 2 4 2 3 4 8" xfId="56694"/>
    <cellStyle name="Обычный 3 2 4 2 3 5" xfId="9491"/>
    <cellStyle name="Обычный 3 2 4 2 3 5 2" xfId="9492"/>
    <cellStyle name="Обычный 3 2 4 2 3 5 3" xfId="19869"/>
    <cellStyle name="Обычный 3 2 4 2 3 5 4" xfId="27341"/>
    <cellStyle name="Обычный 3 2 4 2 3 5 5" xfId="34810"/>
    <cellStyle name="Обычный 3 2 4 2 3 5 6" xfId="42271"/>
    <cellStyle name="Обычный 3 2 4 2 3 5 7" xfId="50159"/>
    <cellStyle name="Обычный 3 2 4 2 3 5 8" xfId="57626"/>
    <cellStyle name="Обычный 3 2 4 2 3 6" xfId="9493"/>
    <cellStyle name="Обычный 3 2 4 2 3 6 2" xfId="9494"/>
    <cellStyle name="Обычный 3 2 4 2 3 6 3" xfId="20802"/>
    <cellStyle name="Обычный 3 2 4 2 3 6 4" xfId="28274"/>
    <cellStyle name="Обычный 3 2 4 2 3 6 5" xfId="35743"/>
    <cellStyle name="Обычный 3 2 4 2 3 6 6" xfId="43204"/>
    <cellStyle name="Обычный 3 2 4 2 3 6 7" xfId="51092"/>
    <cellStyle name="Обычный 3 2 4 2 3 6 8" xfId="58559"/>
    <cellStyle name="Обычный 3 2 4 2 3 7" xfId="9495"/>
    <cellStyle name="Обычный 3 2 4 2 3 7 2" xfId="9496"/>
    <cellStyle name="Обычный 3 2 4 2 3 7 3" xfId="21736"/>
    <cellStyle name="Обычный 3 2 4 2 3 7 4" xfId="29208"/>
    <cellStyle name="Обычный 3 2 4 2 3 7 5" xfId="36677"/>
    <cellStyle name="Обычный 3 2 4 2 3 7 6" xfId="44138"/>
    <cellStyle name="Обычный 3 2 4 2 3 7 7" xfId="52026"/>
    <cellStyle name="Обычный 3 2 4 2 3 7 8" xfId="59493"/>
    <cellStyle name="Обычный 3 2 4 2 3 8" xfId="9497"/>
    <cellStyle name="Обычный 3 2 4 2 3 8 2" xfId="9498"/>
    <cellStyle name="Обычный 3 2 4 2 3 8 3" xfId="22669"/>
    <cellStyle name="Обычный 3 2 4 2 3 8 4" xfId="30141"/>
    <cellStyle name="Обычный 3 2 4 2 3 8 5" xfId="37610"/>
    <cellStyle name="Обычный 3 2 4 2 3 8 6" xfId="45071"/>
    <cellStyle name="Обычный 3 2 4 2 3 8 7" xfId="52959"/>
    <cellStyle name="Обычный 3 2 4 2 3 8 8" xfId="60426"/>
    <cellStyle name="Обычный 3 2 4 2 3 9" xfId="9499"/>
    <cellStyle name="Обычный 3 2 4 2 4" xfId="9500"/>
    <cellStyle name="Обычный 3 2 4 2 4 2" xfId="9501"/>
    <cellStyle name="Обычный 3 2 4 2 4 3" xfId="17068"/>
    <cellStyle name="Обычный 3 2 4 2 4 4" xfId="24540"/>
    <cellStyle name="Обычный 3 2 4 2 4 5" xfId="32010"/>
    <cellStyle name="Обычный 3 2 4 2 4 6" xfId="39472"/>
    <cellStyle name="Обычный 3 2 4 2 4 7" xfId="47358"/>
    <cellStyle name="Обычный 3 2 4 2 4 8" xfId="54825"/>
    <cellStyle name="Обычный 3 2 4 2 5" xfId="9502"/>
    <cellStyle name="Обычный 3 2 4 2 5 2" xfId="9503"/>
    <cellStyle name="Обычный 3 2 4 2 5 3" xfId="18002"/>
    <cellStyle name="Обычный 3 2 4 2 5 4" xfId="25474"/>
    <cellStyle name="Обычный 3 2 4 2 5 5" xfId="32943"/>
    <cellStyle name="Обычный 3 2 4 2 5 6" xfId="40404"/>
    <cellStyle name="Обычный 3 2 4 2 5 7" xfId="48292"/>
    <cellStyle name="Обычный 3 2 4 2 5 8" xfId="55759"/>
    <cellStyle name="Обычный 3 2 4 2 6" xfId="9504"/>
    <cellStyle name="Обычный 3 2 4 2 6 2" xfId="9505"/>
    <cellStyle name="Обычный 3 2 4 2 6 3" xfId="18935"/>
    <cellStyle name="Обычный 3 2 4 2 6 4" xfId="26407"/>
    <cellStyle name="Обычный 3 2 4 2 6 5" xfId="33876"/>
    <cellStyle name="Обычный 3 2 4 2 6 6" xfId="41337"/>
    <cellStyle name="Обычный 3 2 4 2 6 7" xfId="49225"/>
    <cellStyle name="Обычный 3 2 4 2 6 8" xfId="56692"/>
    <cellStyle name="Обычный 3 2 4 2 7" xfId="9506"/>
    <cellStyle name="Обычный 3 2 4 2 7 2" xfId="9507"/>
    <cellStyle name="Обычный 3 2 4 2 7 3" xfId="19867"/>
    <cellStyle name="Обычный 3 2 4 2 7 4" xfId="27339"/>
    <cellStyle name="Обычный 3 2 4 2 7 5" xfId="34808"/>
    <cellStyle name="Обычный 3 2 4 2 7 6" xfId="42269"/>
    <cellStyle name="Обычный 3 2 4 2 7 7" xfId="50157"/>
    <cellStyle name="Обычный 3 2 4 2 7 8" xfId="57624"/>
    <cellStyle name="Обычный 3 2 4 2 8" xfId="9508"/>
    <cellStyle name="Обычный 3 2 4 2 8 2" xfId="9509"/>
    <cellStyle name="Обычный 3 2 4 2 8 3" xfId="20800"/>
    <cellStyle name="Обычный 3 2 4 2 8 4" xfId="28272"/>
    <cellStyle name="Обычный 3 2 4 2 8 5" xfId="35741"/>
    <cellStyle name="Обычный 3 2 4 2 8 6" xfId="43202"/>
    <cellStyle name="Обычный 3 2 4 2 8 7" xfId="51090"/>
    <cellStyle name="Обычный 3 2 4 2 8 8" xfId="58557"/>
    <cellStyle name="Обычный 3 2 4 2 9" xfId="9510"/>
    <cellStyle name="Обычный 3 2 4 2 9 2" xfId="9511"/>
    <cellStyle name="Обычный 3 2 4 2 9 3" xfId="21734"/>
    <cellStyle name="Обычный 3 2 4 2 9 4" xfId="29206"/>
    <cellStyle name="Обычный 3 2 4 2 9 5" xfId="36675"/>
    <cellStyle name="Обычный 3 2 4 2 9 6" xfId="44136"/>
    <cellStyle name="Обычный 3 2 4 2 9 7" xfId="52024"/>
    <cellStyle name="Обычный 3 2 4 2 9 8" xfId="59491"/>
    <cellStyle name="Обычный 3 2 4 20" xfId="53887"/>
    <cellStyle name="Обычный 3 2 4 3" xfId="9512"/>
    <cellStyle name="Обычный 3 2 4 3 10" xfId="16116"/>
    <cellStyle name="Обычный 3 2 4 3 11" xfId="23606"/>
    <cellStyle name="Обычный 3 2 4 3 12" xfId="31077"/>
    <cellStyle name="Обычный 3 2 4 3 13" xfId="38543"/>
    <cellStyle name="Обычный 3 2 4 3 14" xfId="46424"/>
    <cellStyle name="Обычный 3 2 4 3 15" xfId="53891"/>
    <cellStyle name="Обычный 3 2 4 3 2" xfId="9513"/>
    <cellStyle name="Обычный 3 2 4 3 2 2" xfId="9514"/>
    <cellStyle name="Обычный 3 2 4 3 2 3" xfId="17071"/>
    <cellStyle name="Обычный 3 2 4 3 2 4" xfId="24543"/>
    <cellStyle name="Обычный 3 2 4 3 2 5" xfId="32013"/>
    <cellStyle name="Обычный 3 2 4 3 2 6" xfId="39475"/>
    <cellStyle name="Обычный 3 2 4 3 2 7" xfId="47361"/>
    <cellStyle name="Обычный 3 2 4 3 2 8" xfId="54828"/>
    <cellStyle name="Обычный 3 2 4 3 3" xfId="9515"/>
    <cellStyle name="Обычный 3 2 4 3 3 2" xfId="9516"/>
    <cellStyle name="Обычный 3 2 4 3 3 3" xfId="18005"/>
    <cellStyle name="Обычный 3 2 4 3 3 4" xfId="25477"/>
    <cellStyle name="Обычный 3 2 4 3 3 5" xfId="32946"/>
    <cellStyle name="Обычный 3 2 4 3 3 6" xfId="40407"/>
    <cellStyle name="Обычный 3 2 4 3 3 7" xfId="48295"/>
    <cellStyle name="Обычный 3 2 4 3 3 8" xfId="55762"/>
    <cellStyle name="Обычный 3 2 4 3 4" xfId="9517"/>
    <cellStyle name="Обычный 3 2 4 3 4 2" xfId="9518"/>
    <cellStyle name="Обычный 3 2 4 3 4 3" xfId="18938"/>
    <cellStyle name="Обычный 3 2 4 3 4 4" xfId="26410"/>
    <cellStyle name="Обычный 3 2 4 3 4 5" xfId="33879"/>
    <cellStyle name="Обычный 3 2 4 3 4 6" xfId="41340"/>
    <cellStyle name="Обычный 3 2 4 3 4 7" xfId="49228"/>
    <cellStyle name="Обычный 3 2 4 3 4 8" xfId="56695"/>
    <cellStyle name="Обычный 3 2 4 3 5" xfId="9519"/>
    <cellStyle name="Обычный 3 2 4 3 5 2" xfId="9520"/>
    <cellStyle name="Обычный 3 2 4 3 5 3" xfId="19870"/>
    <cellStyle name="Обычный 3 2 4 3 5 4" xfId="27342"/>
    <cellStyle name="Обычный 3 2 4 3 5 5" xfId="34811"/>
    <cellStyle name="Обычный 3 2 4 3 5 6" xfId="42272"/>
    <cellStyle name="Обычный 3 2 4 3 5 7" xfId="50160"/>
    <cellStyle name="Обычный 3 2 4 3 5 8" xfId="57627"/>
    <cellStyle name="Обычный 3 2 4 3 6" xfId="9521"/>
    <cellStyle name="Обычный 3 2 4 3 6 2" xfId="9522"/>
    <cellStyle name="Обычный 3 2 4 3 6 3" xfId="20803"/>
    <cellStyle name="Обычный 3 2 4 3 6 4" xfId="28275"/>
    <cellStyle name="Обычный 3 2 4 3 6 5" xfId="35744"/>
    <cellStyle name="Обычный 3 2 4 3 6 6" xfId="43205"/>
    <cellStyle name="Обычный 3 2 4 3 6 7" xfId="51093"/>
    <cellStyle name="Обычный 3 2 4 3 6 8" xfId="58560"/>
    <cellStyle name="Обычный 3 2 4 3 7" xfId="9523"/>
    <cellStyle name="Обычный 3 2 4 3 7 2" xfId="9524"/>
    <cellStyle name="Обычный 3 2 4 3 7 3" xfId="21737"/>
    <cellStyle name="Обычный 3 2 4 3 7 4" xfId="29209"/>
    <cellStyle name="Обычный 3 2 4 3 7 5" xfId="36678"/>
    <cellStyle name="Обычный 3 2 4 3 7 6" xfId="44139"/>
    <cellStyle name="Обычный 3 2 4 3 7 7" xfId="52027"/>
    <cellStyle name="Обычный 3 2 4 3 7 8" xfId="59494"/>
    <cellStyle name="Обычный 3 2 4 3 8" xfId="9525"/>
    <cellStyle name="Обычный 3 2 4 3 8 2" xfId="9526"/>
    <cellStyle name="Обычный 3 2 4 3 8 3" xfId="22670"/>
    <cellStyle name="Обычный 3 2 4 3 8 4" xfId="30142"/>
    <cellStyle name="Обычный 3 2 4 3 8 5" xfId="37611"/>
    <cellStyle name="Обычный 3 2 4 3 8 6" xfId="45072"/>
    <cellStyle name="Обычный 3 2 4 3 8 7" xfId="52960"/>
    <cellStyle name="Обычный 3 2 4 3 8 8" xfId="60427"/>
    <cellStyle name="Обычный 3 2 4 3 9" xfId="9527"/>
    <cellStyle name="Обычный 3 2 4 4" xfId="9528"/>
    <cellStyle name="Обычный 3 2 4 4 10" xfId="16117"/>
    <cellStyle name="Обычный 3 2 4 4 11" xfId="23607"/>
    <cellStyle name="Обычный 3 2 4 4 12" xfId="31078"/>
    <cellStyle name="Обычный 3 2 4 4 13" xfId="38544"/>
    <cellStyle name="Обычный 3 2 4 4 14" xfId="46425"/>
    <cellStyle name="Обычный 3 2 4 4 15" xfId="53892"/>
    <cellStyle name="Обычный 3 2 4 4 2" xfId="9529"/>
    <cellStyle name="Обычный 3 2 4 4 2 2" xfId="9530"/>
    <cellStyle name="Обычный 3 2 4 4 2 3" xfId="17072"/>
    <cellStyle name="Обычный 3 2 4 4 2 4" xfId="24544"/>
    <cellStyle name="Обычный 3 2 4 4 2 5" xfId="32014"/>
    <cellStyle name="Обычный 3 2 4 4 2 6" xfId="39476"/>
    <cellStyle name="Обычный 3 2 4 4 2 7" xfId="47362"/>
    <cellStyle name="Обычный 3 2 4 4 2 8" xfId="54829"/>
    <cellStyle name="Обычный 3 2 4 4 3" xfId="9531"/>
    <cellStyle name="Обычный 3 2 4 4 3 2" xfId="9532"/>
    <cellStyle name="Обычный 3 2 4 4 3 3" xfId="18006"/>
    <cellStyle name="Обычный 3 2 4 4 3 4" xfId="25478"/>
    <cellStyle name="Обычный 3 2 4 4 3 5" xfId="32947"/>
    <cellStyle name="Обычный 3 2 4 4 3 6" xfId="40408"/>
    <cellStyle name="Обычный 3 2 4 4 3 7" xfId="48296"/>
    <cellStyle name="Обычный 3 2 4 4 3 8" xfId="55763"/>
    <cellStyle name="Обычный 3 2 4 4 4" xfId="9533"/>
    <cellStyle name="Обычный 3 2 4 4 4 2" xfId="9534"/>
    <cellStyle name="Обычный 3 2 4 4 4 3" xfId="18939"/>
    <cellStyle name="Обычный 3 2 4 4 4 4" xfId="26411"/>
    <cellStyle name="Обычный 3 2 4 4 4 5" xfId="33880"/>
    <cellStyle name="Обычный 3 2 4 4 4 6" xfId="41341"/>
    <cellStyle name="Обычный 3 2 4 4 4 7" xfId="49229"/>
    <cellStyle name="Обычный 3 2 4 4 4 8" xfId="56696"/>
    <cellStyle name="Обычный 3 2 4 4 5" xfId="9535"/>
    <cellStyle name="Обычный 3 2 4 4 5 2" xfId="9536"/>
    <cellStyle name="Обычный 3 2 4 4 5 3" xfId="19871"/>
    <cellStyle name="Обычный 3 2 4 4 5 4" xfId="27343"/>
    <cellStyle name="Обычный 3 2 4 4 5 5" xfId="34812"/>
    <cellStyle name="Обычный 3 2 4 4 5 6" xfId="42273"/>
    <cellStyle name="Обычный 3 2 4 4 5 7" xfId="50161"/>
    <cellStyle name="Обычный 3 2 4 4 5 8" xfId="57628"/>
    <cellStyle name="Обычный 3 2 4 4 6" xfId="9537"/>
    <cellStyle name="Обычный 3 2 4 4 6 2" xfId="9538"/>
    <cellStyle name="Обычный 3 2 4 4 6 3" xfId="20804"/>
    <cellStyle name="Обычный 3 2 4 4 6 4" xfId="28276"/>
    <cellStyle name="Обычный 3 2 4 4 6 5" xfId="35745"/>
    <cellStyle name="Обычный 3 2 4 4 6 6" xfId="43206"/>
    <cellStyle name="Обычный 3 2 4 4 6 7" xfId="51094"/>
    <cellStyle name="Обычный 3 2 4 4 6 8" xfId="58561"/>
    <cellStyle name="Обычный 3 2 4 4 7" xfId="9539"/>
    <cellStyle name="Обычный 3 2 4 4 7 2" xfId="9540"/>
    <cellStyle name="Обычный 3 2 4 4 7 3" xfId="21738"/>
    <cellStyle name="Обычный 3 2 4 4 7 4" xfId="29210"/>
    <cellStyle name="Обычный 3 2 4 4 7 5" xfId="36679"/>
    <cellStyle name="Обычный 3 2 4 4 7 6" xfId="44140"/>
    <cellStyle name="Обычный 3 2 4 4 7 7" xfId="52028"/>
    <cellStyle name="Обычный 3 2 4 4 7 8" xfId="59495"/>
    <cellStyle name="Обычный 3 2 4 4 8" xfId="9541"/>
    <cellStyle name="Обычный 3 2 4 4 8 2" xfId="9542"/>
    <cellStyle name="Обычный 3 2 4 4 8 3" xfId="22671"/>
    <cellStyle name="Обычный 3 2 4 4 8 4" xfId="30143"/>
    <cellStyle name="Обычный 3 2 4 4 8 5" xfId="37612"/>
    <cellStyle name="Обычный 3 2 4 4 8 6" xfId="45073"/>
    <cellStyle name="Обычный 3 2 4 4 8 7" xfId="52961"/>
    <cellStyle name="Обычный 3 2 4 4 8 8" xfId="60428"/>
    <cellStyle name="Обычный 3 2 4 4 9" xfId="9543"/>
    <cellStyle name="Обычный 3 2 4 5" xfId="9544"/>
    <cellStyle name="Обычный 3 2 4 5 2" xfId="9545"/>
    <cellStyle name="Обычный 3 2 4 5 3" xfId="17067"/>
    <cellStyle name="Обычный 3 2 4 5 4" xfId="24539"/>
    <cellStyle name="Обычный 3 2 4 5 5" xfId="32009"/>
    <cellStyle name="Обычный 3 2 4 5 6" xfId="39471"/>
    <cellStyle name="Обычный 3 2 4 5 7" xfId="47357"/>
    <cellStyle name="Обычный 3 2 4 5 8" xfId="54824"/>
    <cellStyle name="Обычный 3 2 4 6" xfId="9546"/>
    <cellStyle name="Обычный 3 2 4 6 2" xfId="9547"/>
    <cellStyle name="Обычный 3 2 4 6 3" xfId="18001"/>
    <cellStyle name="Обычный 3 2 4 6 4" xfId="25473"/>
    <cellStyle name="Обычный 3 2 4 6 5" xfId="32942"/>
    <cellStyle name="Обычный 3 2 4 6 6" xfId="40403"/>
    <cellStyle name="Обычный 3 2 4 6 7" xfId="48291"/>
    <cellStyle name="Обычный 3 2 4 6 8" xfId="55758"/>
    <cellStyle name="Обычный 3 2 4 7" xfId="9548"/>
    <cellStyle name="Обычный 3 2 4 7 2" xfId="9549"/>
    <cellStyle name="Обычный 3 2 4 7 3" xfId="18934"/>
    <cellStyle name="Обычный 3 2 4 7 4" xfId="26406"/>
    <cellStyle name="Обычный 3 2 4 7 5" xfId="33875"/>
    <cellStyle name="Обычный 3 2 4 7 6" xfId="41336"/>
    <cellStyle name="Обычный 3 2 4 7 7" xfId="49224"/>
    <cellStyle name="Обычный 3 2 4 7 8" xfId="56691"/>
    <cellStyle name="Обычный 3 2 4 8" xfId="9550"/>
    <cellStyle name="Обычный 3 2 4 8 2" xfId="9551"/>
    <cellStyle name="Обычный 3 2 4 8 3" xfId="19866"/>
    <cellStyle name="Обычный 3 2 4 8 4" xfId="27338"/>
    <cellStyle name="Обычный 3 2 4 8 5" xfId="34807"/>
    <cellStyle name="Обычный 3 2 4 8 6" xfId="42268"/>
    <cellStyle name="Обычный 3 2 4 8 7" xfId="50156"/>
    <cellStyle name="Обычный 3 2 4 8 8" xfId="57623"/>
    <cellStyle name="Обычный 3 2 4 9" xfId="9552"/>
    <cellStyle name="Обычный 3 2 4 9 2" xfId="9553"/>
    <cellStyle name="Обычный 3 2 4 9 3" xfId="20799"/>
    <cellStyle name="Обычный 3 2 4 9 4" xfId="28271"/>
    <cellStyle name="Обычный 3 2 4 9 5" xfId="35740"/>
    <cellStyle name="Обычный 3 2 4 9 6" xfId="43201"/>
    <cellStyle name="Обычный 3 2 4 9 7" xfId="51089"/>
    <cellStyle name="Обычный 3 2 4 9 8" xfId="58556"/>
    <cellStyle name="Обычный 3 2 5" xfId="9554"/>
    <cellStyle name="Обычный 3 2 5 10" xfId="9555"/>
    <cellStyle name="Обычный 3 2 5 10 2" xfId="9556"/>
    <cellStyle name="Обычный 3 2 5 10 3" xfId="22672"/>
    <cellStyle name="Обычный 3 2 5 10 4" xfId="30144"/>
    <cellStyle name="Обычный 3 2 5 10 5" xfId="37613"/>
    <cellStyle name="Обычный 3 2 5 10 6" xfId="45074"/>
    <cellStyle name="Обычный 3 2 5 10 7" xfId="52962"/>
    <cellStyle name="Обычный 3 2 5 10 8" xfId="60429"/>
    <cellStyle name="Обычный 3 2 5 11" xfId="9557"/>
    <cellStyle name="Обычный 3 2 5 12" xfId="16118"/>
    <cellStyle name="Обычный 3 2 5 13" xfId="23608"/>
    <cellStyle name="Обычный 3 2 5 14" xfId="31079"/>
    <cellStyle name="Обычный 3 2 5 15" xfId="38545"/>
    <cellStyle name="Обычный 3 2 5 16" xfId="45593"/>
    <cellStyle name="Обычный 3 2 5 17" xfId="46426"/>
    <cellStyle name="Обычный 3 2 5 18" xfId="53893"/>
    <cellStyle name="Обычный 3 2 5 2" xfId="9558"/>
    <cellStyle name="Обычный 3 2 5 2 10" xfId="16119"/>
    <cellStyle name="Обычный 3 2 5 2 11" xfId="23609"/>
    <cellStyle name="Обычный 3 2 5 2 12" xfId="31080"/>
    <cellStyle name="Обычный 3 2 5 2 13" xfId="38546"/>
    <cellStyle name="Обычный 3 2 5 2 14" xfId="46427"/>
    <cellStyle name="Обычный 3 2 5 2 15" xfId="53894"/>
    <cellStyle name="Обычный 3 2 5 2 2" xfId="9559"/>
    <cellStyle name="Обычный 3 2 5 2 2 2" xfId="9560"/>
    <cellStyle name="Обычный 3 2 5 2 2 3" xfId="17074"/>
    <cellStyle name="Обычный 3 2 5 2 2 4" xfId="24546"/>
    <cellStyle name="Обычный 3 2 5 2 2 5" xfId="32016"/>
    <cellStyle name="Обычный 3 2 5 2 2 6" xfId="39478"/>
    <cellStyle name="Обычный 3 2 5 2 2 7" xfId="47364"/>
    <cellStyle name="Обычный 3 2 5 2 2 8" xfId="54831"/>
    <cellStyle name="Обычный 3 2 5 2 3" xfId="9561"/>
    <cellStyle name="Обычный 3 2 5 2 3 2" xfId="9562"/>
    <cellStyle name="Обычный 3 2 5 2 3 3" xfId="18008"/>
    <cellStyle name="Обычный 3 2 5 2 3 4" xfId="25480"/>
    <cellStyle name="Обычный 3 2 5 2 3 5" xfId="32949"/>
    <cellStyle name="Обычный 3 2 5 2 3 6" xfId="40410"/>
    <cellStyle name="Обычный 3 2 5 2 3 7" xfId="48298"/>
    <cellStyle name="Обычный 3 2 5 2 3 8" xfId="55765"/>
    <cellStyle name="Обычный 3 2 5 2 4" xfId="9563"/>
    <cellStyle name="Обычный 3 2 5 2 4 2" xfId="9564"/>
    <cellStyle name="Обычный 3 2 5 2 4 3" xfId="18941"/>
    <cellStyle name="Обычный 3 2 5 2 4 4" xfId="26413"/>
    <cellStyle name="Обычный 3 2 5 2 4 5" xfId="33882"/>
    <cellStyle name="Обычный 3 2 5 2 4 6" xfId="41343"/>
    <cellStyle name="Обычный 3 2 5 2 4 7" xfId="49231"/>
    <cellStyle name="Обычный 3 2 5 2 4 8" xfId="56698"/>
    <cellStyle name="Обычный 3 2 5 2 5" xfId="9565"/>
    <cellStyle name="Обычный 3 2 5 2 5 2" xfId="9566"/>
    <cellStyle name="Обычный 3 2 5 2 5 3" xfId="19873"/>
    <cellStyle name="Обычный 3 2 5 2 5 4" xfId="27345"/>
    <cellStyle name="Обычный 3 2 5 2 5 5" xfId="34814"/>
    <cellStyle name="Обычный 3 2 5 2 5 6" xfId="42275"/>
    <cellStyle name="Обычный 3 2 5 2 5 7" xfId="50163"/>
    <cellStyle name="Обычный 3 2 5 2 5 8" xfId="57630"/>
    <cellStyle name="Обычный 3 2 5 2 6" xfId="9567"/>
    <cellStyle name="Обычный 3 2 5 2 6 2" xfId="9568"/>
    <cellStyle name="Обычный 3 2 5 2 6 3" xfId="20806"/>
    <cellStyle name="Обычный 3 2 5 2 6 4" xfId="28278"/>
    <cellStyle name="Обычный 3 2 5 2 6 5" xfId="35747"/>
    <cellStyle name="Обычный 3 2 5 2 6 6" xfId="43208"/>
    <cellStyle name="Обычный 3 2 5 2 6 7" xfId="51096"/>
    <cellStyle name="Обычный 3 2 5 2 6 8" xfId="58563"/>
    <cellStyle name="Обычный 3 2 5 2 7" xfId="9569"/>
    <cellStyle name="Обычный 3 2 5 2 7 2" xfId="9570"/>
    <cellStyle name="Обычный 3 2 5 2 7 3" xfId="21740"/>
    <cellStyle name="Обычный 3 2 5 2 7 4" xfId="29212"/>
    <cellStyle name="Обычный 3 2 5 2 7 5" xfId="36681"/>
    <cellStyle name="Обычный 3 2 5 2 7 6" xfId="44142"/>
    <cellStyle name="Обычный 3 2 5 2 7 7" xfId="52030"/>
    <cellStyle name="Обычный 3 2 5 2 7 8" xfId="59497"/>
    <cellStyle name="Обычный 3 2 5 2 8" xfId="9571"/>
    <cellStyle name="Обычный 3 2 5 2 8 2" xfId="9572"/>
    <cellStyle name="Обычный 3 2 5 2 8 3" xfId="22673"/>
    <cellStyle name="Обычный 3 2 5 2 8 4" xfId="30145"/>
    <cellStyle name="Обычный 3 2 5 2 8 5" xfId="37614"/>
    <cellStyle name="Обычный 3 2 5 2 8 6" xfId="45075"/>
    <cellStyle name="Обычный 3 2 5 2 8 7" xfId="52963"/>
    <cellStyle name="Обычный 3 2 5 2 8 8" xfId="60430"/>
    <cellStyle name="Обычный 3 2 5 2 9" xfId="9573"/>
    <cellStyle name="Обычный 3 2 5 3" xfId="9574"/>
    <cellStyle name="Обычный 3 2 5 3 10" xfId="16120"/>
    <cellStyle name="Обычный 3 2 5 3 11" xfId="23610"/>
    <cellStyle name="Обычный 3 2 5 3 12" xfId="31081"/>
    <cellStyle name="Обычный 3 2 5 3 13" xfId="38547"/>
    <cellStyle name="Обычный 3 2 5 3 14" xfId="46428"/>
    <cellStyle name="Обычный 3 2 5 3 15" xfId="53895"/>
    <cellStyle name="Обычный 3 2 5 3 2" xfId="9575"/>
    <cellStyle name="Обычный 3 2 5 3 2 2" xfId="9576"/>
    <cellStyle name="Обычный 3 2 5 3 2 3" xfId="17075"/>
    <cellStyle name="Обычный 3 2 5 3 2 4" xfId="24547"/>
    <cellStyle name="Обычный 3 2 5 3 2 5" xfId="32017"/>
    <cellStyle name="Обычный 3 2 5 3 2 6" xfId="39479"/>
    <cellStyle name="Обычный 3 2 5 3 2 7" xfId="47365"/>
    <cellStyle name="Обычный 3 2 5 3 2 8" xfId="54832"/>
    <cellStyle name="Обычный 3 2 5 3 3" xfId="9577"/>
    <cellStyle name="Обычный 3 2 5 3 3 2" xfId="9578"/>
    <cellStyle name="Обычный 3 2 5 3 3 3" xfId="18009"/>
    <cellStyle name="Обычный 3 2 5 3 3 4" xfId="25481"/>
    <cellStyle name="Обычный 3 2 5 3 3 5" xfId="32950"/>
    <cellStyle name="Обычный 3 2 5 3 3 6" xfId="40411"/>
    <cellStyle name="Обычный 3 2 5 3 3 7" xfId="48299"/>
    <cellStyle name="Обычный 3 2 5 3 3 8" xfId="55766"/>
    <cellStyle name="Обычный 3 2 5 3 4" xfId="9579"/>
    <cellStyle name="Обычный 3 2 5 3 4 2" xfId="9580"/>
    <cellStyle name="Обычный 3 2 5 3 4 3" xfId="18942"/>
    <cellStyle name="Обычный 3 2 5 3 4 4" xfId="26414"/>
    <cellStyle name="Обычный 3 2 5 3 4 5" xfId="33883"/>
    <cellStyle name="Обычный 3 2 5 3 4 6" xfId="41344"/>
    <cellStyle name="Обычный 3 2 5 3 4 7" xfId="49232"/>
    <cellStyle name="Обычный 3 2 5 3 4 8" xfId="56699"/>
    <cellStyle name="Обычный 3 2 5 3 5" xfId="9581"/>
    <cellStyle name="Обычный 3 2 5 3 5 2" xfId="9582"/>
    <cellStyle name="Обычный 3 2 5 3 5 3" xfId="19874"/>
    <cellStyle name="Обычный 3 2 5 3 5 4" xfId="27346"/>
    <cellStyle name="Обычный 3 2 5 3 5 5" xfId="34815"/>
    <cellStyle name="Обычный 3 2 5 3 5 6" xfId="42276"/>
    <cellStyle name="Обычный 3 2 5 3 5 7" xfId="50164"/>
    <cellStyle name="Обычный 3 2 5 3 5 8" xfId="57631"/>
    <cellStyle name="Обычный 3 2 5 3 6" xfId="9583"/>
    <cellStyle name="Обычный 3 2 5 3 6 2" xfId="9584"/>
    <cellStyle name="Обычный 3 2 5 3 6 3" xfId="20807"/>
    <cellStyle name="Обычный 3 2 5 3 6 4" xfId="28279"/>
    <cellStyle name="Обычный 3 2 5 3 6 5" xfId="35748"/>
    <cellStyle name="Обычный 3 2 5 3 6 6" xfId="43209"/>
    <cellStyle name="Обычный 3 2 5 3 6 7" xfId="51097"/>
    <cellStyle name="Обычный 3 2 5 3 6 8" xfId="58564"/>
    <cellStyle name="Обычный 3 2 5 3 7" xfId="9585"/>
    <cellStyle name="Обычный 3 2 5 3 7 2" xfId="9586"/>
    <cellStyle name="Обычный 3 2 5 3 7 3" xfId="21741"/>
    <cellStyle name="Обычный 3 2 5 3 7 4" xfId="29213"/>
    <cellStyle name="Обычный 3 2 5 3 7 5" xfId="36682"/>
    <cellStyle name="Обычный 3 2 5 3 7 6" xfId="44143"/>
    <cellStyle name="Обычный 3 2 5 3 7 7" xfId="52031"/>
    <cellStyle name="Обычный 3 2 5 3 7 8" xfId="59498"/>
    <cellStyle name="Обычный 3 2 5 3 8" xfId="9587"/>
    <cellStyle name="Обычный 3 2 5 3 8 2" xfId="9588"/>
    <cellStyle name="Обычный 3 2 5 3 8 3" xfId="22674"/>
    <cellStyle name="Обычный 3 2 5 3 8 4" xfId="30146"/>
    <cellStyle name="Обычный 3 2 5 3 8 5" xfId="37615"/>
    <cellStyle name="Обычный 3 2 5 3 8 6" xfId="45076"/>
    <cellStyle name="Обычный 3 2 5 3 8 7" xfId="52964"/>
    <cellStyle name="Обычный 3 2 5 3 8 8" xfId="60431"/>
    <cellStyle name="Обычный 3 2 5 3 9" xfId="9589"/>
    <cellStyle name="Обычный 3 2 5 4" xfId="9590"/>
    <cellStyle name="Обычный 3 2 5 4 2" xfId="9591"/>
    <cellStyle name="Обычный 3 2 5 4 3" xfId="17073"/>
    <cellStyle name="Обычный 3 2 5 4 4" xfId="24545"/>
    <cellStyle name="Обычный 3 2 5 4 5" xfId="32015"/>
    <cellStyle name="Обычный 3 2 5 4 6" xfId="39477"/>
    <cellStyle name="Обычный 3 2 5 4 7" xfId="47363"/>
    <cellStyle name="Обычный 3 2 5 4 8" xfId="54830"/>
    <cellStyle name="Обычный 3 2 5 5" xfId="9592"/>
    <cellStyle name="Обычный 3 2 5 5 2" xfId="9593"/>
    <cellStyle name="Обычный 3 2 5 5 3" xfId="18007"/>
    <cellStyle name="Обычный 3 2 5 5 4" xfId="25479"/>
    <cellStyle name="Обычный 3 2 5 5 5" xfId="32948"/>
    <cellStyle name="Обычный 3 2 5 5 6" xfId="40409"/>
    <cellStyle name="Обычный 3 2 5 5 7" xfId="48297"/>
    <cellStyle name="Обычный 3 2 5 5 8" xfId="55764"/>
    <cellStyle name="Обычный 3 2 5 6" xfId="9594"/>
    <cellStyle name="Обычный 3 2 5 6 2" xfId="9595"/>
    <cellStyle name="Обычный 3 2 5 6 3" xfId="18940"/>
    <cellStyle name="Обычный 3 2 5 6 4" xfId="26412"/>
    <cellStyle name="Обычный 3 2 5 6 5" xfId="33881"/>
    <cellStyle name="Обычный 3 2 5 6 6" xfId="41342"/>
    <cellStyle name="Обычный 3 2 5 6 7" xfId="49230"/>
    <cellStyle name="Обычный 3 2 5 6 8" xfId="56697"/>
    <cellStyle name="Обычный 3 2 5 7" xfId="9596"/>
    <cellStyle name="Обычный 3 2 5 7 2" xfId="9597"/>
    <cellStyle name="Обычный 3 2 5 7 3" xfId="19872"/>
    <cellStyle name="Обычный 3 2 5 7 4" xfId="27344"/>
    <cellStyle name="Обычный 3 2 5 7 5" xfId="34813"/>
    <cellStyle name="Обычный 3 2 5 7 6" xfId="42274"/>
    <cellStyle name="Обычный 3 2 5 7 7" xfId="50162"/>
    <cellStyle name="Обычный 3 2 5 7 8" xfId="57629"/>
    <cellStyle name="Обычный 3 2 5 8" xfId="9598"/>
    <cellStyle name="Обычный 3 2 5 8 2" xfId="9599"/>
    <cellStyle name="Обычный 3 2 5 8 3" xfId="20805"/>
    <cellStyle name="Обычный 3 2 5 8 4" xfId="28277"/>
    <cellStyle name="Обычный 3 2 5 8 5" xfId="35746"/>
    <cellStyle name="Обычный 3 2 5 8 6" xfId="43207"/>
    <cellStyle name="Обычный 3 2 5 8 7" xfId="51095"/>
    <cellStyle name="Обычный 3 2 5 8 8" xfId="58562"/>
    <cellStyle name="Обычный 3 2 5 9" xfId="9600"/>
    <cellStyle name="Обычный 3 2 5 9 2" xfId="9601"/>
    <cellStyle name="Обычный 3 2 5 9 3" xfId="21739"/>
    <cellStyle name="Обычный 3 2 5 9 4" xfId="29211"/>
    <cellStyle name="Обычный 3 2 5 9 5" xfId="36680"/>
    <cellStyle name="Обычный 3 2 5 9 6" xfId="44141"/>
    <cellStyle name="Обычный 3 2 5 9 7" xfId="52029"/>
    <cellStyle name="Обычный 3 2 5 9 8" xfId="59496"/>
    <cellStyle name="Обычный 3 2 6" xfId="9602"/>
    <cellStyle name="Обычный 3 2 6 10" xfId="16121"/>
    <cellStyle name="Обычный 3 2 6 11" xfId="23611"/>
    <cellStyle name="Обычный 3 2 6 12" xfId="31082"/>
    <cellStyle name="Обычный 3 2 6 13" xfId="38548"/>
    <cellStyle name="Обычный 3 2 6 14" xfId="46429"/>
    <cellStyle name="Обычный 3 2 6 15" xfId="53896"/>
    <cellStyle name="Обычный 3 2 6 2" xfId="9603"/>
    <cellStyle name="Обычный 3 2 6 2 2" xfId="9604"/>
    <cellStyle name="Обычный 3 2 6 2 3" xfId="17076"/>
    <cellStyle name="Обычный 3 2 6 2 4" xfId="24548"/>
    <cellStyle name="Обычный 3 2 6 2 5" xfId="32018"/>
    <cellStyle name="Обычный 3 2 6 2 6" xfId="39480"/>
    <cellStyle name="Обычный 3 2 6 2 7" xfId="47366"/>
    <cellStyle name="Обычный 3 2 6 2 8" xfId="54833"/>
    <cellStyle name="Обычный 3 2 6 3" xfId="9605"/>
    <cellStyle name="Обычный 3 2 6 3 2" xfId="9606"/>
    <cellStyle name="Обычный 3 2 6 3 3" xfId="18010"/>
    <cellStyle name="Обычный 3 2 6 3 4" xfId="25482"/>
    <cellStyle name="Обычный 3 2 6 3 5" xfId="32951"/>
    <cellStyle name="Обычный 3 2 6 3 6" xfId="40412"/>
    <cellStyle name="Обычный 3 2 6 3 7" xfId="48300"/>
    <cellStyle name="Обычный 3 2 6 3 8" xfId="55767"/>
    <cellStyle name="Обычный 3 2 6 4" xfId="9607"/>
    <cellStyle name="Обычный 3 2 6 4 2" xfId="9608"/>
    <cellStyle name="Обычный 3 2 6 4 3" xfId="18943"/>
    <cellStyle name="Обычный 3 2 6 4 4" xfId="26415"/>
    <cellStyle name="Обычный 3 2 6 4 5" xfId="33884"/>
    <cellStyle name="Обычный 3 2 6 4 6" xfId="41345"/>
    <cellStyle name="Обычный 3 2 6 4 7" xfId="49233"/>
    <cellStyle name="Обычный 3 2 6 4 8" xfId="56700"/>
    <cellStyle name="Обычный 3 2 6 5" xfId="9609"/>
    <cellStyle name="Обычный 3 2 6 5 2" xfId="9610"/>
    <cellStyle name="Обычный 3 2 6 5 3" xfId="19875"/>
    <cellStyle name="Обычный 3 2 6 5 4" xfId="27347"/>
    <cellStyle name="Обычный 3 2 6 5 5" xfId="34816"/>
    <cellStyle name="Обычный 3 2 6 5 6" xfId="42277"/>
    <cellStyle name="Обычный 3 2 6 5 7" xfId="50165"/>
    <cellStyle name="Обычный 3 2 6 5 8" xfId="57632"/>
    <cellStyle name="Обычный 3 2 6 6" xfId="9611"/>
    <cellStyle name="Обычный 3 2 6 6 2" xfId="9612"/>
    <cellStyle name="Обычный 3 2 6 6 3" xfId="20808"/>
    <cellStyle name="Обычный 3 2 6 6 4" xfId="28280"/>
    <cellStyle name="Обычный 3 2 6 6 5" xfId="35749"/>
    <cellStyle name="Обычный 3 2 6 6 6" xfId="43210"/>
    <cellStyle name="Обычный 3 2 6 6 7" xfId="51098"/>
    <cellStyle name="Обычный 3 2 6 6 8" xfId="58565"/>
    <cellStyle name="Обычный 3 2 6 7" xfId="9613"/>
    <cellStyle name="Обычный 3 2 6 7 2" xfId="9614"/>
    <cellStyle name="Обычный 3 2 6 7 3" xfId="21742"/>
    <cellStyle name="Обычный 3 2 6 7 4" xfId="29214"/>
    <cellStyle name="Обычный 3 2 6 7 5" xfId="36683"/>
    <cellStyle name="Обычный 3 2 6 7 6" xfId="44144"/>
    <cellStyle name="Обычный 3 2 6 7 7" xfId="52032"/>
    <cellStyle name="Обычный 3 2 6 7 8" xfId="59499"/>
    <cellStyle name="Обычный 3 2 6 8" xfId="9615"/>
    <cellStyle name="Обычный 3 2 6 8 2" xfId="9616"/>
    <cellStyle name="Обычный 3 2 6 8 3" xfId="22675"/>
    <cellStyle name="Обычный 3 2 6 8 4" xfId="30147"/>
    <cellStyle name="Обычный 3 2 6 8 5" xfId="37616"/>
    <cellStyle name="Обычный 3 2 6 8 6" xfId="45077"/>
    <cellStyle name="Обычный 3 2 6 8 7" xfId="52965"/>
    <cellStyle name="Обычный 3 2 6 8 8" xfId="60432"/>
    <cellStyle name="Обычный 3 2 6 9" xfId="9617"/>
    <cellStyle name="Обычный 3 2 7" xfId="9618"/>
    <cellStyle name="Обычный 3 2 7 10" xfId="16122"/>
    <cellStyle name="Обычный 3 2 7 11" xfId="23612"/>
    <cellStyle name="Обычный 3 2 7 12" xfId="31083"/>
    <cellStyle name="Обычный 3 2 7 13" xfId="38549"/>
    <cellStyle name="Обычный 3 2 7 14" xfId="46430"/>
    <cellStyle name="Обычный 3 2 7 15" xfId="53897"/>
    <cellStyle name="Обычный 3 2 7 2" xfId="9619"/>
    <cellStyle name="Обычный 3 2 7 2 2" xfId="9620"/>
    <cellStyle name="Обычный 3 2 7 2 3" xfId="17077"/>
    <cellStyle name="Обычный 3 2 7 2 4" xfId="24549"/>
    <cellStyle name="Обычный 3 2 7 2 5" xfId="32019"/>
    <cellStyle name="Обычный 3 2 7 2 6" xfId="39481"/>
    <cellStyle name="Обычный 3 2 7 2 7" xfId="47367"/>
    <cellStyle name="Обычный 3 2 7 2 8" xfId="54834"/>
    <cellStyle name="Обычный 3 2 7 3" xfId="9621"/>
    <cellStyle name="Обычный 3 2 7 3 2" xfId="9622"/>
    <cellStyle name="Обычный 3 2 7 3 3" xfId="18011"/>
    <cellStyle name="Обычный 3 2 7 3 4" xfId="25483"/>
    <cellStyle name="Обычный 3 2 7 3 5" xfId="32952"/>
    <cellStyle name="Обычный 3 2 7 3 6" xfId="40413"/>
    <cellStyle name="Обычный 3 2 7 3 7" xfId="48301"/>
    <cellStyle name="Обычный 3 2 7 3 8" xfId="55768"/>
    <cellStyle name="Обычный 3 2 7 4" xfId="9623"/>
    <cellStyle name="Обычный 3 2 7 4 2" xfId="9624"/>
    <cellStyle name="Обычный 3 2 7 4 3" xfId="18944"/>
    <cellStyle name="Обычный 3 2 7 4 4" xfId="26416"/>
    <cellStyle name="Обычный 3 2 7 4 5" xfId="33885"/>
    <cellStyle name="Обычный 3 2 7 4 6" xfId="41346"/>
    <cellStyle name="Обычный 3 2 7 4 7" xfId="49234"/>
    <cellStyle name="Обычный 3 2 7 4 8" xfId="56701"/>
    <cellStyle name="Обычный 3 2 7 5" xfId="9625"/>
    <cellStyle name="Обычный 3 2 7 5 2" xfId="9626"/>
    <cellStyle name="Обычный 3 2 7 5 3" xfId="19876"/>
    <cellStyle name="Обычный 3 2 7 5 4" xfId="27348"/>
    <cellStyle name="Обычный 3 2 7 5 5" xfId="34817"/>
    <cellStyle name="Обычный 3 2 7 5 6" xfId="42278"/>
    <cellStyle name="Обычный 3 2 7 5 7" xfId="50166"/>
    <cellStyle name="Обычный 3 2 7 5 8" xfId="57633"/>
    <cellStyle name="Обычный 3 2 7 6" xfId="9627"/>
    <cellStyle name="Обычный 3 2 7 6 2" xfId="9628"/>
    <cellStyle name="Обычный 3 2 7 6 3" xfId="20809"/>
    <cellStyle name="Обычный 3 2 7 6 4" xfId="28281"/>
    <cellStyle name="Обычный 3 2 7 6 5" xfId="35750"/>
    <cellStyle name="Обычный 3 2 7 6 6" xfId="43211"/>
    <cellStyle name="Обычный 3 2 7 6 7" xfId="51099"/>
    <cellStyle name="Обычный 3 2 7 6 8" xfId="58566"/>
    <cellStyle name="Обычный 3 2 7 7" xfId="9629"/>
    <cellStyle name="Обычный 3 2 7 7 2" xfId="9630"/>
    <cellStyle name="Обычный 3 2 7 7 3" xfId="21743"/>
    <cellStyle name="Обычный 3 2 7 7 4" xfId="29215"/>
    <cellStyle name="Обычный 3 2 7 7 5" xfId="36684"/>
    <cellStyle name="Обычный 3 2 7 7 6" xfId="44145"/>
    <cellStyle name="Обычный 3 2 7 7 7" xfId="52033"/>
    <cellStyle name="Обычный 3 2 7 7 8" xfId="59500"/>
    <cellStyle name="Обычный 3 2 7 8" xfId="9631"/>
    <cellStyle name="Обычный 3 2 7 8 2" xfId="9632"/>
    <cellStyle name="Обычный 3 2 7 8 3" xfId="22676"/>
    <cellStyle name="Обычный 3 2 7 8 4" xfId="30148"/>
    <cellStyle name="Обычный 3 2 7 8 5" xfId="37617"/>
    <cellStyle name="Обычный 3 2 7 8 6" xfId="45078"/>
    <cellStyle name="Обычный 3 2 7 8 7" xfId="52966"/>
    <cellStyle name="Обычный 3 2 7 8 8" xfId="60433"/>
    <cellStyle name="Обычный 3 2 7 9" xfId="9633"/>
    <cellStyle name="Обычный 3 2 8" xfId="9634"/>
    <cellStyle name="Обычный 3 2 8 2" xfId="9635"/>
    <cellStyle name="Обычный 3 2 8 3" xfId="16868"/>
    <cellStyle name="Обычный 3 2 8 4" xfId="24340"/>
    <cellStyle name="Обычный 3 2 8 5" xfId="31810"/>
    <cellStyle name="Обычный 3 2 8 6" xfId="39272"/>
    <cellStyle name="Обычный 3 2 8 7" xfId="47158"/>
    <cellStyle name="Обычный 3 2 8 8" xfId="54625"/>
    <cellStyle name="Обычный 3 2 9" xfId="9636"/>
    <cellStyle name="Обычный 3 2 9 2" xfId="9637"/>
    <cellStyle name="Обычный 3 2 9 3" xfId="17802"/>
    <cellStyle name="Обычный 3 2 9 4" xfId="25274"/>
    <cellStyle name="Обычный 3 2 9 5" xfId="32743"/>
    <cellStyle name="Обычный 3 2 9 6" xfId="40204"/>
    <cellStyle name="Обычный 3 2 9 7" xfId="48092"/>
    <cellStyle name="Обычный 3 2 9 8" xfId="55559"/>
    <cellStyle name="Обычный 3 20" xfId="9638"/>
    <cellStyle name="Обычный 3 20 10" xfId="9639"/>
    <cellStyle name="Обычный 3 20 10 2" xfId="9640"/>
    <cellStyle name="Обычный 3 20 10 3" xfId="22677"/>
    <cellStyle name="Обычный 3 20 10 4" xfId="30149"/>
    <cellStyle name="Обычный 3 20 10 5" xfId="37618"/>
    <cellStyle name="Обычный 3 20 10 6" xfId="45079"/>
    <cellStyle name="Обычный 3 20 10 7" xfId="52967"/>
    <cellStyle name="Обычный 3 20 10 8" xfId="60434"/>
    <cellStyle name="Обычный 3 20 11" xfId="9641"/>
    <cellStyle name="Обычный 3 20 12" xfId="16123"/>
    <cellStyle name="Обычный 3 20 13" xfId="23613"/>
    <cellStyle name="Обычный 3 20 14" xfId="31084"/>
    <cellStyle name="Обычный 3 20 15" xfId="38550"/>
    <cellStyle name="Обычный 3 20 16" xfId="45594"/>
    <cellStyle name="Обычный 3 20 17" xfId="46431"/>
    <cellStyle name="Обычный 3 20 18" xfId="53898"/>
    <cellStyle name="Обычный 3 20 2" xfId="9642"/>
    <cellStyle name="Обычный 3 20 2 10" xfId="16124"/>
    <cellStyle name="Обычный 3 20 2 11" xfId="23614"/>
    <cellStyle name="Обычный 3 20 2 12" xfId="31085"/>
    <cellStyle name="Обычный 3 20 2 13" xfId="38551"/>
    <cellStyle name="Обычный 3 20 2 14" xfId="46432"/>
    <cellStyle name="Обычный 3 20 2 15" xfId="53899"/>
    <cellStyle name="Обычный 3 20 2 2" xfId="9643"/>
    <cellStyle name="Обычный 3 20 2 2 2" xfId="9644"/>
    <cellStyle name="Обычный 3 20 2 2 3" xfId="17079"/>
    <cellStyle name="Обычный 3 20 2 2 4" xfId="24551"/>
    <cellStyle name="Обычный 3 20 2 2 5" xfId="32021"/>
    <cellStyle name="Обычный 3 20 2 2 6" xfId="39483"/>
    <cellStyle name="Обычный 3 20 2 2 7" xfId="47369"/>
    <cellStyle name="Обычный 3 20 2 2 8" xfId="54836"/>
    <cellStyle name="Обычный 3 20 2 3" xfId="9645"/>
    <cellStyle name="Обычный 3 20 2 3 2" xfId="9646"/>
    <cellStyle name="Обычный 3 20 2 3 3" xfId="18013"/>
    <cellStyle name="Обычный 3 20 2 3 4" xfId="25485"/>
    <cellStyle name="Обычный 3 20 2 3 5" xfId="32954"/>
    <cellStyle name="Обычный 3 20 2 3 6" xfId="40415"/>
    <cellStyle name="Обычный 3 20 2 3 7" xfId="48303"/>
    <cellStyle name="Обычный 3 20 2 3 8" xfId="55770"/>
    <cellStyle name="Обычный 3 20 2 4" xfId="9647"/>
    <cellStyle name="Обычный 3 20 2 4 2" xfId="9648"/>
    <cellStyle name="Обычный 3 20 2 4 3" xfId="18946"/>
    <cellStyle name="Обычный 3 20 2 4 4" xfId="26418"/>
    <cellStyle name="Обычный 3 20 2 4 5" xfId="33887"/>
    <cellStyle name="Обычный 3 20 2 4 6" xfId="41348"/>
    <cellStyle name="Обычный 3 20 2 4 7" xfId="49236"/>
    <cellStyle name="Обычный 3 20 2 4 8" xfId="56703"/>
    <cellStyle name="Обычный 3 20 2 5" xfId="9649"/>
    <cellStyle name="Обычный 3 20 2 5 2" xfId="9650"/>
    <cellStyle name="Обычный 3 20 2 5 3" xfId="19878"/>
    <cellStyle name="Обычный 3 20 2 5 4" xfId="27350"/>
    <cellStyle name="Обычный 3 20 2 5 5" xfId="34819"/>
    <cellStyle name="Обычный 3 20 2 5 6" xfId="42280"/>
    <cellStyle name="Обычный 3 20 2 5 7" xfId="50168"/>
    <cellStyle name="Обычный 3 20 2 5 8" xfId="57635"/>
    <cellStyle name="Обычный 3 20 2 6" xfId="9651"/>
    <cellStyle name="Обычный 3 20 2 6 2" xfId="9652"/>
    <cellStyle name="Обычный 3 20 2 6 3" xfId="20811"/>
    <cellStyle name="Обычный 3 20 2 6 4" xfId="28283"/>
    <cellStyle name="Обычный 3 20 2 6 5" xfId="35752"/>
    <cellStyle name="Обычный 3 20 2 6 6" xfId="43213"/>
    <cellStyle name="Обычный 3 20 2 6 7" xfId="51101"/>
    <cellStyle name="Обычный 3 20 2 6 8" xfId="58568"/>
    <cellStyle name="Обычный 3 20 2 7" xfId="9653"/>
    <cellStyle name="Обычный 3 20 2 7 2" xfId="9654"/>
    <cellStyle name="Обычный 3 20 2 7 3" xfId="21745"/>
    <cellStyle name="Обычный 3 20 2 7 4" xfId="29217"/>
    <cellStyle name="Обычный 3 20 2 7 5" xfId="36686"/>
    <cellStyle name="Обычный 3 20 2 7 6" xfId="44147"/>
    <cellStyle name="Обычный 3 20 2 7 7" xfId="52035"/>
    <cellStyle name="Обычный 3 20 2 7 8" xfId="59502"/>
    <cellStyle name="Обычный 3 20 2 8" xfId="9655"/>
    <cellStyle name="Обычный 3 20 2 8 2" xfId="9656"/>
    <cellStyle name="Обычный 3 20 2 8 3" xfId="22678"/>
    <cellStyle name="Обычный 3 20 2 8 4" xfId="30150"/>
    <cellStyle name="Обычный 3 20 2 8 5" xfId="37619"/>
    <cellStyle name="Обычный 3 20 2 8 6" xfId="45080"/>
    <cellStyle name="Обычный 3 20 2 8 7" xfId="52968"/>
    <cellStyle name="Обычный 3 20 2 8 8" xfId="60435"/>
    <cellStyle name="Обычный 3 20 2 9" xfId="9657"/>
    <cellStyle name="Обычный 3 20 3" xfId="9658"/>
    <cellStyle name="Обычный 3 20 3 10" xfId="16125"/>
    <cellStyle name="Обычный 3 20 3 11" xfId="23615"/>
    <cellStyle name="Обычный 3 20 3 12" xfId="31086"/>
    <cellStyle name="Обычный 3 20 3 13" xfId="38552"/>
    <cellStyle name="Обычный 3 20 3 14" xfId="46433"/>
    <cellStyle name="Обычный 3 20 3 15" xfId="53900"/>
    <cellStyle name="Обычный 3 20 3 2" xfId="9659"/>
    <cellStyle name="Обычный 3 20 3 2 2" xfId="9660"/>
    <cellStyle name="Обычный 3 20 3 2 3" xfId="17080"/>
    <cellStyle name="Обычный 3 20 3 2 4" xfId="24552"/>
    <cellStyle name="Обычный 3 20 3 2 5" xfId="32022"/>
    <cellStyle name="Обычный 3 20 3 2 6" xfId="39484"/>
    <cellStyle name="Обычный 3 20 3 2 7" xfId="47370"/>
    <cellStyle name="Обычный 3 20 3 2 8" xfId="54837"/>
    <cellStyle name="Обычный 3 20 3 3" xfId="9661"/>
    <cellStyle name="Обычный 3 20 3 3 2" xfId="9662"/>
    <cellStyle name="Обычный 3 20 3 3 3" xfId="18014"/>
    <cellStyle name="Обычный 3 20 3 3 4" xfId="25486"/>
    <cellStyle name="Обычный 3 20 3 3 5" xfId="32955"/>
    <cellStyle name="Обычный 3 20 3 3 6" xfId="40416"/>
    <cellStyle name="Обычный 3 20 3 3 7" xfId="48304"/>
    <cellStyle name="Обычный 3 20 3 3 8" xfId="55771"/>
    <cellStyle name="Обычный 3 20 3 4" xfId="9663"/>
    <cellStyle name="Обычный 3 20 3 4 2" xfId="9664"/>
    <cellStyle name="Обычный 3 20 3 4 3" xfId="18947"/>
    <cellStyle name="Обычный 3 20 3 4 4" xfId="26419"/>
    <cellStyle name="Обычный 3 20 3 4 5" xfId="33888"/>
    <cellStyle name="Обычный 3 20 3 4 6" xfId="41349"/>
    <cellStyle name="Обычный 3 20 3 4 7" xfId="49237"/>
    <cellStyle name="Обычный 3 20 3 4 8" xfId="56704"/>
    <cellStyle name="Обычный 3 20 3 5" xfId="9665"/>
    <cellStyle name="Обычный 3 20 3 5 2" xfId="9666"/>
    <cellStyle name="Обычный 3 20 3 5 3" xfId="19879"/>
    <cellStyle name="Обычный 3 20 3 5 4" xfId="27351"/>
    <cellStyle name="Обычный 3 20 3 5 5" xfId="34820"/>
    <cellStyle name="Обычный 3 20 3 5 6" xfId="42281"/>
    <cellStyle name="Обычный 3 20 3 5 7" xfId="50169"/>
    <cellStyle name="Обычный 3 20 3 5 8" xfId="57636"/>
    <cellStyle name="Обычный 3 20 3 6" xfId="9667"/>
    <cellStyle name="Обычный 3 20 3 6 2" xfId="9668"/>
    <cellStyle name="Обычный 3 20 3 6 3" xfId="20812"/>
    <cellStyle name="Обычный 3 20 3 6 4" xfId="28284"/>
    <cellStyle name="Обычный 3 20 3 6 5" xfId="35753"/>
    <cellStyle name="Обычный 3 20 3 6 6" xfId="43214"/>
    <cellStyle name="Обычный 3 20 3 6 7" xfId="51102"/>
    <cellStyle name="Обычный 3 20 3 6 8" xfId="58569"/>
    <cellStyle name="Обычный 3 20 3 7" xfId="9669"/>
    <cellStyle name="Обычный 3 20 3 7 2" xfId="9670"/>
    <cellStyle name="Обычный 3 20 3 7 3" xfId="21746"/>
    <cellStyle name="Обычный 3 20 3 7 4" xfId="29218"/>
    <cellStyle name="Обычный 3 20 3 7 5" xfId="36687"/>
    <cellStyle name="Обычный 3 20 3 7 6" xfId="44148"/>
    <cellStyle name="Обычный 3 20 3 7 7" xfId="52036"/>
    <cellStyle name="Обычный 3 20 3 7 8" xfId="59503"/>
    <cellStyle name="Обычный 3 20 3 8" xfId="9671"/>
    <cellStyle name="Обычный 3 20 3 8 2" xfId="9672"/>
    <cellStyle name="Обычный 3 20 3 8 3" xfId="22679"/>
    <cellStyle name="Обычный 3 20 3 8 4" xfId="30151"/>
    <cellStyle name="Обычный 3 20 3 8 5" xfId="37620"/>
    <cellStyle name="Обычный 3 20 3 8 6" xfId="45081"/>
    <cellStyle name="Обычный 3 20 3 8 7" xfId="52969"/>
    <cellStyle name="Обычный 3 20 3 8 8" xfId="60436"/>
    <cellStyle name="Обычный 3 20 3 9" xfId="9673"/>
    <cellStyle name="Обычный 3 20 4" xfId="9674"/>
    <cellStyle name="Обычный 3 20 4 2" xfId="9675"/>
    <cellStyle name="Обычный 3 20 4 3" xfId="17078"/>
    <cellStyle name="Обычный 3 20 4 4" xfId="24550"/>
    <cellStyle name="Обычный 3 20 4 5" xfId="32020"/>
    <cellStyle name="Обычный 3 20 4 6" xfId="39482"/>
    <cellStyle name="Обычный 3 20 4 7" xfId="47368"/>
    <cellStyle name="Обычный 3 20 4 8" xfId="54835"/>
    <cellStyle name="Обычный 3 20 5" xfId="9676"/>
    <cellStyle name="Обычный 3 20 5 2" xfId="9677"/>
    <cellStyle name="Обычный 3 20 5 3" xfId="18012"/>
    <cellStyle name="Обычный 3 20 5 4" xfId="25484"/>
    <cellStyle name="Обычный 3 20 5 5" xfId="32953"/>
    <cellStyle name="Обычный 3 20 5 6" xfId="40414"/>
    <cellStyle name="Обычный 3 20 5 7" xfId="48302"/>
    <cellStyle name="Обычный 3 20 5 8" xfId="55769"/>
    <cellStyle name="Обычный 3 20 6" xfId="9678"/>
    <cellStyle name="Обычный 3 20 6 2" xfId="9679"/>
    <cellStyle name="Обычный 3 20 6 3" xfId="18945"/>
    <cellStyle name="Обычный 3 20 6 4" xfId="26417"/>
    <cellStyle name="Обычный 3 20 6 5" xfId="33886"/>
    <cellStyle name="Обычный 3 20 6 6" xfId="41347"/>
    <cellStyle name="Обычный 3 20 6 7" xfId="49235"/>
    <cellStyle name="Обычный 3 20 6 8" xfId="56702"/>
    <cellStyle name="Обычный 3 20 7" xfId="9680"/>
    <cellStyle name="Обычный 3 20 7 2" xfId="9681"/>
    <cellStyle name="Обычный 3 20 7 3" xfId="19877"/>
    <cellStyle name="Обычный 3 20 7 4" xfId="27349"/>
    <cellStyle name="Обычный 3 20 7 5" xfId="34818"/>
    <cellStyle name="Обычный 3 20 7 6" xfId="42279"/>
    <cellStyle name="Обычный 3 20 7 7" xfId="50167"/>
    <cellStyle name="Обычный 3 20 7 8" xfId="57634"/>
    <cellStyle name="Обычный 3 20 8" xfId="9682"/>
    <cellStyle name="Обычный 3 20 8 2" xfId="9683"/>
    <cellStyle name="Обычный 3 20 8 3" xfId="20810"/>
    <cellStyle name="Обычный 3 20 8 4" xfId="28282"/>
    <cellStyle name="Обычный 3 20 8 5" xfId="35751"/>
    <cellStyle name="Обычный 3 20 8 6" xfId="43212"/>
    <cellStyle name="Обычный 3 20 8 7" xfId="51100"/>
    <cellStyle name="Обычный 3 20 8 8" xfId="58567"/>
    <cellStyle name="Обычный 3 20 9" xfId="9684"/>
    <cellStyle name="Обычный 3 20 9 2" xfId="9685"/>
    <cellStyle name="Обычный 3 20 9 3" xfId="21744"/>
    <cellStyle name="Обычный 3 20 9 4" xfId="29216"/>
    <cellStyle name="Обычный 3 20 9 5" xfId="36685"/>
    <cellStyle name="Обычный 3 20 9 6" xfId="44146"/>
    <cellStyle name="Обычный 3 20 9 7" xfId="52034"/>
    <cellStyle name="Обычный 3 20 9 8" xfId="59501"/>
    <cellStyle name="Обычный 3 21" xfId="9686"/>
    <cellStyle name="Обычный 3 21 10" xfId="9687"/>
    <cellStyle name="Обычный 3 21 10 2" xfId="9688"/>
    <cellStyle name="Обычный 3 21 10 3" xfId="22680"/>
    <cellStyle name="Обычный 3 21 10 4" xfId="30152"/>
    <cellStyle name="Обычный 3 21 10 5" xfId="37621"/>
    <cellStyle name="Обычный 3 21 10 6" xfId="45082"/>
    <cellStyle name="Обычный 3 21 10 7" xfId="52970"/>
    <cellStyle name="Обычный 3 21 10 8" xfId="60437"/>
    <cellStyle name="Обычный 3 21 11" xfId="9689"/>
    <cellStyle name="Обычный 3 21 12" xfId="16126"/>
    <cellStyle name="Обычный 3 21 13" xfId="23616"/>
    <cellStyle name="Обычный 3 21 14" xfId="31087"/>
    <cellStyle name="Обычный 3 21 15" xfId="38553"/>
    <cellStyle name="Обычный 3 21 16" xfId="45595"/>
    <cellStyle name="Обычный 3 21 17" xfId="46434"/>
    <cellStyle name="Обычный 3 21 18" xfId="53901"/>
    <cellStyle name="Обычный 3 21 2" xfId="9690"/>
    <cellStyle name="Обычный 3 21 2 10" xfId="16127"/>
    <cellStyle name="Обычный 3 21 2 11" xfId="23617"/>
    <cellStyle name="Обычный 3 21 2 12" xfId="31088"/>
    <cellStyle name="Обычный 3 21 2 13" xfId="38554"/>
    <cellStyle name="Обычный 3 21 2 14" xfId="46435"/>
    <cellStyle name="Обычный 3 21 2 15" xfId="53902"/>
    <cellStyle name="Обычный 3 21 2 2" xfId="9691"/>
    <cellStyle name="Обычный 3 21 2 2 2" xfId="9692"/>
    <cellStyle name="Обычный 3 21 2 2 3" xfId="17082"/>
    <cellStyle name="Обычный 3 21 2 2 4" xfId="24554"/>
    <cellStyle name="Обычный 3 21 2 2 5" xfId="32024"/>
    <cellStyle name="Обычный 3 21 2 2 6" xfId="39486"/>
    <cellStyle name="Обычный 3 21 2 2 7" xfId="47372"/>
    <cellStyle name="Обычный 3 21 2 2 8" xfId="54839"/>
    <cellStyle name="Обычный 3 21 2 3" xfId="9693"/>
    <cellStyle name="Обычный 3 21 2 3 2" xfId="9694"/>
    <cellStyle name="Обычный 3 21 2 3 3" xfId="18016"/>
    <cellStyle name="Обычный 3 21 2 3 4" xfId="25488"/>
    <cellStyle name="Обычный 3 21 2 3 5" xfId="32957"/>
    <cellStyle name="Обычный 3 21 2 3 6" xfId="40418"/>
    <cellStyle name="Обычный 3 21 2 3 7" xfId="48306"/>
    <cellStyle name="Обычный 3 21 2 3 8" xfId="55773"/>
    <cellStyle name="Обычный 3 21 2 4" xfId="9695"/>
    <cellStyle name="Обычный 3 21 2 4 2" xfId="9696"/>
    <cellStyle name="Обычный 3 21 2 4 3" xfId="18949"/>
    <cellStyle name="Обычный 3 21 2 4 4" xfId="26421"/>
    <cellStyle name="Обычный 3 21 2 4 5" xfId="33890"/>
    <cellStyle name="Обычный 3 21 2 4 6" xfId="41351"/>
    <cellStyle name="Обычный 3 21 2 4 7" xfId="49239"/>
    <cellStyle name="Обычный 3 21 2 4 8" xfId="56706"/>
    <cellStyle name="Обычный 3 21 2 5" xfId="9697"/>
    <cellStyle name="Обычный 3 21 2 5 2" xfId="9698"/>
    <cellStyle name="Обычный 3 21 2 5 3" xfId="19881"/>
    <cellStyle name="Обычный 3 21 2 5 4" xfId="27353"/>
    <cellStyle name="Обычный 3 21 2 5 5" xfId="34822"/>
    <cellStyle name="Обычный 3 21 2 5 6" xfId="42283"/>
    <cellStyle name="Обычный 3 21 2 5 7" xfId="50171"/>
    <cellStyle name="Обычный 3 21 2 5 8" xfId="57638"/>
    <cellStyle name="Обычный 3 21 2 6" xfId="9699"/>
    <cellStyle name="Обычный 3 21 2 6 2" xfId="9700"/>
    <cellStyle name="Обычный 3 21 2 6 3" xfId="20814"/>
    <cellStyle name="Обычный 3 21 2 6 4" xfId="28286"/>
    <cellStyle name="Обычный 3 21 2 6 5" xfId="35755"/>
    <cellStyle name="Обычный 3 21 2 6 6" xfId="43216"/>
    <cellStyle name="Обычный 3 21 2 6 7" xfId="51104"/>
    <cellStyle name="Обычный 3 21 2 6 8" xfId="58571"/>
    <cellStyle name="Обычный 3 21 2 7" xfId="9701"/>
    <cellStyle name="Обычный 3 21 2 7 2" xfId="9702"/>
    <cellStyle name="Обычный 3 21 2 7 3" xfId="21748"/>
    <cellStyle name="Обычный 3 21 2 7 4" xfId="29220"/>
    <cellStyle name="Обычный 3 21 2 7 5" xfId="36689"/>
    <cellStyle name="Обычный 3 21 2 7 6" xfId="44150"/>
    <cellStyle name="Обычный 3 21 2 7 7" xfId="52038"/>
    <cellStyle name="Обычный 3 21 2 7 8" xfId="59505"/>
    <cellStyle name="Обычный 3 21 2 8" xfId="9703"/>
    <cellStyle name="Обычный 3 21 2 8 2" xfId="9704"/>
    <cellStyle name="Обычный 3 21 2 8 3" xfId="22681"/>
    <cellStyle name="Обычный 3 21 2 8 4" xfId="30153"/>
    <cellStyle name="Обычный 3 21 2 8 5" xfId="37622"/>
    <cellStyle name="Обычный 3 21 2 8 6" xfId="45083"/>
    <cellStyle name="Обычный 3 21 2 8 7" xfId="52971"/>
    <cellStyle name="Обычный 3 21 2 8 8" xfId="60438"/>
    <cellStyle name="Обычный 3 21 2 9" xfId="9705"/>
    <cellStyle name="Обычный 3 21 3" xfId="9706"/>
    <cellStyle name="Обычный 3 21 3 10" xfId="16128"/>
    <cellStyle name="Обычный 3 21 3 11" xfId="23618"/>
    <cellStyle name="Обычный 3 21 3 12" xfId="31089"/>
    <cellStyle name="Обычный 3 21 3 13" xfId="38555"/>
    <cellStyle name="Обычный 3 21 3 14" xfId="46436"/>
    <cellStyle name="Обычный 3 21 3 15" xfId="53903"/>
    <cellStyle name="Обычный 3 21 3 2" xfId="9707"/>
    <cellStyle name="Обычный 3 21 3 2 2" xfId="9708"/>
    <cellStyle name="Обычный 3 21 3 2 3" xfId="17083"/>
    <cellStyle name="Обычный 3 21 3 2 4" xfId="24555"/>
    <cellStyle name="Обычный 3 21 3 2 5" xfId="32025"/>
    <cellStyle name="Обычный 3 21 3 2 6" xfId="39487"/>
    <cellStyle name="Обычный 3 21 3 2 7" xfId="47373"/>
    <cellStyle name="Обычный 3 21 3 2 8" xfId="54840"/>
    <cellStyle name="Обычный 3 21 3 3" xfId="9709"/>
    <cellStyle name="Обычный 3 21 3 3 2" xfId="9710"/>
    <cellStyle name="Обычный 3 21 3 3 3" xfId="18017"/>
    <cellStyle name="Обычный 3 21 3 3 4" xfId="25489"/>
    <cellStyle name="Обычный 3 21 3 3 5" xfId="32958"/>
    <cellStyle name="Обычный 3 21 3 3 6" xfId="40419"/>
    <cellStyle name="Обычный 3 21 3 3 7" xfId="48307"/>
    <cellStyle name="Обычный 3 21 3 3 8" xfId="55774"/>
    <cellStyle name="Обычный 3 21 3 4" xfId="9711"/>
    <cellStyle name="Обычный 3 21 3 4 2" xfId="9712"/>
    <cellStyle name="Обычный 3 21 3 4 3" xfId="18950"/>
    <cellStyle name="Обычный 3 21 3 4 4" xfId="26422"/>
    <cellStyle name="Обычный 3 21 3 4 5" xfId="33891"/>
    <cellStyle name="Обычный 3 21 3 4 6" xfId="41352"/>
    <cellStyle name="Обычный 3 21 3 4 7" xfId="49240"/>
    <cellStyle name="Обычный 3 21 3 4 8" xfId="56707"/>
    <cellStyle name="Обычный 3 21 3 5" xfId="9713"/>
    <cellStyle name="Обычный 3 21 3 5 2" xfId="9714"/>
    <cellStyle name="Обычный 3 21 3 5 3" xfId="19882"/>
    <cellStyle name="Обычный 3 21 3 5 4" xfId="27354"/>
    <cellStyle name="Обычный 3 21 3 5 5" xfId="34823"/>
    <cellStyle name="Обычный 3 21 3 5 6" xfId="42284"/>
    <cellStyle name="Обычный 3 21 3 5 7" xfId="50172"/>
    <cellStyle name="Обычный 3 21 3 5 8" xfId="57639"/>
    <cellStyle name="Обычный 3 21 3 6" xfId="9715"/>
    <cellStyle name="Обычный 3 21 3 6 2" xfId="9716"/>
    <cellStyle name="Обычный 3 21 3 6 3" xfId="20815"/>
    <cellStyle name="Обычный 3 21 3 6 4" xfId="28287"/>
    <cellStyle name="Обычный 3 21 3 6 5" xfId="35756"/>
    <cellStyle name="Обычный 3 21 3 6 6" xfId="43217"/>
    <cellStyle name="Обычный 3 21 3 6 7" xfId="51105"/>
    <cellStyle name="Обычный 3 21 3 6 8" xfId="58572"/>
    <cellStyle name="Обычный 3 21 3 7" xfId="9717"/>
    <cellStyle name="Обычный 3 21 3 7 2" xfId="9718"/>
    <cellStyle name="Обычный 3 21 3 7 3" xfId="21749"/>
    <cellStyle name="Обычный 3 21 3 7 4" xfId="29221"/>
    <cellStyle name="Обычный 3 21 3 7 5" xfId="36690"/>
    <cellStyle name="Обычный 3 21 3 7 6" xfId="44151"/>
    <cellStyle name="Обычный 3 21 3 7 7" xfId="52039"/>
    <cellStyle name="Обычный 3 21 3 7 8" xfId="59506"/>
    <cellStyle name="Обычный 3 21 3 8" xfId="9719"/>
    <cellStyle name="Обычный 3 21 3 8 2" xfId="9720"/>
    <cellStyle name="Обычный 3 21 3 8 3" xfId="22682"/>
    <cellStyle name="Обычный 3 21 3 8 4" xfId="30154"/>
    <cellStyle name="Обычный 3 21 3 8 5" xfId="37623"/>
    <cellStyle name="Обычный 3 21 3 8 6" xfId="45084"/>
    <cellStyle name="Обычный 3 21 3 8 7" xfId="52972"/>
    <cellStyle name="Обычный 3 21 3 8 8" xfId="60439"/>
    <cellStyle name="Обычный 3 21 3 9" xfId="9721"/>
    <cellStyle name="Обычный 3 21 4" xfId="9722"/>
    <cellStyle name="Обычный 3 21 4 2" xfId="9723"/>
    <cellStyle name="Обычный 3 21 4 3" xfId="17081"/>
    <cellStyle name="Обычный 3 21 4 4" xfId="24553"/>
    <cellStyle name="Обычный 3 21 4 5" xfId="32023"/>
    <cellStyle name="Обычный 3 21 4 6" xfId="39485"/>
    <cellStyle name="Обычный 3 21 4 7" xfId="47371"/>
    <cellStyle name="Обычный 3 21 4 8" xfId="54838"/>
    <cellStyle name="Обычный 3 21 5" xfId="9724"/>
    <cellStyle name="Обычный 3 21 5 2" xfId="9725"/>
    <cellStyle name="Обычный 3 21 5 3" xfId="18015"/>
    <cellStyle name="Обычный 3 21 5 4" xfId="25487"/>
    <cellStyle name="Обычный 3 21 5 5" xfId="32956"/>
    <cellStyle name="Обычный 3 21 5 6" xfId="40417"/>
    <cellStyle name="Обычный 3 21 5 7" xfId="48305"/>
    <cellStyle name="Обычный 3 21 5 8" xfId="55772"/>
    <cellStyle name="Обычный 3 21 6" xfId="9726"/>
    <cellStyle name="Обычный 3 21 6 2" xfId="9727"/>
    <cellStyle name="Обычный 3 21 6 3" xfId="18948"/>
    <cellStyle name="Обычный 3 21 6 4" xfId="26420"/>
    <cellStyle name="Обычный 3 21 6 5" xfId="33889"/>
    <cellStyle name="Обычный 3 21 6 6" xfId="41350"/>
    <cellStyle name="Обычный 3 21 6 7" xfId="49238"/>
    <cellStyle name="Обычный 3 21 6 8" xfId="56705"/>
    <cellStyle name="Обычный 3 21 7" xfId="9728"/>
    <cellStyle name="Обычный 3 21 7 2" xfId="9729"/>
    <cellStyle name="Обычный 3 21 7 3" xfId="19880"/>
    <cellStyle name="Обычный 3 21 7 4" xfId="27352"/>
    <cellStyle name="Обычный 3 21 7 5" xfId="34821"/>
    <cellStyle name="Обычный 3 21 7 6" xfId="42282"/>
    <cellStyle name="Обычный 3 21 7 7" xfId="50170"/>
    <cellStyle name="Обычный 3 21 7 8" xfId="57637"/>
    <cellStyle name="Обычный 3 21 8" xfId="9730"/>
    <cellStyle name="Обычный 3 21 8 2" xfId="9731"/>
    <cellStyle name="Обычный 3 21 8 3" xfId="20813"/>
    <cellStyle name="Обычный 3 21 8 4" xfId="28285"/>
    <cellStyle name="Обычный 3 21 8 5" xfId="35754"/>
    <cellStyle name="Обычный 3 21 8 6" xfId="43215"/>
    <cellStyle name="Обычный 3 21 8 7" xfId="51103"/>
    <cellStyle name="Обычный 3 21 8 8" xfId="58570"/>
    <cellStyle name="Обычный 3 21 9" xfId="9732"/>
    <cellStyle name="Обычный 3 21 9 2" xfId="9733"/>
    <cellStyle name="Обычный 3 21 9 3" xfId="21747"/>
    <cellStyle name="Обычный 3 21 9 4" xfId="29219"/>
    <cellStyle name="Обычный 3 21 9 5" xfId="36688"/>
    <cellStyle name="Обычный 3 21 9 6" xfId="44149"/>
    <cellStyle name="Обычный 3 21 9 7" xfId="52037"/>
    <cellStyle name="Обычный 3 21 9 8" xfId="59504"/>
    <cellStyle name="Обычный 3 22" xfId="9734"/>
    <cellStyle name="Обычный 3 22 10" xfId="9735"/>
    <cellStyle name="Обычный 3 22 10 2" xfId="9736"/>
    <cellStyle name="Обычный 3 22 10 3" xfId="22683"/>
    <cellStyle name="Обычный 3 22 10 4" xfId="30155"/>
    <cellStyle name="Обычный 3 22 10 5" xfId="37624"/>
    <cellStyle name="Обычный 3 22 10 6" xfId="45085"/>
    <cellStyle name="Обычный 3 22 10 7" xfId="52973"/>
    <cellStyle name="Обычный 3 22 10 8" xfId="60440"/>
    <cellStyle name="Обычный 3 22 11" xfId="9737"/>
    <cellStyle name="Обычный 3 22 12" xfId="16129"/>
    <cellStyle name="Обычный 3 22 13" xfId="23619"/>
    <cellStyle name="Обычный 3 22 14" xfId="31090"/>
    <cellStyle name="Обычный 3 22 15" xfId="38556"/>
    <cellStyle name="Обычный 3 22 16" xfId="45596"/>
    <cellStyle name="Обычный 3 22 17" xfId="46437"/>
    <cellStyle name="Обычный 3 22 18" xfId="53904"/>
    <cellStyle name="Обычный 3 22 2" xfId="9738"/>
    <cellStyle name="Обычный 3 22 2 10" xfId="16130"/>
    <cellStyle name="Обычный 3 22 2 11" xfId="23620"/>
    <cellStyle name="Обычный 3 22 2 12" xfId="31091"/>
    <cellStyle name="Обычный 3 22 2 13" xfId="38557"/>
    <cellStyle name="Обычный 3 22 2 14" xfId="46438"/>
    <cellStyle name="Обычный 3 22 2 15" xfId="53905"/>
    <cellStyle name="Обычный 3 22 2 2" xfId="9739"/>
    <cellStyle name="Обычный 3 22 2 2 2" xfId="9740"/>
    <cellStyle name="Обычный 3 22 2 2 3" xfId="17085"/>
    <cellStyle name="Обычный 3 22 2 2 4" xfId="24557"/>
    <cellStyle name="Обычный 3 22 2 2 5" xfId="32027"/>
    <cellStyle name="Обычный 3 22 2 2 6" xfId="39489"/>
    <cellStyle name="Обычный 3 22 2 2 7" xfId="47375"/>
    <cellStyle name="Обычный 3 22 2 2 8" xfId="54842"/>
    <cellStyle name="Обычный 3 22 2 3" xfId="9741"/>
    <cellStyle name="Обычный 3 22 2 3 2" xfId="9742"/>
    <cellStyle name="Обычный 3 22 2 3 3" xfId="18019"/>
    <cellStyle name="Обычный 3 22 2 3 4" xfId="25491"/>
    <cellStyle name="Обычный 3 22 2 3 5" xfId="32960"/>
    <cellStyle name="Обычный 3 22 2 3 6" xfId="40421"/>
    <cellStyle name="Обычный 3 22 2 3 7" xfId="48309"/>
    <cellStyle name="Обычный 3 22 2 3 8" xfId="55776"/>
    <cellStyle name="Обычный 3 22 2 4" xfId="9743"/>
    <cellStyle name="Обычный 3 22 2 4 2" xfId="9744"/>
    <cellStyle name="Обычный 3 22 2 4 3" xfId="18952"/>
    <cellStyle name="Обычный 3 22 2 4 4" xfId="26424"/>
    <cellStyle name="Обычный 3 22 2 4 5" xfId="33893"/>
    <cellStyle name="Обычный 3 22 2 4 6" xfId="41354"/>
    <cellStyle name="Обычный 3 22 2 4 7" xfId="49242"/>
    <cellStyle name="Обычный 3 22 2 4 8" xfId="56709"/>
    <cellStyle name="Обычный 3 22 2 5" xfId="9745"/>
    <cellStyle name="Обычный 3 22 2 5 2" xfId="9746"/>
    <cellStyle name="Обычный 3 22 2 5 3" xfId="19884"/>
    <cellStyle name="Обычный 3 22 2 5 4" xfId="27356"/>
    <cellStyle name="Обычный 3 22 2 5 5" xfId="34825"/>
    <cellStyle name="Обычный 3 22 2 5 6" xfId="42286"/>
    <cellStyle name="Обычный 3 22 2 5 7" xfId="50174"/>
    <cellStyle name="Обычный 3 22 2 5 8" xfId="57641"/>
    <cellStyle name="Обычный 3 22 2 6" xfId="9747"/>
    <cellStyle name="Обычный 3 22 2 6 2" xfId="9748"/>
    <cellStyle name="Обычный 3 22 2 6 3" xfId="20817"/>
    <cellStyle name="Обычный 3 22 2 6 4" xfId="28289"/>
    <cellStyle name="Обычный 3 22 2 6 5" xfId="35758"/>
    <cellStyle name="Обычный 3 22 2 6 6" xfId="43219"/>
    <cellStyle name="Обычный 3 22 2 6 7" xfId="51107"/>
    <cellStyle name="Обычный 3 22 2 6 8" xfId="58574"/>
    <cellStyle name="Обычный 3 22 2 7" xfId="9749"/>
    <cellStyle name="Обычный 3 22 2 7 2" xfId="9750"/>
    <cellStyle name="Обычный 3 22 2 7 3" xfId="21751"/>
    <cellStyle name="Обычный 3 22 2 7 4" xfId="29223"/>
    <cellStyle name="Обычный 3 22 2 7 5" xfId="36692"/>
    <cellStyle name="Обычный 3 22 2 7 6" xfId="44153"/>
    <cellStyle name="Обычный 3 22 2 7 7" xfId="52041"/>
    <cellStyle name="Обычный 3 22 2 7 8" xfId="59508"/>
    <cellStyle name="Обычный 3 22 2 8" xfId="9751"/>
    <cellStyle name="Обычный 3 22 2 8 2" xfId="9752"/>
    <cellStyle name="Обычный 3 22 2 8 3" xfId="22684"/>
    <cellStyle name="Обычный 3 22 2 8 4" xfId="30156"/>
    <cellStyle name="Обычный 3 22 2 8 5" xfId="37625"/>
    <cellStyle name="Обычный 3 22 2 8 6" xfId="45086"/>
    <cellStyle name="Обычный 3 22 2 8 7" xfId="52974"/>
    <cellStyle name="Обычный 3 22 2 8 8" xfId="60441"/>
    <cellStyle name="Обычный 3 22 2 9" xfId="9753"/>
    <cellStyle name="Обычный 3 22 3" xfId="9754"/>
    <cellStyle name="Обычный 3 22 3 10" xfId="16131"/>
    <cellStyle name="Обычный 3 22 3 11" xfId="23621"/>
    <cellStyle name="Обычный 3 22 3 12" xfId="31092"/>
    <cellStyle name="Обычный 3 22 3 13" xfId="38558"/>
    <cellStyle name="Обычный 3 22 3 14" xfId="46439"/>
    <cellStyle name="Обычный 3 22 3 15" xfId="53906"/>
    <cellStyle name="Обычный 3 22 3 2" xfId="9755"/>
    <cellStyle name="Обычный 3 22 3 2 2" xfId="9756"/>
    <cellStyle name="Обычный 3 22 3 2 3" xfId="17086"/>
    <cellStyle name="Обычный 3 22 3 2 4" xfId="24558"/>
    <cellStyle name="Обычный 3 22 3 2 5" xfId="32028"/>
    <cellStyle name="Обычный 3 22 3 2 6" xfId="39490"/>
    <cellStyle name="Обычный 3 22 3 2 7" xfId="47376"/>
    <cellStyle name="Обычный 3 22 3 2 8" xfId="54843"/>
    <cellStyle name="Обычный 3 22 3 3" xfId="9757"/>
    <cellStyle name="Обычный 3 22 3 3 2" xfId="9758"/>
    <cellStyle name="Обычный 3 22 3 3 3" xfId="18020"/>
    <cellStyle name="Обычный 3 22 3 3 4" xfId="25492"/>
    <cellStyle name="Обычный 3 22 3 3 5" xfId="32961"/>
    <cellStyle name="Обычный 3 22 3 3 6" xfId="40422"/>
    <cellStyle name="Обычный 3 22 3 3 7" xfId="48310"/>
    <cellStyle name="Обычный 3 22 3 3 8" xfId="55777"/>
    <cellStyle name="Обычный 3 22 3 4" xfId="9759"/>
    <cellStyle name="Обычный 3 22 3 4 2" xfId="9760"/>
    <cellStyle name="Обычный 3 22 3 4 3" xfId="18953"/>
    <cellStyle name="Обычный 3 22 3 4 4" xfId="26425"/>
    <cellStyle name="Обычный 3 22 3 4 5" xfId="33894"/>
    <cellStyle name="Обычный 3 22 3 4 6" xfId="41355"/>
    <cellStyle name="Обычный 3 22 3 4 7" xfId="49243"/>
    <cellStyle name="Обычный 3 22 3 4 8" xfId="56710"/>
    <cellStyle name="Обычный 3 22 3 5" xfId="9761"/>
    <cellStyle name="Обычный 3 22 3 5 2" xfId="9762"/>
    <cellStyle name="Обычный 3 22 3 5 3" xfId="19885"/>
    <cellStyle name="Обычный 3 22 3 5 4" xfId="27357"/>
    <cellStyle name="Обычный 3 22 3 5 5" xfId="34826"/>
    <cellStyle name="Обычный 3 22 3 5 6" xfId="42287"/>
    <cellStyle name="Обычный 3 22 3 5 7" xfId="50175"/>
    <cellStyle name="Обычный 3 22 3 5 8" xfId="57642"/>
    <cellStyle name="Обычный 3 22 3 6" xfId="9763"/>
    <cellStyle name="Обычный 3 22 3 6 2" xfId="9764"/>
    <cellStyle name="Обычный 3 22 3 6 3" xfId="20818"/>
    <cellStyle name="Обычный 3 22 3 6 4" xfId="28290"/>
    <cellStyle name="Обычный 3 22 3 6 5" xfId="35759"/>
    <cellStyle name="Обычный 3 22 3 6 6" xfId="43220"/>
    <cellStyle name="Обычный 3 22 3 6 7" xfId="51108"/>
    <cellStyle name="Обычный 3 22 3 6 8" xfId="58575"/>
    <cellStyle name="Обычный 3 22 3 7" xfId="9765"/>
    <cellStyle name="Обычный 3 22 3 7 2" xfId="9766"/>
    <cellStyle name="Обычный 3 22 3 7 3" xfId="21752"/>
    <cellStyle name="Обычный 3 22 3 7 4" xfId="29224"/>
    <cellStyle name="Обычный 3 22 3 7 5" xfId="36693"/>
    <cellStyle name="Обычный 3 22 3 7 6" xfId="44154"/>
    <cellStyle name="Обычный 3 22 3 7 7" xfId="52042"/>
    <cellStyle name="Обычный 3 22 3 7 8" xfId="59509"/>
    <cellStyle name="Обычный 3 22 3 8" xfId="9767"/>
    <cellStyle name="Обычный 3 22 3 8 2" xfId="9768"/>
    <cellStyle name="Обычный 3 22 3 8 3" xfId="22685"/>
    <cellStyle name="Обычный 3 22 3 8 4" xfId="30157"/>
    <cellStyle name="Обычный 3 22 3 8 5" xfId="37626"/>
    <cellStyle name="Обычный 3 22 3 8 6" xfId="45087"/>
    <cellStyle name="Обычный 3 22 3 8 7" xfId="52975"/>
    <cellStyle name="Обычный 3 22 3 8 8" xfId="60442"/>
    <cellStyle name="Обычный 3 22 3 9" xfId="9769"/>
    <cellStyle name="Обычный 3 22 4" xfId="9770"/>
    <cellStyle name="Обычный 3 22 4 2" xfId="9771"/>
    <cellStyle name="Обычный 3 22 4 3" xfId="17084"/>
    <cellStyle name="Обычный 3 22 4 4" xfId="24556"/>
    <cellStyle name="Обычный 3 22 4 5" xfId="32026"/>
    <cellStyle name="Обычный 3 22 4 6" xfId="39488"/>
    <cellStyle name="Обычный 3 22 4 7" xfId="47374"/>
    <cellStyle name="Обычный 3 22 4 8" xfId="54841"/>
    <cellStyle name="Обычный 3 22 5" xfId="9772"/>
    <cellStyle name="Обычный 3 22 5 2" xfId="9773"/>
    <cellStyle name="Обычный 3 22 5 3" xfId="18018"/>
    <cellStyle name="Обычный 3 22 5 4" xfId="25490"/>
    <cellStyle name="Обычный 3 22 5 5" xfId="32959"/>
    <cellStyle name="Обычный 3 22 5 6" xfId="40420"/>
    <cellStyle name="Обычный 3 22 5 7" xfId="48308"/>
    <cellStyle name="Обычный 3 22 5 8" xfId="55775"/>
    <cellStyle name="Обычный 3 22 6" xfId="9774"/>
    <cellStyle name="Обычный 3 22 6 2" xfId="9775"/>
    <cellStyle name="Обычный 3 22 6 3" xfId="18951"/>
    <cellStyle name="Обычный 3 22 6 4" xfId="26423"/>
    <cellStyle name="Обычный 3 22 6 5" xfId="33892"/>
    <cellStyle name="Обычный 3 22 6 6" xfId="41353"/>
    <cellStyle name="Обычный 3 22 6 7" xfId="49241"/>
    <cellStyle name="Обычный 3 22 6 8" xfId="56708"/>
    <cellStyle name="Обычный 3 22 7" xfId="9776"/>
    <cellStyle name="Обычный 3 22 7 2" xfId="9777"/>
    <cellStyle name="Обычный 3 22 7 3" xfId="19883"/>
    <cellStyle name="Обычный 3 22 7 4" xfId="27355"/>
    <cellStyle name="Обычный 3 22 7 5" xfId="34824"/>
    <cellStyle name="Обычный 3 22 7 6" xfId="42285"/>
    <cellStyle name="Обычный 3 22 7 7" xfId="50173"/>
    <cellStyle name="Обычный 3 22 7 8" xfId="57640"/>
    <cellStyle name="Обычный 3 22 8" xfId="9778"/>
    <cellStyle name="Обычный 3 22 8 2" xfId="9779"/>
    <cellStyle name="Обычный 3 22 8 3" xfId="20816"/>
    <cellStyle name="Обычный 3 22 8 4" xfId="28288"/>
    <cellStyle name="Обычный 3 22 8 5" xfId="35757"/>
    <cellStyle name="Обычный 3 22 8 6" xfId="43218"/>
    <cellStyle name="Обычный 3 22 8 7" xfId="51106"/>
    <cellStyle name="Обычный 3 22 8 8" xfId="58573"/>
    <cellStyle name="Обычный 3 22 9" xfId="9780"/>
    <cellStyle name="Обычный 3 22 9 2" xfId="9781"/>
    <cellStyle name="Обычный 3 22 9 3" xfId="21750"/>
    <cellStyle name="Обычный 3 22 9 4" xfId="29222"/>
    <cellStyle name="Обычный 3 22 9 5" xfId="36691"/>
    <cellStyle name="Обычный 3 22 9 6" xfId="44152"/>
    <cellStyle name="Обычный 3 22 9 7" xfId="52040"/>
    <cellStyle name="Обычный 3 22 9 8" xfId="59507"/>
    <cellStyle name="Обычный 3 23" xfId="9782"/>
    <cellStyle name="Обычный 3 23 10" xfId="9783"/>
    <cellStyle name="Обычный 3 23 10 2" xfId="9784"/>
    <cellStyle name="Обычный 3 23 10 3" xfId="22686"/>
    <cellStyle name="Обычный 3 23 10 4" xfId="30158"/>
    <cellStyle name="Обычный 3 23 10 5" xfId="37627"/>
    <cellStyle name="Обычный 3 23 10 6" xfId="45088"/>
    <cellStyle name="Обычный 3 23 10 7" xfId="52976"/>
    <cellStyle name="Обычный 3 23 10 8" xfId="60443"/>
    <cellStyle name="Обычный 3 23 11" xfId="9785"/>
    <cellStyle name="Обычный 3 23 12" xfId="16132"/>
    <cellStyle name="Обычный 3 23 13" xfId="23622"/>
    <cellStyle name="Обычный 3 23 14" xfId="31093"/>
    <cellStyle name="Обычный 3 23 15" xfId="38559"/>
    <cellStyle name="Обычный 3 23 16" xfId="45597"/>
    <cellStyle name="Обычный 3 23 17" xfId="46440"/>
    <cellStyle name="Обычный 3 23 18" xfId="53907"/>
    <cellStyle name="Обычный 3 23 2" xfId="9786"/>
    <cellStyle name="Обычный 3 23 2 10" xfId="16133"/>
    <cellStyle name="Обычный 3 23 2 11" xfId="23623"/>
    <cellStyle name="Обычный 3 23 2 12" xfId="31094"/>
    <cellStyle name="Обычный 3 23 2 13" xfId="38560"/>
    <cellStyle name="Обычный 3 23 2 14" xfId="46441"/>
    <cellStyle name="Обычный 3 23 2 15" xfId="53908"/>
    <cellStyle name="Обычный 3 23 2 2" xfId="9787"/>
    <cellStyle name="Обычный 3 23 2 2 2" xfId="9788"/>
    <cellStyle name="Обычный 3 23 2 2 3" xfId="17088"/>
    <cellStyle name="Обычный 3 23 2 2 4" xfId="24560"/>
    <cellStyle name="Обычный 3 23 2 2 5" xfId="32030"/>
    <cellStyle name="Обычный 3 23 2 2 6" xfId="39492"/>
    <cellStyle name="Обычный 3 23 2 2 7" xfId="47378"/>
    <cellStyle name="Обычный 3 23 2 2 8" xfId="54845"/>
    <cellStyle name="Обычный 3 23 2 3" xfId="9789"/>
    <cellStyle name="Обычный 3 23 2 3 2" xfId="9790"/>
    <cellStyle name="Обычный 3 23 2 3 3" xfId="18022"/>
    <cellStyle name="Обычный 3 23 2 3 4" xfId="25494"/>
    <cellStyle name="Обычный 3 23 2 3 5" xfId="32963"/>
    <cellStyle name="Обычный 3 23 2 3 6" xfId="40424"/>
    <cellStyle name="Обычный 3 23 2 3 7" xfId="48312"/>
    <cellStyle name="Обычный 3 23 2 3 8" xfId="55779"/>
    <cellStyle name="Обычный 3 23 2 4" xfId="9791"/>
    <cellStyle name="Обычный 3 23 2 4 2" xfId="9792"/>
    <cellStyle name="Обычный 3 23 2 4 3" xfId="18955"/>
    <cellStyle name="Обычный 3 23 2 4 4" xfId="26427"/>
    <cellStyle name="Обычный 3 23 2 4 5" xfId="33896"/>
    <cellStyle name="Обычный 3 23 2 4 6" xfId="41357"/>
    <cellStyle name="Обычный 3 23 2 4 7" xfId="49245"/>
    <cellStyle name="Обычный 3 23 2 4 8" xfId="56712"/>
    <cellStyle name="Обычный 3 23 2 5" xfId="9793"/>
    <cellStyle name="Обычный 3 23 2 5 2" xfId="9794"/>
    <cellStyle name="Обычный 3 23 2 5 3" xfId="19887"/>
    <cellStyle name="Обычный 3 23 2 5 4" xfId="27359"/>
    <cellStyle name="Обычный 3 23 2 5 5" xfId="34828"/>
    <cellStyle name="Обычный 3 23 2 5 6" xfId="42289"/>
    <cellStyle name="Обычный 3 23 2 5 7" xfId="50177"/>
    <cellStyle name="Обычный 3 23 2 5 8" xfId="57644"/>
    <cellStyle name="Обычный 3 23 2 6" xfId="9795"/>
    <cellStyle name="Обычный 3 23 2 6 2" xfId="9796"/>
    <cellStyle name="Обычный 3 23 2 6 3" xfId="20820"/>
    <cellStyle name="Обычный 3 23 2 6 4" xfId="28292"/>
    <cellStyle name="Обычный 3 23 2 6 5" xfId="35761"/>
    <cellStyle name="Обычный 3 23 2 6 6" xfId="43222"/>
    <cellStyle name="Обычный 3 23 2 6 7" xfId="51110"/>
    <cellStyle name="Обычный 3 23 2 6 8" xfId="58577"/>
    <cellStyle name="Обычный 3 23 2 7" xfId="9797"/>
    <cellStyle name="Обычный 3 23 2 7 2" xfId="9798"/>
    <cellStyle name="Обычный 3 23 2 7 3" xfId="21754"/>
    <cellStyle name="Обычный 3 23 2 7 4" xfId="29226"/>
    <cellStyle name="Обычный 3 23 2 7 5" xfId="36695"/>
    <cellStyle name="Обычный 3 23 2 7 6" xfId="44156"/>
    <cellStyle name="Обычный 3 23 2 7 7" xfId="52044"/>
    <cellStyle name="Обычный 3 23 2 7 8" xfId="59511"/>
    <cellStyle name="Обычный 3 23 2 8" xfId="9799"/>
    <cellStyle name="Обычный 3 23 2 8 2" xfId="9800"/>
    <cellStyle name="Обычный 3 23 2 8 3" xfId="22687"/>
    <cellStyle name="Обычный 3 23 2 8 4" xfId="30159"/>
    <cellStyle name="Обычный 3 23 2 8 5" xfId="37628"/>
    <cellStyle name="Обычный 3 23 2 8 6" xfId="45089"/>
    <cellStyle name="Обычный 3 23 2 8 7" xfId="52977"/>
    <cellStyle name="Обычный 3 23 2 8 8" xfId="60444"/>
    <cellStyle name="Обычный 3 23 2 9" xfId="9801"/>
    <cellStyle name="Обычный 3 23 3" xfId="9802"/>
    <cellStyle name="Обычный 3 23 3 10" xfId="16134"/>
    <cellStyle name="Обычный 3 23 3 11" xfId="23624"/>
    <cellStyle name="Обычный 3 23 3 12" xfId="31095"/>
    <cellStyle name="Обычный 3 23 3 13" xfId="38561"/>
    <cellStyle name="Обычный 3 23 3 14" xfId="46442"/>
    <cellStyle name="Обычный 3 23 3 15" xfId="53909"/>
    <cellStyle name="Обычный 3 23 3 2" xfId="9803"/>
    <cellStyle name="Обычный 3 23 3 2 2" xfId="9804"/>
    <cellStyle name="Обычный 3 23 3 2 3" xfId="17089"/>
    <cellStyle name="Обычный 3 23 3 2 4" xfId="24561"/>
    <cellStyle name="Обычный 3 23 3 2 5" xfId="32031"/>
    <cellStyle name="Обычный 3 23 3 2 6" xfId="39493"/>
    <cellStyle name="Обычный 3 23 3 2 7" xfId="47379"/>
    <cellStyle name="Обычный 3 23 3 2 8" xfId="54846"/>
    <cellStyle name="Обычный 3 23 3 3" xfId="9805"/>
    <cellStyle name="Обычный 3 23 3 3 2" xfId="9806"/>
    <cellStyle name="Обычный 3 23 3 3 3" xfId="18023"/>
    <cellStyle name="Обычный 3 23 3 3 4" xfId="25495"/>
    <cellStyle name="Обычный 3 23 3 3 5" xfId="32964"/>
    <cellStyle name="Обычный 3 23 3 3 6" xfId="40425"/>
    <cellStyle name="Обычный 3 23 3 3 7" xfId="48313"/>
    <cellStyle name="Обычный 3 23 3 3 8" xfId="55780"/>
    <cellStyle name="Обычный 3 23 3 4" xfId="9807"/>
    <cellStyle name="Обычный 3 23 3 4 2" xfId="9808"/>
    <cellStyle name="Обычный 3 23 3 4 3" xfId="18956"/>
    <cellStyle name="Обычный 3 23 3 4 4" xfId="26428"/>
    <cellStyle name="Обычный 3 23 3 4 5" xfId="33897"/>
    <cellStyle name="Обычный 3 23 3 4 6" xfId="41358"/>
    <cellStyle name="Обычный 3 23 3 4 7" xfId="49246"/>
    <cellStyle name="Обычный 3 23 3 4 8" xfId="56713"/>
    <cellStyle name="Обычный 3 23 3 5" xfId="9809"/>
    <cellStyle name="Обычный 3 23 3 5 2" xfId="9810"/>
    <cellStyle name="Обычный 3 23 3 5 3" xfId="19888"/>
    <cellStyle name="Обычный 3 23 3 5 4" xfId="27360"/>
    <cellStyle name="Обычный 3 23 3 5 5" xfId="34829"/>
    <cellStyle name="Обычный 3 23 3 5 6" xfId="42290"/>
    <cellStyle name="Обычный 3 23 3 5 7" xfId="50178"/>
    <cellStyle name="Обычный 3 23 3 5 8" xfId="57645"/>
    <cellStyle name="Обычный 3 23 3 6" xfId="9811"/>
    <cellStyle name="Обычный 3 23 3 6 2" xfId="9812"/>
    <cellStyle name="Обычный 3 23 3 6 3" xfId="20821"/>
    <cellStyle name="Обычный 3 23 3 6 4" xfId="28293"/>
    <cellStyle name="Обычный 3 23 3 6 5" xfId="35762"/>
    <cellStyle name="Обычный 3 23 3 6 6" xfId="43223"/>
    <cellStyle name="Обычный 3 23 3 6 7" xfId="51111"/>
    <cellStyle name="Обычный 3 23 3 6 8" xfId="58578"/>
    <cellStyle name="Обычный 3 23 3 7" xfId="9813"/>
    <cellStyle name="Обычный 3 23 3 7 2" xfId="9814"/>
    <cellStyle name="Обычный 3 23 3 7 3" xfId="21755"/>
    <cellStyle name="Обычный 3 23 3 7 4" xfId="29227"/>
    <cellStyle name="Обычный 3 23 3 7 5" xfId="36696"/>
    <cellStyle name="Обычный 3 23 3 7 6" xfId="44157"/>
    <cellStyle name="Обычный 3 23 3 7 7" xfId="52045"/>
    <cellStyle name="Обычный 3 23 3 7 8" xfId="59512"/>
    <cellStyle name="Обычный 3 23 3 8" xfId="9815"/>
    <cellStyle name="Обычный 3 23 3 8 2" xfId="9816"/>
    <cellStyle name="Обычный 3 23 3 8 3" xfId="22688"/>
    <cellStyle name="Обычный 3 23 3 8 4" xfId="30160"/>
    <cellStyle name="Обычный 3 23 3 8 5" xfId="37629"/>
    <cellStyle name="Обычный 3 23 3 8 6" xfId="45090"/>
    <cellStyle name="Обычный 3 23 3 8 7" xfId="52978"/>
    <cellStyle name="Обычный 3 23 3 8 8" xfId="60445"/>
    <cellStyle name="Обычный 3 23 3 9" xfId="9817"/>
    <cellStyle name="Обычный 3 23 4" xfId="9818"/>
    <cellStyle name="Обычный 3 23 4 2" xfId="9819"/>
    <cellStyle name="Обычный 3 23 4 3" xfId="17087"/>
    <cellStyle name="Обычный 3 23 4 4" xfId="24559"/>
    <cellStyle name="Обычный 3 23 4 5" xfId="32029"/>
    <cellStyle name="Обычный 3 23 4 6" xfId="39491"/>
    <cellStyle name="Обычный 3 23 4 7" xfId="47377"/>
    <cellStyle name="Обычный 3 23 4 8" xfId="54844"/>
    <cellStyle name="Обычный 3 23 5" xfId="9820"/>
    <cellStyle name="Обычный 3 23 5 2" xfId="9821"/>
    <cellStyle name="Обычный 3 23 5 3" xfId="18021"/>
    <cellStyle name="Обычный 3 23 5 4" xfId="25493"/>
    <cellStyle name="Обычный 3 23 5 5" xfId="32962"/>
    <cellStyle name="Обычный 3 23 5 6" xfId="40423"/>
    <cellStyle name="Обычный 3 23 5 7" xfId="48311"/>
    <cellStyle name="Обычный 3 23 5 8" xfId="55778"/>
    <cellStyle name="Обычный 3 23 6" xfId="9822"/>
    <cellStyle name="Обычный 3 23 6 2" xfId="9823"/>
    <cellStyle name="Обычный 3 23 6 3" xfId="18954"/>
    <cellStyle name="Обычный 3 23 6 4" xfId="26426"/>
    <cellStyle name="Обычный 3 23 6 5" xfId="33895"/>
    <cellStyle name="Обычный 3 23 6 6" xfId="41356"/>
    <cellStyle name="Обычный 3 23 6 7" xfId="49244"/>
    <cellStyle name="Обычный 3 23 6 8" xfId="56711"/>
    <cellStyle name="Обычный 3 23 7" xfId="9824"/>
    <cellStyle name="Обычный 3 23 7 2" xfId="9825"/>
    <cellStyle name="Обычный 3 23 7 3" xfId="19886"/>
    <cellStyle name="Обычный 3 23 7 4" xfId="27358"/>
    <cellStyle name="Обычный 3 23 7 5" xfId="34827"/>
    <cellStyle name="Обычный 3 23 7 6" xfId="42288"/>
    <cellStyle name="Обычный 3 23 7 7" xfId="50176"/>
    <cellStyle name="Обычный 3 23 7 8" xfId="57643"/>
    <cellStyle name="Обычный 3 23 8" xfId="9826"/>
    <cellStyle name="Обычный 3 23 8 2" xfId="9827"/>
    <cellStyle name="Обычный 3 23 8 3" xfId="20819"/>
    <cellStyle name="Обычный 3 23 8 4" xfId="28291"/>
    <cellStyle name="Обычный 3 23 8 5" xfId="35760"/>
    <cellStyle name="Обычный 3 23 8 6" xfId="43221"/>
    <cellStyle name="Обычный 3 23 8 7" xfId="51109"/>
    <cellStyle name="Обычный 3 23 8 8" xfId="58576"/>
    <cellStyle name="Обычный 3 23 9" xfId="9828"/>
    <cellStyle name="Обычный 3 23 9 2" xfId="9829"/>
    <cellStyle name="Обычный 3 23 9 3" xfId="21753"/>
    <cellStyle name="Обычный 3 23 9 4" xfId="29225"/>
    <cellStyle name="Обычный 3 23 9 5" xfId="36694"/>
    <cellStyle name="Обычный 3 23 9 6" xfId="44155"/>
    <cellStyle name="Обычный 3 23 9 7" xfId="52043"/>
    <cellStyle name="Обычный 3 23 9 8" xfId="59510"/>
    <cellStyle name="Обычный 3 24" xfId="9830"/>
    <cellStyle name="Обычный 3 24 10" xfId="9831"/>
    <cellStyle name="Обычный 3 24 10 2" xfId="9832"/>
    <cellStyle name="Обычный 3 24 10 3" xfId="22689"/>
    <cellStyle name="Обычный 3 24 10 4" xfId="30161"/>
    <cellStyle name="Обычный 3 24 10 5" xfId="37630"/>
    <cellStyle name="Обычный 3 24 10 6" xfId="45091"/>
    <cellStyle name="Обычный 3 24 10 7" xfId="52979"/>
    <cellStyle name="Обычный 3 24 10 8" xfId="60446"/>
    <cellStyle name="Обычный 3 24 11" xfId="9833"/>
    <cellStyle name="Обычный 3 24 12" xfId="16135"/>
    <cellStyle name="Обычный 3 24 13" xfId="23625"/>
    <cellStyle name="Обычный 3 24 14" xfId="31096"/>
    <cellStyle name="Обычный 3 24 15" xfId="38562"/>
    <cellStyle name="Обычный 3 24 16" xfId="45598"/>
    <cellStyle name="Обычный 3 24 17" xfId="46443"/>
    <cellStyle name="Обычный 3 24 18" xfId="53910"/>
    <cellStyle name="Обычный 3 24 2" xfId="9834"/>
    <cellStyle name="Обычный 3 24 2 10" xfId="16136"/>
    <cellStyle name="Обычный 3 24 2 11" xfId="23626"/>
    <cellStyle name="Обычный 3 24 2 12" xfId="31097"/>
    <cellStyle name="Обычный 3 24 2 13" xfId="38563"/>
    <cellStyle name="Обычный 3 24 2 14" xfId="46444"/>
    <cellStyle name="Обычный 3 24 2 15" xfId="53911"/>
    <cellStyle name="Обычный 3 24 2 2" xfId="9835"/>
    <cellStyle name="Обычный 3 24 2 2 2" xfId="9836"/>
    <cellStyle name="Обычный 3 24 2 2 3" xfId="17091"/>
    <cellStyle name="Обычный 3 24 2 2 4" xfId="24563"/>
    <cellStyle name="Обычный 3 24 2 2 5" xfId="32033"/>
    <cellStyle name="Обычный 3 24 2 2 6" xfId="39495"/>
    <cellStyle name="Обычный 3 24 2 2 7" xfId="47381"/>
    <cellStyle name="Обычный 3 24 2 2 8" xfId="54848"/>
    <cellStyle name="Обычный 3 24 2 3" xfId="9837"/>
    <cellStyle name="Обычный 3 24 2 3 2" xfId="9838"/>
    <cellStyle name="Обычный 3 24 2 3 3" xfId="18025"/>
    <cellStyle name="Обычный 3 24 2 3 4" xfId="25497"/>
    <cellStyle name="Обычный 3 24 2 3 5" xfId="32966"/>
    <cellStyle name="Обычный 3 24 2 3 6" xfId="40427"/>
    <cellStyle name="Обычный 3 24 2 3 7" xfId="48315"/>
    <cellStyle name="Обычный 3 24 2 3 8" xfId="55782"/>
    <cellStyle name="Обычный 3 24 2 4" xfId="9839"/>
    <cellStyle name="Обычный 3 24 2 4 2" xfId="9840"/>
    <cellStyle name="Обычный 3 24 2 4 3" xfId="18958"/>
    <cellStyle name="Обычный 3 24 2 4 4" xfId="26430"/>
    <cellStyle name="Обычный 3 24 2 4 5" xfId="33899"/>
    <cellStyle name="Обычный 3 24 2 4 6" xfId="41360"/>
    <cellStyle name="Обычный 3 24 2 4 7" xfId="49248"/>
    <cellStyle name="Обычный 3 24 2 4 8" xfId="56715"/>
    <cellStyle name="Обычный 3 24 2 5" xfId="9841"/>
    <cellStyle name="Обычный 3 24 2 5 2" xfId="9842"/>
    <cellStyle name="Обычный 3 24 2 5 3" xfId="19890"/>
    <cellStyle name="Обычный 3 24 2 5 4" xfId="27362"/>
    <cellStyle name="Обычный 3 24 2 5 5" xfId="34831"/>
    <cellStyle name="Обычный 3 24 2 5 6" xfId="42292"/>
    <cellStyle name="Обычный 3 24 2 5 7" xfId="50180"/>
    <cellStyle name="Обычный 3 24 2 5 8" xfId="57647"/>
    <cellStyle name="Обычный 3 24 2 6" xfId="9843"/>
    <cellStyle name="Обычный 3 24 2 6 2" xfId="9844"/>
    <cellStyle name="Обычный 3 24 2 6 3" xfId="20823"/>
    <cellStyle name="Обычный 3 24 2 6 4" xfId="28295"/>
    <cellStyle name="Обычный 3 24 2 6 5" xfId="35764"/>
    <cellStyle name="Обычный 3 24 2 6 6" xfId="43225"/>
    <cellStyle name="Обычный 3 24 2 6 7" xfId="51113"/>
    <cellStyle name="Обычный 3 24 2 6 8" xfId="58580"/>
    <cellStyle name="Обычный 3 24 2 7" xfId="9845"/>
    <cellStyle name="Обычный 3 24 2 7 2" xfId="9846"/>
    <cellStyle name="Обычный 3 24 2 7 3" xfId="21757"/>
    <cellStyle name="Обычный 3 24 2 7 4" xfId="29229"/>
    <cellStyle name="Обычный 3 24 2 7 5" xfId="36698"/>
    <cellStyle name="Обычный 3 24 2 7 6" xfId="44159"/>
    <cellStyle name="Обычный 3 24 2 7 7" xfId="52047"/>
    <cellStyle name="Обычный 3 24 2 7 8" xfId="59514"/>
    <cellStyle name="Обычный 3 24 2 8" xfId="9847"/>
    <cellStyle name="Обычный 3 24 2 8 2" xfId="9848"/>
    <cellStyle name="Обычный 3 24 2 8 3" xfId="22690"/>
    <cellStyle name="Обычный 3 24 2 8 4" xfId="30162"/>
    <cellStyle name="Обычный 3 24 2 8 5" xfId="37631"/>
    <cellStyle name="Обычный 3 24 2 8 6" xfId="45092"/>
    <cellStyle name="Обычный 3 24 2 8 7" xfId="52980"/>
    <cellStyle name="Обычный 3 24 2 8 8" xfId="60447"/>
    <cellStyle name="Обычный 3 24 2 9" xfId="9849"/>
    <cellStyle name="Обычный 3 24 3" xfId="9850"/>
    <cellStyle name="Обычный 3 24 3 10" xfId="16137"/>
    <cellStyle name="Обычный 3 24 3 11" xfId="23627"/>
    <cellStyle name="Обычный 3 24 3 12" xfId="31098"/>
    <cellStyle name="Обычный 3 24 3 13" xfId="38564"/>
    <cellStyle name="Обычный 3 24 3 14" xfId="46445"/>
    <cellStyle name="Обычный 3 24 3 15" xfId="53912"/>
    <cellStyle name="Обычный 3 24 3 2" xfId="9851"/>
    <cellStyle name="Обычный 3 24 3 2 2" xfId="9852"/>
    <cellStyle name="Обычный 3 24 3 2 3" xfId="17092"/>
    <cellStyle name="Обычный 3 24 3 2 4" xfId="24564"/>
    <cellStyle name="Обычный 3 24 3 2 5" xfId="32034"/>
    <cellStyle name="Обычный 3 24 3 2 6" xfId="39496"/>
    <cellStyle name="Обычный 3 24 3 2 7" xfId="47382"/>
    <cellStyle name="Обычный 3 24 3 2 8" xfId="54849"/>
    <cellStyle name="Обычный 3 24 3 3" xfId="9853"/>
    <cellStyle name="Обычный 3 24 3 3 2" xfId="9854"/>
    <cellStyle name="Обычный 3 24 3 3 3" xfId="18026"/>
    <cellStyle name="Обычный 3 24 3 3 4" xfId="25498"/>
    <cellStyle name="Обычный 3 24 3 3 5" xfId="32967"/>
    <cellStyle name="Обычный 3 24 3 3 6" xfId="40428"/>
    <cellStyle name="Обычный 3 24 3 3 7" xfId="48316"/>
    <cellStyle name="Обычный 3 24 3 3 8" xfId="55783"/>
    <cellStyle name="Обычный 3 24 3 4" xfId="9855"/>
    <cellStyle name="Обычный 3 24 3 4 2" xfId="9856"/>
    <cellStyle name="Обычный 3 24 3 4 3" xfId="18959"/>
    <cellStyle name="Обычный 3 24 3 4 4" xfId="26431"/>
    <cellStyle name="Обычный 3 24 3 4 5" xfId="33900"/>
    <cellStyle name="Обычный 3 24 3 4 6" xfId="41361"/>
    <cellStyle name="Обычный 3 24 3 4 7" xfId="49249"/>
    <cellStyle name="Обычный 3 24 3 4 8" xfId="56716"/>
    <cellStyle name="Обычный 3 24 3 5" xfId="9857"/>
    <cellStyle name="Обычный 3 24 3 5 2" xfId="9858"/>
    <cellStyle name="Обычный 3 24 3 5 3" xfId="19891"/>
    <cellStyle name="Обычный 3 24 3 5 4" xfId="27363"/>
    <cellStyle name="Обычный 3 24 3 5 5" xfId="34832"/>
    <cellStyle name="Обычный 3 24 3 5 6" xfId="42293"/>
    <cellStyle name="Обычный 3 24 3 5 7" xfId="50181"/>
    <cellStyle name="Обычный 3 24 3 5 8" xfId="57648"/>
    <cellStyle name="Обычный 3 24 3 6" xfId="9859"/>
    <cellStyle name="Обычный 3 24 3 6 2" xfId="9860"/>
    <cellStyle name="Обычный 3 24 3 6 3" xfId="20824"/>
    <cellStyle name="Обычный 3 24 3 6 4" xfId="28296"/>
    <cellStyle name="Обычный 3 24 3 6 5" xfId="35765"/>
    <cellStyle name="Обычный 3 24 3 6 6" xfId="43226"/>
    <cellStyle name="Обычный 3 24 3 6 7" xfId="51114"/>
    <cellStyle name="Обычный 3 24 3 6 8" xfId="58581"/>
    <cellStyle name="Обычный 3 24 3 7" xfId="9861"/>
    <cellStyle name="Обычный 3 24 3 7 2" xfId="9862"/>
    <cellStyle name="Обычный 3 24 3 7 3" xfId="21758"/>
    <cellStyle name="Обычный 3 24 3 7 4" xfId="29230"/>
    <cellStyle name="Обычный 3 24 3 7 5" xfId="36699"/>
    <cellStyle name="Обычный 3 24 3 7 6" xfId="44160"/>
    <cellStyle name="Обычный 3 24 3 7 7" xfId="52048"/>
    <cellStyle name="Обычный 3 24 3 7 8" xfId="59515"/>
    <cellStyle name="Обычный 3 24 3 8" xfId="9863"/>
    <cellStyle name="Обычный 3 24 3 8 2" xfId="9864"/>
    <cellStyle name="Обычный 3 24 3 8 3" xfId="22691"/>
    <cellStyle name="Обычный 3 24 3 8 4" xfId="30163"/>
    <cellStyle name="Обычный 3 24 3 8 5" xfId="37632"/>
    <cellStyle name="Обычный 3 24 3 8 6" xfId="45093"/>
    <cellStyle name="Обычный 3 24 3 8 7" xfId="52981"/>
    <cellStyle name="Обычный 3 24 3 8 8" xfId="60448"/>
    <cellStyle name="Обычный 3 24 3 9" xfId="9865"/>
    <cellStyle name="Обычный 3 24 4" xfId="9866"/>
    <cellStyle name="Обычный 3 24 4 2" xfId="9867"/>
    <cellStyle name="Обычный 3 24 4 3" xfId="17090"/>
    <cellStyle name="Обычный 3 24 4 4" xfId="24562"/>
    <cellStyle name="Обычный 3 24 4 5" xfId="32032"/>
    <cellStyle name="Обычный 3 24 4 6" xfId="39494"/>
    <cellStyle name="Обычный 3 24 4 7" xfId="47380"/>
    <cellStyle name="Обычный 3 24 4 8" xfId="54847"/>
    <cellStyle name="Обычный 3 24 5" xfId="9868"/>
    <cellStyle name="Обычный 3 24 5 2" xfId="9869"/>
    <cellStyle name="Обычный 3 24 5 3" xfId="18024"/>
    <cellStyle name="Обычный 3 24 5 4" xfId="25496"/>
    <cellStyle name="Обычный 3 24 5 5" xfId="32965"/>
    <cellStyle name="Обычный 3 24 5 6" xfId="40426"/>
    <cellStyle name="Обычный 3 24 5 7" xfId="48314"/>
    <cellStyle name="Обычный 3 24 5 8" xfId="55781"/>
    <cellStyle name="Обычный 3 24 6" xfId="9870"/>
    <cellStyle name="Обычный 3 24 6 2" xfId="9871"/>
    <cellStyle name="Обычный 3 24 6 3" xfId="18957"/>
    <cellStyle name="Обычный 3 24 6 4" xfId="26429"/>
    <cellStyle name="Обычный 3 24 6 5" xfId="33898"/>
    <cellStyle name="Обычный 3 24 6 6" xfId="41359"/>
    <cellStyle name="Обычный 3 24 6 7" xfId="49247"/>
    <cellStyle name="Обычный 3 24 6 8" xfId="56714"/>
    <cellStyle name="Обычный 3 24 7" xfId="9872"/>
    <cellStyle name="Обычный 3 24 7 2" xfId="9873"/>
    <cellStyle name="Обычный 3 24 7 3" xfId="19889"/>
    <cellStyle name="Обычный 3 24 7 4" xfId="27361"/>
    <cellStyle name="Обычный 3 24 7 5" xfId="34830"/>
    <cellStyle name="Обычный 3 24 7 6" xfId="42291"/>
    <cellStyle name="Обычный 3 24 7 7" xfId="50179"/>
    <cellStyle name="Обычный 3 24 7 8" xfId="57646"/>
    <cellStyle name="Обычный 3 24 8" xfId="9874"/>
    <cellStyle name="Обычный 3 24 8 2" xfId="9875"/>
    <cellStyle name="Обычный 3 24 8 3" xfId="20822"/>
    <cellStyle name="Обычный 3 24 8 4" xfId="28294"/>
    <cellStyle name="Обычный 3 24 8 5" xfId="35763"/>
    <cellStyle name="Обычный 3 24 8 6" xfId="43224"/>
    <cellStyle name="Обычный 3 24 8 7" xfId="51112"/>
    <cellStyle name="Обычный 3 24 8 8" xfId="58579"/>
    <cellStyle name="Обычный 3 24 9" xfId="9876"/>
    <cellStyle name="Обычный 3 24 9 2" xfId="9877"/>
    <cellStyle name="Обычный 3 24 9 3" xfId="21756"/>
    <cellStyle name="Обычный 3 24 9 4" xfId="29228"/>
    <cellStyle name="Обычный 3 24 9 5" xfId="36697"/>
    <cellStyle name="Обычный 3 24 9 6" xfId="44158"/>
    <cellStyle name="Обычный 3 24 9 7" xfId="52046"/>
    <cellStyle name="Обычный 3 24 9 8" xfId="59513"/>
    <cellStyle name="Обычный 3 25" xfId="9878"/>
    <cellStyle name="Обычный 3 25 10" xfId="9879"/>
    <cellStyle name="Обычный 3 25 10 2" xfId="9880"/>
    <cellStyle name="Обычный 3 25 10 3" xfId="22692"/>
    <cellStyle name="Обычный 3 25 10 4" xfId="30164"/>
    <cellStyle name="Обычный 3 25 10 5" xfId="37633"/>
    <cellStyle name="Обычный 3 25 10 6" xfId="45094"/>
    <cellStyle name="Обычный 3 25 10 7" xfId="52982"/>
    <cellStyle name="Обычный 3 25 10 8" xfId="60449"/>
    <cellStyle name="Обычный 3 25 11" xfId="9881"/>
    <cellStyle name="Обычный 3 25 12" xfId="16138"/>
    <cellStyle name="Обычный 3 25 13" xfId="23628"/>
    <cellStyle name="Обычный 3 25 14" xfId="31099"/>
    <cellStyle name="Обычный 3 25 15" xfId="38565"/>
    <cellStyle name="Обычный 3 25 16" xfId="45599"/>
    <cellStyle name="Обычный 3 25 17" xfId="46446"/>
    <cellStyle name="Обычный 3 25 18" xfId="53913"/>
    <cellStyle name="Обычный 3 25 2" xfId="9882"/>
    <cellStyle name="Обычный 3 25 2 10" xfId="16139"/>
    <cellStyle name="Обычный 3 25 2 11" xfId="23629"/>
    <cellStyle name="Обычный 3 25 2 12" xfId="31100"/>
    <cellStyle name="Обычный 3 25 2 13" xfId="38566"/>
    <cellStyle name="Обычный 3 25 2 14" xfId="46447"/>
    <cellStyle name="Обычный 3 25 2 15" xfId="53914"/>
    <cellStyle name="Обычный 3 25 2 2" xfId="9883"/>
    <cellStyle name="Обычный 3 25 2 2 2" xfId="9884"/>
    <cellStyle name="Обычный 3 25 2 2 3" xfId="17094"/>
    <cellStyle name="Обычный 3 25 2 2 4" xfId="24566"/>
    <cellStyle name="Обычный 3 25 2 2 5" xfId="32036"/>
    <cellStyle name="Обычный 3 25 2 2 6" xfId="39498"/>
    <cellStyle name="Обычный 3 25 2 2 7" xfId="47384"/>
    <cellStyle name="Обычный 3 25 2 2 8" xfId="54851"/>
    <cellStyle name="Обычный 3 25 2 3" xfId="9885"/>
    <cellStyle name="Обычный 3 25 2 3 2" xfId="9886"/>
    <cellStyle name="Обычный 3 25 2 3 3" xfId="18028"/>
    <cellStyle name="Обычный 3 25 2 3 4" xfId="25500"/>
    <cellStyle name="Обычный 3 25 2 3 5" xfId="32969"/>
    <cellStyle name="Обычный 3 25 2 3 6" xfId="40430"/>
    <cellStyle name="Обычный 3 25 2 3 7" xfId="48318"/>
    <cellStyle name="Обычный 3 25 2 3 8" xfId="55785"/>
    <cellStyle name="Обычный 3 25 2 4" xfId="9887"/>
    <cellStyle name="Обычный 3 25 2 4 2" xfId="9888"/>
    <cellStyle name="Обычный 3 25 2 4 3" xfId="18961"/>
    <cellStyle name="Обычный 3 25 2 4 4" xfId="26433"/>
    <cellStyle name="Обычный 3 25 2 4 5" xfId="33902"/>
    <cellStyle name="Обычный 3 25 2 4 6" xfId="41363"/>
    <cellStyle name="Обычный 3 25 2 4 7" xfId="49251"/>
    <cellStyle name="Обычный 3 25 2 4 8" xfId="56718"/>
    <cellStyle name="Обычный 3 25 2 5" xfId="9889"/>
    <cellStyle name="Обычный 3 25 2 5 2" xfId="9890"/>
    <cellStyle name="Обычный 3 25 2 5 3" xfId="19893"/>
    <cellStyle name="Обычный 3 25 2 5 4" xfId="27365"/>
    <cellStyle name="Обычный 3 25 2 5 5" xfId="34834"/>
    <cellStyle name="Обычный 3 25 2 5 6" xfId="42295"/>
    <cellStyle name="Обычный 3 25 2 5 7" xfId="50183"/>
    <cellStyle name="Обычный 3 25 2 5 8" xfId="57650"/>
    <cellStyle name="Обычный 3 25 2 6" xfId="9891"/>
    <cellStyle name="Обычный 3 25 2 6 2" xfId="9892"/>
    <cellStyle name="Обычный 3 25 2 6 3" xfId="20826"/>
    <cellStyle name="Обычный 3 25 2 6 4" xfId="28298"/>
    <cellStyle name="Обычный 3 25 2 6 5" xfId="35767"/>
    <cellStyle name="Обычный 3 25 2 6 6" xfId="43228"/>
    <cellStyle name="Обычный 3 25 2 6 7" xfId="51116"/>
    <cellStyle name="Обычный 3 25 2 6 8" xfId="58583"/>
    <cellStyle name="Обычный 3 25 2 7" xfId="9893"/>
    <cellStyle name="Обычный 3 25 2 7 2" xfId="9894"/>
    <cellStyle name="Обычный 3 25 2 7 3" xfId="21760"/>
    <cellStyle name="Обычный 3 25 2 7 4" xfId="29232"/>
    <cellStyle name="Обычный 3 25 2 7 5" xfId="36701"/>
    <cellStyle name="Обычный 3 25 2 7 6" xfId="44162"/>
    <cellStyle name="Обычный 3 25 2 7 7" xfId="52050"/>
    <cellStyle name="Обычный 3 25 2 7 8" xfId="59517"/>
    <cellStyle name="Обычный 3 25 2 8" xfId="9895"/>
    <cellStyle name="Обычный 3 25 2 8 2" xfId="9896"/>
    <cellStyle name="Обычный 3 25 2 8 3" xfId="22693"/>
    <cellStyle name="Обычный 3 25 2 8 4" xfId="30165"/>
    <cellStyle name="Обычный 3 25 2 8 5" xfId="37634"/>
    <cellStyle name="Обычный 3 25 2 8 6" xfId="45095"/>
    <cellStyle name="Обычный 3 25 2 8 7" xfId="52983"/>
    <cellStyle name="Обычный 3 25 2 8 8" xfId="60450"/>
    <cellStyle name="Обычный 3 25 2 9" xfId="9897"/>
    <cellStyle name="Обычный 3 25 3" xfId="9898"/>
    <cellStyle name="Обычный 3 25 3 10" xfId="16140"/>
    <cellStyle name="Обычный 3 25 3 11" xfId="23630"/>
    <cellStyle name="Обычный 3 25 3 12" xfId="31101"/>
    <cellStyle name="Обычный 3 25 3 13" xfId="38567"/>
    <cellStyle name="Обычный 3 25 3 14" xfId="46448"/>
    <cellStyle name="Обычный 3 25 3 15" xfId="53915"/>
    <cellStyle name="Обычный 3 25 3 2" xfId="9899"/>
    <cellStyle name="Обычный 3 25 3 2 2" xfId="9900"/>
    <cellStyle name="Обычный 3 25 3 2 3" xfId="17095"/>
    <cellStyle name="Обычный 3 25 3 2 4" xfId="24567"/>
    <cellStyle name="Обычный 3 25 3 2 5" xfId="32037"/>
    <cellStyle name="Обычный 3 25 3 2 6" xfId="39499"/>
    <cellStyle name="Обычный 3 25 3 2 7" xfId="47385"/>
    <cellStyle name="Обычный 3 25 3 2 8" xfId="54852"/>
    <cellStyle name="Обычный 3 25 3 3" xfId="9901"/>
    <cellStyle name="Обычный 3 25 3 3 2" xfId="9902"/>
    <cellStyle name="Обычный 3 25 3 3 3" xfId="18029"/>
    <cellStyle name="Обычный 3 25 3 3 4" xfId="25501"/>
    <cellStyle name="Обычный 3 25 3 3 5" xfId="32970"/>
    <cellStyle name="Обычный 3 25 3 3 6" xfId="40431"/>
    <cellStyle name="Обычный 3 25 3 3 7" xfId="48319"/>
    <cellStyle name="Обычный 3 25 3 3 8" xfId="55786"/>
    <cellStyle name="Обычный 3 25 3 4" xfId="9903"/>
    <cellStyle name="Обычный 3 25 3 4 2" xfId="9904"/>
    <cellStyle name="Обычный 3 25 3 4 3" xfId="18962"/>
    <cellStyle name="Обычный 3 25 3 4 4" xfId="26434"/>
    <cellStyle name="Обычный 3 25 3 4 5" xfId="33903"/>
    <cellStyle name="Обычный 3 25 3 4 6" xfId="41364"/>
    <cellStyle name="Обычный 3 25 3 4 7" xfId="49252"/>
    <cellStyle name="Обычный 3 25 3 4 8" xfId="56719"/>
    <cellStyle name="Обычный 3 25 3 5" xfId="9905"/>
    <cellStyle name="Обычный 3 25 3 5 2" xfId="9906"/>
    <cellStyle name="Обычный 3 25 3 5 3" xfId="19894"/>
    <cellStyle name="Обычный 3 25 3 5 4" xfId="27366"/>
    <cellStyle name="Обычный 3 25 3 5 5" xfId="34835"/>
    <cellStyle name="Обычный 3 25 3 5 6" xfId="42296"/>
    <cellStyle name="Обычный 3 25 3 5 7" xfId="50184"/>
    <cellStyle name="Обычный 3 25 3 5 8" xfId="57651"/>
    <cellStyle name="Обычный 3 25 3 6" xfId="9907"/>
    <cellStyle name="Обычный 3 25 3 6 2" xfId="9908"/>
    <cellStyle name="Обычный 3 25 3 6 3" xfId="20827"/>
    <cellStyle name="Обычный 3 25 3 6 4" xfId="28299"/>
    <cellStyle name="Обычный 3 25 3 6 5" xfId="35768"/>
    <cellStyle name="Обычный 3 25 3 6 6" xfId="43229"/>
    <cellStyle name="Обычный 3 25 3 6 7" xfId="51117"/>
    <cellStyle name="Обычный 3 25 3 6 8" xfId="58584"/>
    <cellStyle name="Обычный 3 25 3 7" xfId="9909"/>
    <cellStyle name="Обычный 3 25 3 7 2" xfId="9910"/>
    <cellStyle name="Обычный 3 25 3 7 3" xfId="21761"/>
    <cellStyle name="Обычный 3 25 3 7 4" xfId="29233"/>
    <cellStyle name="Обычный 3 25 3 7 5" xfId="36702"/>
    <cellStyle name="Обычный 3 25 3 7 6" xfId="44163"/>
    <cellStyle name="Обычный 3 25 3 7 7" xfId="52051"/>
    <cellStyle name="Обычный 3 25 3 7 8" xfId="59518"/>
    <cellStyle name="Обычный 3 25 3 8" xfId="9911"/>
    <cellStyle name="Обычный 3 25 3 8 2" xfId="9912"/>
    <cellStyle name="Обычный 3 25 3 8 3" xfId="22694"/>
    <cellStyle name="Обычный 3 25 3 8 4" xfId="30166"/>
    <cellStyle name="Обычный 3 25 3 8 5" xfId="37635"/>
    <cellStyle name="Обычный 3 25 3 8 6" xfId="45096"/>
    <cellStyle name="Обычный 3 25 3 8 7" xfId="52984"/>
    <cellStyle name="Обычный 3 25 3 8 8" xfId="60451"/>
    <cellStyle name="Обычный 3 25 3 9" xfId="9913"/>
    <cellStyle name="Обычный 3 25 4" xfId="9914"/>
    <cellStyle name="Обычный 3 25 4 2" xfId="9915"/>
    <cellStyle name="Обычный 3 25 4 3" xfId="17093"/>
    <cellStyle name="Обычный 3 25 4 4" xfId="24565"/>
    <cellStyle name="Обычный 3 25 4 5" xfId="32035"/>
    <cellStyle name="Обычный 3 25 4 6" xfId="39497"/>
    <cellStyle name="Обычный 3 25 4 7" xfId="47383"/>
    <cellStyle name="Обычный 3 25 4 8" xfId="54850"/>
    <cellStyle name="Обычный 3 25 5" xfId="9916"/>
    <cellStyle name="Обычный 3 25 5 2" xfId="9917"/>
    <cellStyle name="Обычный 3 25 5 3" xfId="18027"/>
    <cellStyle name="Обычный 3 25 5 4" xfId="25499"/>
    <cellStyle name="Обычный 3 25 5 5" xfId="32968"/>
    <cellStyle name="Обычный 3 25 5 6" xfId="40429"/>
    <cellStyle name="Обычный 3 25 5 7" xfId="48317"/>
    <cellStyle name="Обычный 3 25 5 8" xfId="55784"/>
    <cellStyle name="Обычный 3 25 6" xfId="9918"/>
    <cellStyle name="Обычный 3 25 6 2" xfId="9919"/>
    <cellStyle name="Обычный 3 25 6 3" xfId="18960"/>
    <cellStyle name="Обычный 3 25 6 4" xfId="26432"/>
    <cellStyle name="Обычный 3 25 6 5" xfId="33901"/>
    <cellStyle name="Обычный 3 25 6 6" xfId="41362"/>
    <cellStyle name="Обычный 3 25 6 7" xfId="49250"/>
    <cellStyle name="Обычный 3 25 6 8" xfId="56717"/>
    <cellStyle name="Обычный 3 25 7" xfId="9920"/>
    <cellStyle name="Обычный 3 25 7 2" xfId="9921"/>
    <cellStyle name="Обычный 3 25 7 3" xfId="19892"/>
    <cellStyle name="Обычный 3 25 7 4" xfId="27364"/>
    <cellStyle name="Обычный 3 25 7 5" xfId="34833"/>
    <cellStyle name="Обычный 3 25 7 6" xfId="42294"/>
    <cellStyle name="Обычный 3 25 7 7" xfId="50182"/>
    <cellStyle name="Обычный 3 25 7 8" xfId="57649"/>
    <cellStyle name="Обычный 3 25 8" xfId="9922"/>
    <cellStyle name="Обычный 3 25 8 2" xfId="9923"/>
    <cellStyle name="Обычный 3 25 8 3" xfId="20825"/>
    <cellStyle name="Обычный 3 25 8 4" xfId="28297"/>
    <cellStyle name="Обычный 3 25 8 5" xfId="35766"/>
    <cellStyle name="Обычный 3 25 8 6" xfId="43227"/>
    <cellStyle name="Обычный 3 25 8 7" xfId="51115"/>
    <cellStyle name="Обычный 3 25 8 8" xfId="58582"/>
    <cellStyle name="Обычный 3 25 9" xfId="9924"/>
    <cellStyle name="Обычный 3 25 9 2" xfId="9925"/>
    <cellStyle name="Обычный 3 25 9 3" xfId="21759"/>
    <cellStyle name="Обычный 3 25 9 4" xfId="29231"/>
    <cellStyle name="Обычный 3 25 9 5" xfId="36700"/>
    <cellStyle name="Обычный 3 25 9 6" xfId="44161"/>
    <cellStyle name="Обычный 3 25 9 7" xfId="52049"/>
    <cellStyle name="Обычный 3 25 9 8" xfId="59516"/>
    <cellStyle name="Обычный 3 26" xfId="9926"/>
    <cellStyle name="Обычный 3 26 10" xfId="9927"/>
    <cellStyle name="Обычный 3 26 10 2" xfId="9928"/>
    <cellStyle name="Обычный 3 26 10 3" xfId="22695"/>
    <cellStyle name="Обычный 3 26 10 4" xfId="30167"/>
    <cellStyle name="Обычный 3 26 10 5" xfId="37636"/>
    <cellStyle name="Обычный 3 26 10 6" xfId="45097"/>
    <cellStyle name="Обычный 3 26 10 7" xfId="52985"/>
    <cellStyle name="Обычный 3 26 10 8" xfId="60452"/>
    <cellStyle name="Обычный 3 26 11" xfId="9929"/>
    <cellStyle name="Обычный 3 26 12" xfId="16141"/>
    <cellStyle name="Обычный 3 26 13" xfId="23631"/>
    <cellStyle name="Обычный 3 26 14" xfId="31102"/>
    <cellStyle name="Обычный 3 26 15" xfId="38568"/>
    <cellStyle name="Обычный 3 26 16" xfId="45600"/>
    <cellStyle name="Обычный 3 26 17" xfId="46449"/>
    <cellStyle name="Обычный 3 26 18" xfId="53916"/>
    <cellStyle name="Обычный 3 26 2" xfId="9930"/>
    <cellStyle name="Обычный 3 26 2 10" xfId="16142"/>
    <cellStyle name="Обычный 3 26 2 11" xfId="23632"/>
    <cellStyle name="Обычный 3 26 2 12" xfId="31103"/>
    <cellStyle name="Обычный 3 26 2 13" xfId="38569"/>
    <cellStyle name="Обычный 3 26 2 14" xfId="46450"/>
    <cellStyle name="Обычный 3 26 2 15" xfId="53917"/>
    <cellStyle name="Обычный 3 26 2 2" xfId="9931"/>
    <cellStyle name="Обычный 3 26 2 2 2" xfId="9932"/>
    <cellStyle name="Обычный 3 26 2 2 3" xfId="17097"/>
    <cellStyle name="Обычный 3 26 2 2 4" xfId="24569"/>
    <cellStyle name="Обычный 3 26 2 2 5" xfId="32039"/>
    <cellStyle name="Обычный 3 26 2 2 6" xfId="39501"/>
    <cellStyle name="Обычный 3 26 2 2 7" xfId="47387"/>
    <cellStyle name="Обычный 3 26 2 2 8" xfId="54854"/>
    <cellStyle name="Обычный 3 26 2 3" xfId="9933"/>
    <cellStyle name="Обычный 3 26 2 3 2" xfId="9934"/>
    <cellStyle name="Обычный 3 26 2 3 3" xfId="18031"/>
    <cellStyle name="Обычный 3 26 2 3 4" xfId="25503"/>
    <cellStyle name="Обычный 3 26 2 3 5" xfId="32972"/>
    <cellStyle name="Обычный 3 26 2 3 6" xfId="40433"/>
    <cellStyle name="Обычный 3 26 2 3 7" xfId="48321"/>
    <cellStyle name="Обычный 3 26 2 3 8" xfId="55788"/>
    <cellStyle name="Обычный 3 26 2 4" xfId="9935"/>
    <cellStyle name="Обычный 3 26 2 4 2" xfId="9936"/>
    <cellStyle name="Обычный 3 26 2 4 3" xfId="18964"/>
    <cellStyle name="Обычный 3 26 2 4 4" xfId="26436"/>
    <cellStyle name="Обычный 3 26 2 4 5" xfId="33905"/>
    <cellStyle name="Обычный 3 26 2 4 6" xfId="41366"/>
    <cellStyle name="Обычный 3 26 2 4 7" xfId="49254"/>
    <cellStyle name="Обычный 3 26 2 4 8" xfId="56721"/>
    <cellStyle name="Обычный 3 26 2 5" xfId="9937"/>
    <cellStyle name="Обычный 3 26 2 5 2" xfId="9938"/>
    <cellStyle name="Обычный 3 26 2 5 3" xfId="19896"/>
    <cellStyle name="Обычный 3 26 2 5 4" xfId="27368"/>
    <cellStyle name="Обычный 3 26 2 5 5" xfId="34837"/>
    <cellStyle name="Обычный 3 26 2 5 6" xfId="42298"/>
    <cellStyle name="Обычный 3 26 2 5 7" xfId="50186"/>
    <cellStyle name="Обычный 3 26 2 5 8" xfId="57653"/>
    <cellStyle name="Обычный 3 26 2 6" xfId="9939"/>
    <cellStyle name="Обычный 3 26 2 6 2" xfId="9940"/>
    <cellStyle name="Обычный 3 26 2 6 3" xfId="20829"/>
    <cellStyle name="Обычный 3 26 2 6 4" xfId="28301"/>
    <cellStyle name="Обычный 3 26 2 6 5" xfId="35770"/>
    <cellStyle name="Обычный 3 26 2 6 6" xfId="43231"/>
    <cellStyle name="Обычный 3 26 2 6 7" xfId="51119"/>
    <cellStyle name="Обычный 3 26 2 6 8" xfId="58586"/>
    <cellStyle name="Обычный 3 26 2 7" xfId="9941"/>
    <cellStyle name="Обычный 3 26 2 7 2" xfId="9942"/>
    <cellStyle name="Обычный 3 26 2 7 3" xfId="21763"/>
    <cellStyle name="Обычный 3 26 2 7 4" xfId="29235"/>
    <cellStyle name="Обычный 3 26 2 7 5" xfId="36704"/>
    <cellStyle name="Обычный 3 26 2 7 6" xfId="44165"/>
    <cellStyle name="Обычный 3 26 2 7 7" xfId="52053"/>
    <cellStyle name="Обычный 3 26 2 7 8" xfId="59520"/>
    <cellStyle name="Обычный 3 26 2 8" xfId="9943"/>
    <cellStyle name="Обычный 3 26 2 8 2" xfId="9944"/>
    <cellStyle name="Обычный 3 26 2 8 3" xfId="22696"/>
    <cellStyle name="Обычный 3 26 2 8 4" xfId="30168"/>
    <cellStyle name="Обычный 3 26 2 8 5" xfId="37637"/>
    <cellStyle name="Обычный 3 26 2 8 6" xfId="45098"/>
    <cellStyle name="Обычный 3 26 2 8 7" xfId="52986"/>
    <cellStyle name="Обычный 3 26 2 8 8" xfId="60453"/>
    <cellStyle name="Обычный 3 26 2 9" xfId="9945"/>
    <cellStyle name="Обычный 3 26 3" xfId="9946"/>
    <cellStyle name="Обычный 3 26 3 10" xfId="16143"/>
    <cellStyle name="Обычный 3 26 3 11" xfId="23633"/>
    <cellStyle name="Обычный 3 26 3 12" xfId="31104"/>
    <cellStyle name="Обычный 3 26 3 13" xfId="38570"/>
    <cellStyle name="Обычный 3 26 3 14" xfId="46451"/>
    <cellStyle name="Обычный 3 26 3 15" xfId="53918"/>
    <cellStyle name="Обычный 3 26 3 2" xfId="9947"/>
    <cellStyle name="Обычный 3 26 3 2 2" xfId="9948"/>
    <cellStyle name="Обычный 3 26 3 2 3" xfId="17098"/>
    <cellStyle name="Обычный 3 26 3 2 4" xfId="24570"/>
    <cellStyle name="Обычный 3 26 3 2 5" xfId="32040"/>
    <cellStyle name="Обычный 3 26 3 2 6" xfId="39502"/>
    <cellStyle name="Обычный 3 26 3 2 7" xfId="47388"/>
    <cellStyle name="Обычный 3 26 3 2 8" xfId="54855"/>
    <cellStyle name="Обычный 3 26 3 3" xfId="9949"/>
    <cellStyle name="Обычный 3 26 3 3 2" xfId="9950"/>
    <cellStyle name="Обычный 3 26 3 3 3" xfId="18032"/>
    <cellStyle name="Обычный 3 26 3 3 4" xfId="25504"/>
    <cellStyle name="Обычный 3 26 3 3 5" xfId="32973"/>
    <cellStyle name="Обычный 3 26 3 3 6" xfId="40434"/>
    <cellStyle name="Обычный 3 26 3 3 7" xfId="48322"/>
    <cellStyle name="Обычный 3 26 3 3 8" xfId="55789"/>
    <cellStyle name="Обычный 3 26 3 4" xfId="9951"/>
    <cellStyle name="Обычный 3 26 3 4 2" xfId="9952"/>
    <cellStyle name="Обычный 3 26 3 4 3" xfId="18965"/>
    <cellStyle name="Обычный 3 26 3 4 4" xfId="26437"/>
    <cellStyle name="Обычный 3 26 3 4 5" xfId="33906"/>
    <cellStyle name="Обычный 3 26 3 4 6" xfId="41367"/>
    <cellStyle name="Обычный 3 26 3 4 7" xfId="49255"/>
    <cellStyle name="Обычный 3 26 3 4 8" xfId="56722"/>
    <cellStyle name="Обычный 3 26 3 5" xfId="9953"/>
    <cellStyle name="Обычный 3 26 3 5 2" xfId="9954"/>
    <cellStyle name="Обычный 3 26 3 5 3" xfId="19897"/>
    <cellStyle name="Обычный 3 26 3 5 4" xfId="27369"/>
    <cellStyle name="Обычный 3 26 3 5 5" xfId="34838"/>
    <cellStyle name="Обычный 3 26 3 5 6" xfId="42299"/>
    <cellStyle name="Обычный 3 26 3 5 7" xfId="50187"/>
    <cellStyle name="Обычный 3 26 3 5 8" xfId="57654"/>
    <cellStyle name="Обычный 3 26 3 6" xfId="9955"/>
    <cellStyle name="Обычный 3 26 3 6 2" xfId="9956"/>
    <cellStyle name="Обычный 3 26 3 6 3" xfId="20830"/>
    <cellStyle name="Обычный 3 26 3 6 4" xfId="28302"/>
    <cellStyle name="Обычный 3 26 3 6 5" xfId="35771"/>
    <cellStyle name="Обычный 3 26 3 6 6" xfId="43232"/>
    <cellStyle name="Обычный 3 26 3 6 7" xfId="51120"/>
    <cellStyle name="Обычный 3 26 3 6 8" xfId="58587"/>
    <cellStyle name="Обычный 3 26 3 7" xfId="9957"/>
    <cellStyle name="Обычный 3 26 3 7 2" xfId="9958"/>
    <cellStyle name="Обычный 3 26 3 7 3" xfId="21764"/>
    <cellStyle name="Обычный 3 26 3 7 4" xfId="29236"/>
    <cellStyle name="Обычный 3 26 3 7 5" xfId="36705"/>
    <cellStyle name="Обычный 3 26 3 7 6" xfId="44166"/>
    <cellStyle name="Обычный 3 26 3 7 7" xfId="52054"/>
    <cellStyle name="Обычный 3 26 3 7 8" xfId="59521"/>
    <cellStyle name="Обычный 3 26 3 8" xfId="9959"/>
    <cellStyle name="Обычный 3 26 3 8 2" xfId="9960"/>
    <cellStyle name="Обычный 3 26 3 8 3" xfId="22697"/>
    <cellStyle name="Обычный 3 26 3 8 4" xfId="30169"/>
    <cellStyle name="Обычный 3 26 3 8 5" xfId="37638"/>
    <cellStyle name="Обычный 3 26 3 8 6" xfId="45099"/>
    <cellStyle name="Обычный 3 26 3 8 7" xfId="52987"/>
    <cellStyle name="Обычный 3 26 3 8 8" xfId="60454"/>
    <cellStyle name="Обычный 3 26 3 9" xfId="9961"/>
    <cellStyle name="Обычный 3 26 4" xfId="9962"/>
    <cellStyle name="Обычный 3 26 4 2" xfId="9963"/>
    <cellStyle name="Обычный 3 26 4 3" xfId="17096"/>
    <cellStyle name="Обычный 3 26 4 4" xfId="24568"/>
    <cellStyle name="Обычный 3 26 4 5" xfId="32038"/>
    <cellStyle name="Обычный 3 26 4 6" xfId="39500"/>
    <cellStyle name="Обычный 3 26 4 7" xfId="47386"/>
    <cellStyle name="Обычный 3 26 4 8" xfId="54853"/>
    <cellStyle name="Обычный 3 26 5" xfId="9964"/>
    <cellStyle name="Обычный 3 26 5 2" xfId="9965"/>
    <cellStyle name="Обычный 3 26 5 3" xfId="18030"/>
    <cellStyle name="Обычный 3 26 5 4" xfId="25502"/>
    <cellStyle name="Обычный 3 26 5 5" xfId="32971"/>
    <cellStyle name="Обычный 3 26 5 6" xfId="40432"/>
    <cellStyle name="Обычный 3 26 5 7" xfId="48320"/>
    <cellStyle name="Обычный 3 26 5 8" xfId="55787"/>
    <cellStyle name="Обычный 3 26 6" xfId="9966"/>
    <cellStyle name="Обычный 3 26 6 2" xfId="9967"/>
    <cellStyle name="Обычный 3 26 6 3" xfId="18963"/>
    <cellStyle name="Обычный 3 26 6 4" xfId="26435"/>
    <cellStyle name="Обычный 3 26 6 5" xfId="33904"/>
    <cellStyle name="Обычный 3 26 6 6" xfId="41365"/>
    <cellStyle name="Обычный 3 26 6 7" xfId="49253"/>
    <cellStyle name="Обычный 3 26 6 8" xfId="56720"/>
    <cellStyle name="Обычный 3 26 7" xfId="9968"/>
    <cellStyle name="Обычный 3 26 7 2" xfId="9969"/>
    <cellStyle name="Обычный 3 26 7 3" xfId="19895"/>
    <cellStyle name="Обычный 3 26 7 4" xfId="27367"/>
    <cellStyle name="Обычный 3 26 7 5" xfId="34836"/>
    <cellStyle name="Обычный 3 26 7 6" xfId="42297"/>
    <cellStyle name="Обычный 3 26 7 7" xfId="50185"/>
    <cellStyle name="Обычный 3 26 7 8" xfId="57652"/>
    <cellStyle name="Обычный 3 26 8" xfId="9970"/>
    <cellStyle name="Обычный 3 26 8 2" xfId="9971"/>
    <cellStyle name="Обычный 3 26 8 3" xfId="20828"/>
    <cellStyle name="Обычный 3 26 8 4" xfId="28300"/>
    <cellStyle name="Обычный 3 26 8 5" xfId="35769"/>
    <cellStyle name="Обычный 3 26 8 6" xfId="43230"/>
    <cellStyle name="Обычный 3 26 8 7" xfId="51118"/>
    <cellStyle name="Обычный 3 26 8 8" xfId="58585"/>
    <cellStyle name="Обычный 3 26 9" xfId="9972"/>
    <cellStyle name="Обычный 3 26 9 2" xfId="9973"/>
    <cellStyle name="Обычный 3 26 9 3" xfId="21762"/>
    <cellStyle name="Обычный 3 26 9 4" xfId="29234"/>
    <cellStyle name="Обычный 3 26 9 5" xfId="36703"/>
    <cellStyle name="Обычный 3 26 9 6" xfId="44164"/>
    <cellStyle name="Обычный 3 26 9 7" xfId="52052"/>
    <cellStyle name="Обычный 3 26 9 8" xfId="59519"/>
    <cellStyle name="Обычный 3 27" xfId="9974"/>
    <cellStyle name="Обычный 3 27 10" xfId="16144"/>
    <cellStyle name="Обычный 3 27 11" xfId="23634"/>
    <cellStyle name="Обычный 3 27 12" xfId="31105"/>
    <cellStyle name="Обычный 3 27 13" xfId="38571"/>
    <cellStyle name="Обычный 3 27 14" xfId="46452"/>
    <cellStyle name="Обычный 3 27 15" xfId="53919"/>
    <cellStyle name="Обычный 3 27 2" xfId="9975"/>
    <cellStyle name="Обычный 3 27 2 2" xfId="9976"/>
    <cellStyle name="Обычный 3 27 2 3" xfId="17099"/>
    <cellStyle name="Обычный 3 27 2 4" xfId="24571"/>
    <cellStyle name="Обычный 3 27 2 5" xfId="32041"/>
    <cellStyle name="Обычный 3 27 2 6" xfId="39503"/>
    <cellStyle name="Обычный 3 27 2 7" xfId="47389"/>
    <cellStyle name="Обычный 3 27 2 8" xfId="54856"/>
    <cellStyle name="Обычный 3 27 3" xfId="9977"/>
    <cellStyle name="Обычный 3 27 3 2" xfId="9978"/>
    <cellStyle name="Обычный 3 27 3 3" xfId="18033"/>
    <cellStyle name="Обычный 3 27 3 4" xfId="25505"/>
    <cellStyle name="Обычный 3 27 3 5" xfId="32974"/>
    <cellStyle name="Обычный 3 27 3 6" xfId="40435"/>
    <cellStyle name="Обычный 3 27 3 7" xfId="48323"/>
    <cellStyle name="Обычный 3 27 3 8" xfId="55790"/>
    <cellStyle name="Обычный 3 27 4" xfId="9979"/>
    <cellStyle name="Обычный 3 27 4 2" xfId="9980"/>
    <cellStyle name="Обычный 3 27 4 3" xfId="18966"/>
    <cellStyle name="Обычный 3 27 4 4" xfId="26438"/>
    <cellStyle name="Обычный 3 27 4 5" xfId="33907"/>
    <cellStyle name="Обычный 3 27 4 6" xfId="41368"/>
    <cellStyle name="Обычный 3 27 4 7" xfId="49256"/>
    <cellStyle name="Обычный 3 27 4 8" xfId="56723"/>
    <cellStyle name="Обычный 3 27 5" xfId="9981"/>
    <cellStyle name="Обычный 3 27 5 2" xfId="9982"/>
    <cellStyle name="Обычный 3 27 5 3" xfId="19898"/>
    <cellStyle name="Обычный 3 27 5 4" xfId="27370"/>
    <cellStyle name="Обычный 3 27 5 5" xfId="34839"/>
    <cellStyle name="Обычный 3 27 5 6" xfId="42300"/>
    <cellStyle name="Обычный 3 27 5 7" xfId="50188"/>
    <cellStyle name="Обычный 3 27 5 8" xfId="57655"/>
    <cellStyle name="Обычный 3 27 6" xfId="9983"/>
    <cellStyle name="Обычный 3 27 6 2" xfId="9984"/>
    <cellStyle name="Обычный 3 27 6 3" xfId="20831"/>
    <cellStyle name="Обычный 3 27 6 4" xfId="28303"/>
    <cellStyle name="Обычный 3 27 6 5" xfId="35772"/>
    <cellStyle name="Обычный 3 27 6 6" xfId="43233"/>
    <cellStyle name="Обычный 3 27 6 7" xfId="51121"/>
    <cellStyle name="Обычный 3 27 6 8" xfId="58588"/>
    <cellStyle name="Обычный 3 27 7" xfId="9985"/>
    <cellStyle name="Обычный 3 27 7 2" xfId="9986"/>
    <cellStyle name="Обычный 3 27 7 3" xfId="21765"/>
    <cellStyle name="Обычный 3 27 7 4" xfId="29237"/>
    <cellStyle name="Обычный 3 27 7 5" xfId="36706"/>
    <cellStyle name="Обычный 3 27 7 6" xfId="44167"/>
    <cellStyle name="Обычный 3 27 7 7" xfId="52055"/>
    <cellStyle name="Обычный 3 27 7 8" xfId="59522"/>
    <cellStyle name="Обычный 3 27 8" xfId="9987"/>
    <cellStyle name="Обычный 3 27 8 2" xfId="9988"/>
    <cellStyle name="Обычный 3 27 8 3" xfId="22698"/>
    <cellStyle name="Обычный 3 27 8 4" xfId="30170"/>
    <cellStyle name="Обычный 3 27 8 5" xfId="37639"/>
    <cellStyle name="Обычный 3 27 8 6" xfId="45100"/>
    <cellStyle name="Обычный 3 27 8 7" xfId="52988"/>
    <cellStyle name="Обычный 3 27 8 8" xfId="60455"/>
    <cellStyle name="Обычный 3 27 9" xfId="9989"/>
    <cellStyle name="Обычный 3 28" xfId="9990"/>
    <cellStyle name="Обычный 3 28 10" xfId="9991"/>
    <cellStyle name="Обычный 3 28 10 2" xfId="9992"/>
    <cellStyle name="Обычный 3 28 10 3" xfId="22699"/>
    <cellStyle name="Обычный 3 28 10 4" xfId="30171"/>
    <cellStyle name="Обычный 3 28 10 5" xfId="37640"/>
    <cellStyle name="Обычный 3 28 10 6" xfId="45101"/>
    <cellStyle name="Обычный 3 28 10 7" xfId="52989"/>
    <cellStyle name="Обычный 3 28 10 8" xfId="60456"/>
    <cellStyle name="Обычный 3 28 11" xfId="9993"/>
    <cellStyle name="Обычный 3 28 12" xfId="16145"/>
    <cellStyle name="Обычный 3 28 13" xfId="23635"/>
    <cellStyle name="Обычный 3 28 14" xfId="31106"/>
    <cellStyle name="Обычный 3 28 15" xfId="38572"/>
    <cellStyle name="Обычный 3 28 16" xfId="45486"/>
    <cellStyle name="Обычный 3 28 17" xfId="46453"/>
    <cellStyle name="Обычный 3 28 18" xfId="53920"/>
    <cellStyle name="Обычный 3 28 2" xfId="9994"/>
    <cellStyle name="Обычный 3 28 2 10" xfId="16146"/>
    <cellStyle name="Обычный 3 28 2 11" xfId="23636"/>
    <cellStyle name="Обычный 3 28 2 12" xfId="31107"/>
    <cellStyle name="Обычный 3 28 2 13" xfId="38573"/>
    <cellStyle name="Обычный 3 28 2 14" xfId="46454"/>
    <cellStyle name="Обычный 3 28 2 15" xfId="53921"/>
    <cellStyle name="Обычный 3 28 2 2" xfId="9995"/>
    <cellStyle name="Обычный 3 28 2 2 2" xfId="9996"/>
    <cellStyle name="Обычный 3 28 2 2 3" xfId="17101"/>
    <cellStyle name="Обычный 3 28 2 2 4" xfId="24573"/>
    <cellStyle name="Обычный 3 28 2 2 5" xfId="32043"/>
    <cellStyle name="Обычный 3 28 2 2 6" xfId="39505"/>
    <cellStyle name="Обычный 3 28 2 2 7" xfId="47391"/>
    <cellStyle name="Обычный 3 28 2 2 8" xfId="54858"/>
    <cellStyle name="Обычный 3 28 2 3" xfId="9997"/>
    <cellStyle name="Обычный 3 28 2 3 2" xfId="9998"/>
    <cellStyle name="Обычный 3 28 2 3 3" xfId="18035"/>
    <cellStyle name="Обычный 3 28 2 3 4" xfId="25507"/>
    <cellStyle name="Обычный 3 28 2 3 5" xfId="32976"/>
    <cellStyle name="Обычный 3 28 2 3 6" xfId="40437"/>
    <cellStyle name="Обычный 3 28 2 3 7" xfId="48325"/>
    <cellStyle name="Обычный 3 28 2 3 8" xfId="55792"/>
    <cellStyle name="Обычный 3 28 2 4" xfId="9999"/>
    <cellStyle name="Обычный 3 28 2 4 2" xfId="10000"/>
    <cellStyle name="Обычный 3 28 2 4 3" xfId="18968"/>
    <cellStyle name="Обычный 3 28 2 4 4" xfId="26440"/>
    <cellStyle name="Обычный 3 28 2 4 5" xfId="33909"/>
    <cellStyle name="Обычный 3 28 2 4 6" xfId="41370"/>
    <cellStyle name="Обычный 3 28 2 4 7" xfId="49258"/>
    <cellStyle name="Обычный 3 28 2 4 8" xfId="56725"/>
    <cellStyle name="Обычный 3 28 2 5" xfId="10001"/>
    <cellStyle name="Обычный 3 28 2 5 2" xfId="10002"/>
    <cellStyle name="Обычный 3 28 2 5 3" xfId="19900"/>
    <cellStyle name="Обычный 3 28 2 5 4" xfId="27372"/>
    <cellStyle name="Обычный 3 28 2 5 5" xfId="34841"/>
    <cellStyle name="Обычный 3 28 2 5 6" xfId="42302"/>
    <cellStyle name="Обычный 3 28 2 5 7" xfId="50190"/>
    <cellStyle name="Обычный 3 28 2 5 8" xfId="57657"/>
    <cellStyle name="Обычный 3 28 2 6" xfId="10003"/>
    <cellStyle name="Обычный 3 28 2 6 2" xfId="10004"/>
    <cellStyle name="Обычный 3 28 2 6 3" xfId="20833"/>
    <cellStyle name="Обычный 3 28 2 6 4" xfId="28305"/>
    <cellStyle name="Обычный 3 28 2 6 5" xfId="35774"/>
    <cellStyle name="Обычный 3 28 2 6 6" xfId="43235"/>
    <cellStyle name="Обычный 3 28 2 6 7" xfId="51123"/>
    <cellStyle name="Обычный 3 28 2 6 8" xfId="58590"/>
    <cellStyle name="Обычный 3 28 2 7" xfId="10005"/>
    <cellStyle name="Обычный 3 28 2 7 2" xfId="10006"/>
    <cellStyle name="Обычный 3 28 2 7 3" xfId="21767"/>
    <cellStyle name="Обычный 3 28 2 7 4" xfId="29239"/>
    <cellStyle name="Обычный 3 28 2 7 5" xfId="36708"/>
    <cellStyle name="Обычный 3 28 2 7 6" xfId="44169"/>
    <cellStyle name="Обычный 3 28 2 7 7" xfId="52057"/>
    <cellStyle name="Обычный 3 28 2 7 8" xfId="59524"/>
    <cellStyle name="Обычный 3 28 2 8" xfId="10007"/>
    <cellStyle name="Обычный 3 28 2 8 2" xfId="10008"/>
    <cellStyle name="Обычный 3 28 2 8 3" xfId="22700"/>
    <cellStyle name="Обычный 3 28 2 8 4" xfId="30172"/>
    <cellStyle name="Обычный 3 28 2 8 5" xfId="37641"/>
    <cellStyle name="Обычный 3 28 2 8 6" xfId="45102"/>
    <cellStyle name="Обычный 3 28 2 8 7" xfId="52990"/>
    <cellStyle name="Обычный 3 28 2 8 8" xfId="60457"/>
    <cellStyle name="Обычный 3 28 2 9" xfId="10009"/>
    <cellStyle name="Обычный 3 28 3" xfId="10010"/>
    <cellStyle name="Обычный 3 28 3 10" xfId="16147"/>
    <cellStyle name="Обычный 3 28 3 11" xfId="23637"/>
    <cellStyle name="Обычный 3 28 3 12" xfId="31108"/>
    <cellStyle name="Обычный 3 28 3 13" xfId="38574"/>
    <cellStyle name="Обычный 3 28 3 14" xfId="46455"/>
    <cellStyle name="Обычный 3 28 3 15" xfId="53922"/>
    <cellStyle name="Обычный 3 28 3 2" xfId="10011"/>
    <cellStyle name="Обычный 3 28 3 2 2" xfId="10012"/>
    <cellStyle name="Обычный 3 28 3 2 3" xfId="17102"/>
    <cellStyle name="Обычный 3 28 3 2 4" xfId="24574"/>
    <cellStyle name="Обычный 3 28 3 2 5" xfId="32044"/>
    <cellStyle name="Обычный 3 28 3 2 6" xfId="39506"/>
    <cellStyle name="Обычный 3 28 3 2 7" xfId="47392"/>
    <cellStyle name="Обычный 3 28 3 2 8" xfId="54859"/>
    <cellStyle name="Обычный 3 28 3 3" xfId="10013"/>
    <cellStyle name="Обычный 3 28 3 3 2" xfId="10014"/>
    <cellStyle name="Обычный 3 28 3 3 3" xfId="18036"/>
    <cellStyle name="Обычный 3 28 3 3 4" xfId="25508"/>
    <cellStyle name="Обычный 3 28 3 3 5" xfId="32977"/>
    <cellStyle name="Обычный 3 28 3 3 6" xfId="40438"/>
    <cellStyle name="Обычный 3 28 3 3 7" xfId="48326"/>
    <cellStyle name="Обычный 3 28 3 3 8" xfId="55793"/>
    <cellStyle name="Обычный 3 28 3 4" xfId="10015"/>
    <cellStyle name="Обычный 3 28 3 4 2" xfId="10016"/>
    <cellStyle name="Обычный 3 28 3 4 3" xfId="18969"/>
    <cellStyle name="Обычный 3 28 3 4 4" xfId="26441"/>
    <cellStyle name="Обычный 3 28 3 4 5" xfId="33910"/>
    <cellStyle name="Обычный 3 28 3 4 6" xfId="41371"/>
    <cellStyle name="Обычный 3 28 3 4 7" xfId="49259"/>
    <cellStyle name="Обычный 3 28 3 4 8" xfId="56726"/>
    <cellStyle name="Обычный 3 28 3 5" xfId="10017"/>
    <cellStyle name="Обычный 3 28 3 5 2" xfId="10018"/>
    <cellStyle name="Обычный 3 28 3 5 3" xfId="19901"/>
    <cellStyle name="Обычный 3 28 3 5 4" xfId="27373"/>
    <cellStyle name="Обычный 3 28 3 5 5" xfId="34842"/>
    <cellStyle name="Обычный 3 28 3 5 6" xfId="42303"/>
    <cellStyle name="Обычный 3 28 3 5 7" xfId="50191"/>
    <cellStyle name="Обычный 3 28 3 5 8" xfId="57658"/>
    <cellStyle name="Обычный 3 28 3 6" xfId="10019"/>
    <cellStyle name="Обычный 3 28 3 6 2" xfId="10020"/>
    <cellStyle name="Обычный 3 28 3 6 3" xfId="20834"/>
    <cellStyle name="Обычный 3 28 3 6 4" xfId="28306"/>
    <cellStyle name="Обычный 3 28 3 6 5" xfId="35775"/>
    <cellStyle name="Обычный 3 28 3 6 6" xfId="43236"/>
    <cellStyle name="Обычный 3 28 3 6 7" xfId="51124"/>
    <cellStyle name="Обычный 3 28 3 6 8" xfId="58591"/>
    <cellStyle name="Обычный 3 28 3 7" xfId="10021"/>
    <cellStyle name="Обычный 3 28 3 7 2" xfId="10022"/>
    <cellStyle name="Обычный 3 28 3 7 3" xfId="21768"/>
    <cellStyle name="Обычный 3 28 3 7 4" xfId="29240"/>
    <cellStyle name="Обычный 3 28 3 7 5" xfId="36709"/>
    <cellStyle name="Обычный 3 28 3 7 6" xfId="44170"/>
    <cellStyle name="Обычный 3 28 3 7 7" xfId="52058"/>
    <cellStyle name="Обычный 3 28 3 7 8" xfId="59525"/>
    <cellStyle name="Обычный 3 28 3 8" xfId="10023"/>
    <cellStyle name="Обычный 3 28 3 8 2" xfId="10024"/>
    <cellStyle name="Обычный 3 28 3 8 3" xfId="22701"/>
    <cellStyle name="Обычный 3 28 3 8 4" xfId="30173"/>
    <cellStyle name="Обычный 3 28 3 8 5" xfId="37642"/>
    <cellStyle name="Обычный 3 28 3 8 6" xfId="45103"/>
    <cellStyle name="Обычный 3 28 3 8 7" xfId="52991"/>
    <cellStyle name="Обычный 3 28 3 8 8" xfId="60458"/>
    <cellStyle name="Обычный 3 28 3 9" xfId="10025"/>
    <cellStyle name="Обычный 3 28 4" xfId="10026"/>
    <cellStyle name="Обычный 3 28 4 2" xfId="10027"/>
    <cellStyle name="Обычный 3 28 4 3" xfId="17100"/>
    <cellStyle name="Обычный 3 28 4 4" xfId="24572"/>
    <cellStyle name="Обычный 3 28 4 5" xfId="32042"/>
    <cellStyle name="Обычный 3 28 4 6" xfId="39504"/>
    <cellStyle name="Обычный 3 28 4 7" xfId="47390"/>
    <cellStyle name="Обычный 3 28 4 8" xfId="54857"/>
    <cellStyle name="Обычный 3 28 5" xfId="10028"/>
    <cellStyle name="Обычный 3 28 5 2" xfId="10029"/>
    <cellStyle name="Обычный 3 28 5 3" xfId="18034"/>
    <cellStyle name="Обычный 3 28 5 4" xfId="25506"/>
    <cellStyle name="Обычный 3 28 5 5" xfId="32975"/>
    <cellStyle name="Обычный 3 28 5 6" xfId="40436"/>
    <cellStyle name="Обычный 3 28 5 7" xfId="48324"/>
    <cellStyle name="Обычный 3 28 5 8" xfId="55791"/>
    <cellStyle name="Обычный 3 28 6" xfId="10030"/>
    <cellStyle name="Обычный 3 28 6 2" xfId="10031"/>
    <cellStyle name="Обычный 3 28 6 3" xfId="18967"/>
    <cellStyle name="Обычный 3 28 6 4" xfId="26439"/>
    <cellStyle name="Обычный 3 28 6 5" xfId="33908"/>
    <cellStyle name="Обычный 3 28 6 6" xfId="41369"/>
    <cellStyle name="Обычный 3 28 6 7" xfId="49257"/>
    <cellStyle name="Обычный 3 28 6 8" xfId="56724"/>
    <cellStyle name="Обычный 3 28 7" xfId="10032"/>
    <cellStyle name="Обычный 3 28 7 2" xfId="10033"/>
    <cellStyle name="Обычный 3 28 7 3" xfId="19899"/>
    <cellStyle name="Обычный 3 28 7 4" xfId="27371"/>
    <cellStyle name="Обычный 3 28 7 5" xfId="34840"/>
    <cellStyle name="Обычный 3 28 7 6" xfId="42301"/>
    <cellStyle name="Обычный 3 28 7 7" xfId="50189"/>
    <cellStyle name="Обычный 3 28 7 8" xfId="57656"/>
    <cellStyle name="Обычный 3 28 8" xfId="10034"/>
    <cellStyle name="Обычный 3 28 8 2" xfId="10035"/>
    <cellStyle name="Обычный 3 28 8 3" xfId="20832"/>
    <cellStyle name="Обычный 3 28 8 4" xfId="28304"/>
    <cellStyle name="Обычный 3 28 8 5" xfId="35773"/>
    <cellStyle name="Обычный 3 28 8 6" xfId="43234"/>
    <cellStyle name="Обычный 3 28 8 7" xfId="51122"/>
    <cellStyle name="Обычный 3 28 8 8" xfId="58589"/>
    <cellStyle name="Обычный 3 28 9" xfId="10036"/>
    <cellStyle name="Обычный 3 28 9 2" xfId="10037"/>
    <cellStyle name="Обычный 3 28 9 3" xfId="21766"/>
    <cellStyle name="Обычный 3 28 9 4" xfId="29238"/>
    <cellStyle name="Обычный 3 28 9 5" xfId="36707"/>
    <cellStyle name="Обычный 3 28 9 6" xfId="44168"/>
    <cellStyle name="Обычный 3 28 9 7" xfId="52056"/>
    <cellStyle name="Обычный 3 28 9 8" xfId="59523"/>
    <cellStyle name="Обычный 3 29" xfId="10038"/>
    <cellStyle name="Обычный 3 29 10" xfId="16148"/>
    <cellStyle name="Обычный 3 29 11" xfId="23638"/>
    <cellStyle name="Обычный 3 29 12" xfId="31109"/>
    <cellStyle name="Обычный 3 29 13" xfId="38575"/>
    <cellStyle name="Обычный 3 29 14" xfId="46456"/>
    <cellStyle name="Обычный 3 29 15" xfId="53923"/>
    <cellStyle name="Обычный 3 29 2" xfId="10039"/>
    <cellStyle name="Обычный 3 29 2 2" xfId="10040"/>
    <cellStyle name="Обычный 3 29 2 3" xfId="17103"/>
    <cellStyle name="Обычный 3 29 2 4" xfId="24575"/>
    <cellStyle name="Обычный 3 29 2 5" xfId="32045"/>
    <cellStyle name="Обычный 3 29 2 6" xfId="39507"/>
    <cellStyle name="Обычный 3 29 2 7" xfId="47393"/>
    <cellStyle name="Обычный 3 29 2 8" xfId="54860"/>
    <cellStyle name="Обычный 3 29 3" xfId="10041"/>
    <cellStyle name="Обычный 3 29 3 2" xfId="10042"/>
    <cellStyle name="Обычный 3 29 3 3" xfId="18037"/>
    <cellStyle name="Обычный 3 29 3 4" xfId="25509"/>
    <cellStyle name="Обычный 3 29 3 5" xfId="32978"/>
    <cellStyle name="Обычный 3 29 3 6" xfId="40439"/>
    <cellStyle name="Обычный 3 29 3 7" xfId="48327"/>
    <cellStyle name="Обычный 3 29 3 8" xfId="55794"/>
    <cellStyle name="Обычный 3 29 4" xfId="10043"/>
    <cellStyle name="Обычный 3 29 4 2" xfId="10044"/>
    <cellStyle name="Обычный 3 29 4 3" xfId="18970"/>
    <cellStyle name="Обычный 3 29 4 4" xfId="26442"/>
    <cellStyle name="Обычный 3 29 4 5" xfId="33911"/>
    <cellStyle name="Обычный 3 29 4 6" xfId="41372"/>
    <cellStyle name="Обычный 3 29 4 7" xfId="49260"/>
    <cellStyle name="Обычный 3 29 4 8" xfId="56727"/>
    <cellStyle name="Обычный 3 29 5" xfId="10045"/>
    <cellStyle name="Обычный 3 29 5 2" xfId="10046"/>
    <cellStyle name="Обычный 3 29 5 3" xfId="19902"/>
    <cellStyle name="Обычный 3 29 5 4" xfId="27374"/>
    <cellStyle name="Обычный 3 29 5 5" xfId="34843"/>
    <cellStyle name="Обычный 3 29 5 6" xfId="42304"/>
    <cellStyle name="Обычный 3 29 5 7" xfId="50192"/>
    <cellStyle name="Обычный 3 29 5 8" xfId="57659"/>
    <cellStyle name="Обычный 3 29 6" xfId="10047"/>
    <cellStyle name="Обычный 3 29 6 2" xfId="10048"/>
    <cellStyle name="Обычный 3 29 6 3" xfId="20835"/>
    <cellStyle name="Обычный 3 29 6 4" xfId="28307"/>
    <cellStyle name="Обычный 3 29 6 5" xfId="35776"/>
    <cellStyle name="Обычный 3 29 6 6" xfId="43237"/>
    <cellStyle name="Обычный 3 29 6 7" xfId="51125"/>
    <cellStyle name="Обычный 3 29 6 8" xfId="58592"/>
    <cellStyle name="Обычный 3 29 7" xfId="10049"/>
    <cellStyle name="Обычный 3 29 7 2" xfId="10050"/>
    <cellStyle name="Обычный 3 29 7 3" xfId="21769"/>
    <cellStyle name="Обычный 3 29 7 4" xfId="29241"/>
    <cellStyle name="Обычный 3 29 7 5" xfId="36710"/>
    <cellStyle name="Обычный 3 29 7 6" xfId="44171"/>
    <cellStyle name="Обычный 3 29 7 7" xfId="52059"/>
    <cellStyle name="Обычный 3 29 7 8" xfId="59526"/>
    <cellStyle name="Обычный 3 29 8" xfId="10051"/>
    <cellStyle name="Обычный 3 29 8 2" xfId="10052"/>
    <cellStyle name="Обычный 3 29 8 3" xfId="22702"/>
    <cellStyle name="Обычный 3 29 8 4" xfId="30174"/>
    <cellStyle name="Обычный 3 29 8 5" xfId="37643"/>
    <cellStyle name="Обычный 3 29 8 6" xfId="45104"/>
    <cellStyle name="Обычный 3 29 8 7" xfId="52992"/>
    <cellStyle name="Обычный 3 29 8 8" xfId="60459"/>
    <cellStyle name="Обычный 3 29 9" xfId="10053"/>
    <cellStyle name="Обычный 3 3" xfId="10054"/>
    <cellStyle name="Обычный 3 3 10" xfId="10055"/>
    <cellStyle name="Обычный 3 3 10 2" xfId="10056"/>
    <cellStyle name="Обычный 3 3 10 3" xfId="19903"/>
    <cellStyle name="Обычный 3 3 10 4" xfId="27375"/>
    <cellStyle name="Обычный 3 3 10 5" xfId="34844"/>
    <cellStyle name="Обычный 3 3 10 6" xfId="42305"/>
    <cellStyle name="Обычный 3 3 10 7" xfId="50193"/>
    <cellStyle name="Обычный 3 3 10 8" xfId="57660"/>
    <cellStyle name="Обычный 3 3 11" xfId="10057"/>
    <cellStyle name="Обычный 3 3 11 2" xfId="10058"/>
    <cellStyle name="Обычный 3 3 11 3" xfId="20836"/>
    <cellStyle name="Обычный 3 3 11 4" xfId="28308"/>
    <cellStyle name="Обычный 3 3 11 5" xfId="35777"/>
    <cellStyle name="Обычный 3 3 11 6" xfId="43238"/>
    <cellStyle name="Обычный 3 3 11 7" xfId="51126"/>
    <cellStyle name="Обычный 3 3 11 8" xfId="58593"/>
    <cellStyle name="Обычный 3 3 12" xfId="10059"/>
    <cellStyle name="Обычный 3 3 12 2" xfId="10060"/>
    <cellStyle name="Обычный 3 3 12 3" xfId="21770"/>
    <cellStyle name="Обычный 3 3 12 4" xfId="29242"/>
    <cellStyle name="Обычный 3 3 12 5" xfId="36711"/>
    <cellStyle name="Обычный 3 3 12 6" xfId="44172"/>
    <cellStyle name="Обычный 3 3 12 7" xfId="52060"/>
    <cellStyle name="Обычный 3 3 12 8" xfId="59527"/>
    <cellStyle name="Обычный 3 3 13" xfId="10061"/>
    <cellStyle name="Обычный 3 3 13 2" xfId="10062"/>
    <cellStyle name="Обычный 3 3 13 3" xfId="22703"/>
    <cellStyle name="Обычный 3 3 13 4" xfId="30175"/>
    <cellStyle name="Обычный 3 3 13 5" xfId="37644"/>
    <cellStyle name="Обычный 3 3 13 6" xfId="45105"/>
    <cellStyle name="Обычный 3 3 13 7" xfId="52993"/>
    <cellStyle name="Обычный 3 3 13 8" xfId="60460"/>
    <cellStyle name="Обычный 3 3 14" xfId="10063"/>
    <cellStyle name="Обычный 3 3 15" xfId="10064"/>
    <cellStyle name="Обычный 3 3 16" xfId="16149"/>
    <cellStyle name="Обычный 3 3 17" xfId="23639"/>
    <cellStyle name="Обычный 3 3 18" xfId="31110"/>
    <cellStyle name="Обычный 3 3 19" xfId="38576"/>
    <cellStyle name="Обычный 3 3 2" xfId="10065"/>
    <cellStyle name="Обычный 3 3 2 10" xfId="10066"/>
    <cellStyle name="Обычный 3 3 2 10 2" xfId="10067"/>
    <cellStyle name="Обычный 3 3 2 10 3" xfId="21771"/>
    <cellStyle name="Обычный 3 3 2 10 4" xfId="29243"/>
    <cellStyle name="Обычный 3 3 2 10 5" xfId="36712"/>
    <cellStyle name="Обычный 3 3 2 10 6" xfId="44173"/>
    <cellStyle name="Обычный 3 3 2 10 7" xfId="52061"/>
    <cellStyle name="Обычный 3 3 2 10 8" xfId="59528"/>
    <cellStyle name="Обычный 3 3 2 11" xfId="10068"/>
    <cellStyle name="Обычный 3 3 2 11 2" xfId="10069"/>
    <cellStyle name="Обычный 3 3 2 11 3" xfId="22704"/>
    <cellStyle name="Обычный 3 3 2 11 4" xfId="30176"/>
    <cellStyle name="Обычный 3 3 2 11 5" xfId="37645"/>
    <cellStyle name="Обычный 3 3 2 11 6" xfId="45106"/>
    <cellStyle name="Обычный 3 3 2 11 7" xfId="52994"/>
    <cellStyle name="Обычный 3 3 2 11 8" xfId="60461"/>
    <cellStyle name="Обычный 3 3 2 12" xfId="10070"/>
    <cellStyle name="Обычный 3 3 2 13" xfId="10071"/>
    <cellStyle name="Обычный 3 3 2 14" xfId="16150"/>
    <cellStyle name="Обычный 3 3 2 15" xfId="23640"/>
    <cellStyle name="Обычный 3 3 2 16" xfId="31111"/>
    <cellStyle name="Обычный 3 3 2 17" xfId="38577"/>
    <cellStyle name="Обычный 3 3 2 18" xfId="45601"/>
    <cellStyle name="Обычный 3 3 2 19" xfId="46458"/>
    <cellStyle name="Обычный 3 3 2 2" xfId="10072"/>
    <cellStyle name="Обычный 3 3 2 2 10" xfId="10073"/>
    <cellStyle name="Обычный 3 3 2 2 10 2" xfId="10074"/>
    <cellStyle name="Обычный 3 3 2 2 10 3" xfId="22705"/>
    <cellStyle name="Обычный 3 3 2 2 10 4" xfId="30177"/>
    <cellStyle name="Обычный 3 3 2 2 10 5" xfId="37646"/>
    <cellStyle name="Обычный 3 3 2 2 10 6" xfId="45107"/>
    <cellStyle name="Обычный 3 3 2 2 10 7" xfId="52995"/>
    <cellStyle name="Обычный 3 3 2 2 10 8" xfId="60462"/>
    <cellStyle name="Обычный 3 3 2 2 11" xfId="10075"/>
    <cellStyle name="Обычный 3 3 2 2 12" xfId="10076"/>
    <cellStyle name="Обычный 3 3 2 2 13" xfId="16151"/>
    <cellStyle name="Обычный 3 3 2 2 14" xfId="23641"/>
    <cellStyle name="Обычный 3 3 2 2 15" xfId="31112"/>
    <cellStyle name="Обычный 3 3 2 2 16" xfId="38578"/>
    <cellStyle name="Обычный 3 3 2 2 17" xfId="45602"/>
    <cellStyle name="Обычный 3 3 2 2 18" xfId="46459"/>
    <cellStyle name="Обычный 3 3 2 2 19" xfId="53926"/>
    <cellStyle name="Обычный 3 3 2 2 2" xfId="10077"/>
    <cellStyle name="Обычный 3 3 2 2 2 10" xfId="16152"/>
    <cellStyle name="Обычный 3 3 2 2 2 11" xfId="23642"/>
    <cellStyle name="Обычный 3 3 2 2 2 12" xfId="31113"/>
    <cellStyle name="Обычный 3 3 2 2 2 13" xfId="38579"/>
    <cellStyle name="Обычный 3 3 2 2 2 14" xfId="46460"/>
    <cellStyle name="Обычный 3 3 2 2 2 15" xfId="53927"/>
    <cellStyle name="Обычный 3 3 2 2 2 2" xfId="10078"/>
    <cellStyle name="Обычный 3 3 2 2 2 2 2" xfId="10079"/>
    <cellStyle name="Обычный 3 3 2 2 2 2 3" xfId="17107"/>
    <cellStyle name="Обычный 3 3 2 2 2 2 4" xfId="24579"/>
    <cellStyle name="Обычный 3 3 2 2 2 2 5" xfId="32049"/>
    <cellStyle name="Обычный 3 3 2 2 2 2 6" xfId="39511"/>
    <cellStyle name="Обычный 3 3 2 2 2 2 7" xfId="47397"/>
    <cellStyle name="Обычный 3 3 2 2 2 2 8" xfId="54864"/>
    <cellStyle name="Обычный 3 3 2 2 2 3" xfId="10080"/>
    <cellStyle name="Обычный 3 3 2 2 2 3 2" xfId="10081"/>
    <cellStyle name="Обычный 3 3 2 2 2 3 3" xfId="18041"/>
    <cellStyle name="Обычный 3 3 2 2 2 3 4" xfId="25513"/>
    <cellStyle name="Обычный 3 3 2 2 2 3 5" xfId="32982"/>
    <cellStyle name="Обычный 3 3 2 2 2 3 6" xfId="40443"/>
    <cellStyle name="Обычный 3 3 2 2 2 3 7" xfId="48331"/>
    <cellStyle name="Обычный 3 3 2 2 2 3 8" xfId="55798"/>
    <cellStyle name="Обычный 3 3 2 2 2 4" xfId="10082"/>
    <cellStyle name="Обычный 3 3 2 2 2 4 2" xfId="10083"/>
    <cellStyle name="Обычный 3 3 2 2 2 4 3" xfId="18974"/>
    <cellStyle name="Обычный 3 3 2 2 2 4 4" xfId="26446"/>
    <cellStyle name="Обычный 3 3 2 2 2 4 5" xfId="33915"/>
    <cellStyle name="Обычный 3 3 2 2 2 4 6" xfId="41376"/>
    <cellStyle name="Обычный 3 3 2 2 2 4 7" xfId="49264"/>
    <cellStyle name="Обычный 3 3 2 2 2 4 8" xfId="56731"/>
    <cellStyle name="Обычный 3 3 2 2 2 5" xfId="10084"/>
    <cellStyle name="Обычный 3 3 2 2 2 5 2" xfId="10085"/>
    <cellStyle name="Обычный 3 3 2 2 2 5 3" xfId="19906"/>
    <cellStyle name="Обычный 3 3 2 2 2 5 4" xfId="27378"/>
    <cellStyle name="Обычный 3 3 2 2 2 5 5" xfId="34847"/>
    <cellStyle name="Обычный 3 3 2 2 2 5 6" xfId="42308"/>
    <cellStyle name="Обычный 3 3 2 2 2 5 7" xfId="50196"/>
    <cellStyle name="Обычный 3 3 2 2 2 5 8" xfId="57663"/>
    <cellStyle name="Обычный 3 3 2 2 2 6" xfId="10086"/>
    <cellStyle name="Обычный 3 3 2 2 2 6 2" xfId="10087"/>
    <cellStyle name="Обычный 3 3 2 2 2 6 3" xfId="20839"/>
    <cellStyle name="Обычный 3 3 2 2 2 6 4" xfId="28311"/>
    <cellStyle name="Обычный 3 3 2 2 2 6 5" xfId="35780"/>
    <cellStyle name="Обычный 3 3 2 2 2 6 6" xfId="43241"/>
    <cellStyle name="Обычный 3 3 2 2 2 6 7" xfId="51129"/>
    <cellStyle name="Обычный 3 3 2 2 2 6 8" xfId="58596"/>
    <cellStyle name="Обычный 3 3 2 2 2 7" xfId="10088"/>
    <cellStyle name="Обычный 3 3 2 2 2 7 2" xfId="10089"/>
    <cellStyle name="Обычный 3 3 2 2 2 7 3" xfId="21773"/>
    <cellStyle name="Обычный 3 3 2 2 2 7 4" xfId="29245"/>
    <cellStyle name="Обычный 3 3 2 2 2 7 5" xfId="36714"/>
    <cellStyle name="Обычный 3 3 2 2 2 7 6" xfId="44175"/>
    <cellStyle name="Обычный 3 3 2 2 2 7 7" xfId="52063"/>
    <cellStyle name="Обычный 3 3 2 2 2 7 8" xfId="59530"/>
    <cellStyle name="Обычный 3 3 2 2 2 8" xfId="10090"/>
    <cellStyle name="Обычный 3 3 2 2 2 8 2" xfId="10091"/>
    <cellStyle name="Обычный 3 3 2 2 2 8 3" xfId="22706"/>
    <cellStyle name="Обычный 3 3 2 2 2 8 4" xfId="30178"/>
    <cellStyle name="Обычный 3 3 2 2 2 8 5" xfId="37647"/>
    <cellStyle name="Обычный 3 3 2 2 2 8 6" xfId="45108"/>
    <cellStyle name="Обычный 3 3 2 2 2 8 7" xfId="52996"/>
    <cellStyle name="Обычный 3 3 2 2 2 8 8" xfId="60463"/>
    <cellStyle name="Обычный 3 3 2 2 2 9" xfId="10092"/>
    <cellStyle name="Обычный 3 3 2 2 3" xfId="10093"/>
    <cellStyle name="Обычный 3 3 2 2 3 10" xfId="16153"/>
    <cellStyle name="Обычный 3 3 2 2 3 11" xfId="23643"/>
    <cellStyle name="Обычный 3 3 2 2 3 12" xfId="31114"/>
    <cellStyle name="Обычный 3 3 2 2 3 13" xfId="38580"/>
    <cellStyle name="Обычный 3 3 2 2 3 14" xfId="46461"/>
    <cellStyle name="Обычный 3 3 2 2 3 15" xfId="53928"/>
    <cellStyle name="Обычный 3 3 2 2 3 2" xfId="10094"/>
    <cellStyle name="Обычный 3 3 2 2 3 2 2" xfId="10095"/>
    <cellStyle name="Обычный 3 3 2 2 3 2 3" xfId="17108"/>
    <cellStyle name="Обычный 3 3 2 2 3 2 4" xfId="24580"/>
    <cellStyle name="Обычный 3 3 2 2 3 2 5" xfId="32050"/>
    <cellStyle name="Обычный 3 3 2 2 3 2 6" xfId="39512"/>
    <cellStyle name="Обычный 3 3 2 2 3 2 7" xfId="47398"/>
    <cellStyle name="Обычный 3 3 2 2 3 2 8" xfId="54865"/>
    <cellStyle name="Обычный 3 3 2 2 3 3" xfId="10096"/>
    <cellStyle name="Обычный 3 3 2 2 3 3 2" xfId="10097"/>
    <cellStyle name="Обычный 3 3 2 2 3 3 3" xfId="18042"/>
    <cellStyle name="Обычный 3 3 2 2 3 3 4" xfId="25514"/>
    <cellStyle name="Обычный 3 3 2 2 3 3 5" xfId="32983"/>
    <cellStyle name="Обычный 3 3 2 2 3 3 6" xfId="40444"/>
    <cellStyle name="Обычный 3 3 2 2 3 3 7" xfId="48332"/>
    <cellStyle name="Обычный 3 3 2 2 3 3 8" xfId="55799"/>
    <cellStyle name="Обычный 3 3 2 2 3 4" xfId="10098"/>
    <cellStyle name="Обычный 3 3 2 2 3 4 2" xfId="10099"/>
    <cellStyle name="Обычный 3 3 2 2 3 4 3" xfId="18975"/>
    <cellStyle name="Обычный 3 3 2 2 3 4 4" xfId="26447"/>
    <cellStyle name="Обычный 3 3 2 2 3 4 5" xfId="33916"/>
    <cellStyle name="Обычный 3 3 2 2 3 4 6" xfId="41377"/>
    <cellStyle name="Обычный 3 3 2 2 3 4 7" xfId="49265"/>
    <cellStyle name="Обычный 3 3 2 2 3 4 8" xfId="56732"/>
    <cellStyle name="Обычный 3 3 2 2 3 5" xfId="10100"/>
    <cellStyle name="Обычный 3 3 2 2 3 5 2" xfId="10101"/>
    <cellStyle name="Обычный 3 3 2 2 3 5 3" xfId="19907"/>
    <cellStyle name="Обычный 3 3 2 2 3 5 4" xfId="27379"/>
    <cellStyle name="Обычный 3 3 2 2 3 5 5" xfId="34848"/>
    <cellStyle name="Обычный 3 3 2 2 3 5 6" xfId="42309"/>
    <cellStyle name="Обычный 3 3 2 2 3 5 7" xfId="50197"/>
    <cellStyle name="Обычный 3 3 2 2 3 5 8" xfId="57664"/>
    <cellStyle name="Обычный 3 3 2 2 3 6" xfId="10102"/>
    <cellStyle name="Обычный 3 3 2 2 3 6 2" xfId="10103"/>
    <cellStyle name="Обычный 3 3 2 2 3 6 3" xfId="20840"/>
    <cellStyle name="Обычный 3 3 2 2 3 6 4" xfId="28312"/>
    <cellStyle name="Обычный 3 3 2 2 3 6 5" xfId="35781"/>
    <cellStyle name="Обычный 3 3 2 2 3 6 6" xfId="43242"/>
    <cellStyle name="Обычный 3 3 2 2 3 6 7" xfId="51130"/>
    <cellStyle name="Обычный 3 3 2 2 3 6 8" xfId="58597"/>
    <cellStyle name="Обычный 3 3 2 2 3 7" xfId="10104"/>
    <cellStyle name="Обычный 3 3 2 2 3 7 2" xfId="10105"/>
    <cellStyle name="Обычный 3 3 2 2 3 7 3" xfId="21774"/>
    <cellStyle name="Обычный 3 3 2 2 3 7 4" xfId="29246"/>
    <cellStyle name="Обычный 3 3 2 2 3 7 5" xfId="36715"/>
    <cellStyle name="Обычный 3 3 2 2 3 7 6" xfId="44176"/>
    <cellStyle name="Обычный 3 3 2 2 3 7 7" xfId="52064"/>
    <cellStyle name="Обычный 3 3 2 2 3 7 8" xfId="59531"/>
    <cellStyle name="Обычный 3 3 2 2 3 8" xfId="10106"/>
    <cellStyle name="Обычный 3 3 2 2 3 8 2" xfId="10107"/>
    <cellStyle name="Обычный 3 3 2 2 3 8 3" xfId="22707"/>
    <cellStyle name="Обычный 3 3 2 2 3 8 4" xfId="30179"/>
    <cellStyle name="Обычный 3 3 2 2 3 8 5" xfId="37648"/>
    <cellStyle name="Обычный 3 3 2 2 3 8 6" xfId="45109"/>
    <cellStyle name="Обычный 3 3 2 2 3 8 7" xfId="52997"/>
    <cellStyle name="Обычный 3 3 2 2 3 8 8" xfId="60464"/>
    <cellStyle name="Обычный 3 3 2 2 3 9" xfId="10108"/>
    <cellStyle name="Обычный 3 3 2 2 4" xfId="10109"/>
    <cellStyle name="Обычный 3 3 2 2 4 2" xfId="10110"/>
    <cellStyle name="Обычный 3 3 2 2 4 3" xfId="17106"/>
    <cellStyle name="Обычный 3 3 2 2 4 4" xfId="24578"/>
    <cellStyle name="Обычный 3 3 2 2 4 5" xfId="32048"/>
    <cellStyle name="Обычный 3 3 2 2 4 6" xfId="39510"/>
    <cellStyle name="Обычный 3 3 2 2 4 7" xfId="47396"/>
    <cellStyle name="Обычный 3 3 2 2 4 8" xfId="54863"/>
    <cellStyle name="Обычный 3 3 2 2 5" xfId="10111"/>
    <cellStyle name="Обычный 3 3 2 2 5 2" xfId="10112"/>
    <cellStyle name="Обычный 3 3 2 2 5 3" xfId="18040"/>
    <cellStyle name="Обычный 3 3 2 2 5 4" xfId="25512"/>
    <cellStyle name="Обычный 3 3 2 2 5 5" xfId="32981"/>
    <cellStyle name="Обычный 3 3 2 2 5 6" xfId="40442"/>
    <cellStyle name="Обычный 3 3 2 2 5 7" xfId="48330"/>
    <cellStyle name="Обычный 3 3 2 2 5 8" xfId="55797"/>
    <cellStyle name="Обычный 3 3 2 2 6" xfId="10113"/>
    <cellStyle name="Обычный 3 3 2 2 6 2" xfId="10114"/>
    <cellStyle name="Обычный 3 3 2 2 6 3" xfId="18973"/>
    <cellStyle name="Обычный 3 3 2 2 6 4" xfId="26445"/>
    <cellStyle name="Обычный 3 3 2 2 6 5" xfId="33914"/>
    <cellStyle name="Обычный 3 3 2 2 6 6" xfId="41375"/>
    <cellStyle name="Обычный 3 3 2 2 6 7" xfId="49263"/>
    <cellStyle name="Обычный 3 3 2 2 6 8" xfId="56730"/>
    <cellStyle name="Обычный 3 3 2 2 7" xfId="10115"/>
    <cellStyle name="Обычный 3 3 2 2 7 2" xfId="10116"/>
    <cellStyle name="Обычный 3 3 2 2 7 3" xfId="19905"/>
    <cellStyle name="Обычный 3 3 2 2 7 4" xfId="27377"/>
    <cellStyle name="Обычный 3 3 2 2 7 5" xfId="34846"/>
    <cellStyle name="Обычный 3 3 2 2 7 6" xfId="42307"/>
    <cellStyle name="Обычный 3 3 2 2 7 7" xfId="50195"/>
    <cellStyle name="Обычный 3 3 2 2 7 8" xfId="57662"/>
    <cellStyle name="Обычный 3 3 2 2 8" xfId="10117"/>
    <cellStyle name="Обычный 3 3 2 2 8 2" xfId="10118"/>
    <cellStyle name="Обычный 3 3 2 2 8 3" xfId="20838"/>
    <cellStyle name="Обычный 3 3 2 2 8 4" xfId="28310"/>
    <cellStyle name="Обычный 3 3 2 2 8 5" xfId="35779"/>
    <cellStyle name="Обычный 3 3 2 2 8 6" xfId="43240"/>
    <cellStyle name="Обычный 3 3 2 2 8 7" xfId="51128"/>
    <cellStyle name="Обычный 3 3 2 2 8 8" xfId="58595"/>
    <cellStyle name="Обычный 3 3 2 2 9" xfId="10119"/>
    <cellStyle name="Обычный 3 3 2 2 9 2" xfId="10120"/>
    <cellStyle name="Обычный 3 3 2 2 9 3" xfId="21772"/>
    <cellStyle name="Обычный 3 3 2 2 9 4" xfId="29244"/>
    <cellStyle name="Обычный 3 3 2 2 9 5" xfId="36713"/>
    <cellStyle name="Обычный 3 3 2 2 9 6" xfId="44174"/>
    <cellStyle name="Обычный 3 3 2 2 9 7" xfId="52062"/>
    <cellStyle name="Обычный 3 3 2 2 9 8" xfId="59529"/>
    <cellStyle name="Обычный 3 3 2 20" xfId="53925"/>
    <cellStyle name="Обычный 3 3 2 3" xfId="10121"/>
    <cellStyle name="Обычный 3 3 2 3 10" xfId="10122"/>
    <cellStyle name="Обычный 3 3 2 3 11" xfId="16154"/>
    <cellStyle name="Обычный 3 3 2 3 12" xfId="23644"/>
    <cellStyle name="Обычный 3 3 2 3 13" xfId="31115"/>
    <cellStyle name="Обычный 3 3 2 3 14" xfId="38581"/>
    <cellStyle name="Обычный 3 3 2 3 15" xfId="46462"/>
    <cellStyle name="Обычный 3 3 2 3 16" xfId="53929"/>
    <cellStyle name="Обычный 3 3 2 3 2" xfId="10123"/>
    <cellStyle name="Обычный 3 3 2 3 2 2" xfId="10124"/>
    <cellStyle name="Обычный 3 3 2 3 2 3" xfId="17109"/>
    <cellStyle name="Обычный 3 3 2 3 2 4" xfId="24581"/>
    <cellStyle name="Обычный 3 3 2 3 2 5" xfId="32051"/>
    <cellStyle name="Обычный 3 3 2 3 2 6" xfId="39513"/>
    <cellStyle name="Обычный 3 3 2 3 2 7" xfId="47399"/>
    <cellStyle name="Обычный 3 3 2 3 2 8" xfId="54866"/>
    <cellStyle name="Обычный 3 3 2 3 3" xfId="10125"/>
    <cellStyle name="Обычный 3 3 2 3 3 2" xfId="10126"/>
    <cellStyle name="Обычный 3 3 2 3 3 3" xfId="18043"/>
    <cellStyle name="Обычный 3 3 2 3 3 4" xfId="25515"/>
    <cellStyle name="Обычный 3 3 2 3 3 5" xfId="32984"/>
    <cellStyle name="Обычный 3 3 2 3 3 6" xfId="40445"/>
    <cellStyle name="Обычный 3 3 2 3 3 7" xfId="48333"/>
    <cellStyle name="Обычный 3 3 2 3 3 8" xfId="55800"/>
    <cellStyle name="Обычный 3 3 2 3 4" xfId="10127"/>
    <cellStyle name="Обычный 3 3 2 3 4 2" xfId="10128"/>
    <cellStyle name="Обычный 3 3 2 3 4 3" xfId="18976"/>
    <cellStyle name="Обычный 3 3 2 3 4 4" xfId="26448"/>
    <cellStyle name="Обычный 3 3 2 3 4 5" xfId="33917"/>
    <cellStyle name="Обычный 3 3 2 3 4 6" xfId="41378"/>
    <cellStyle name="Обычный 3 3 2 3 4 7" xfId="49266"/>
    <cellStyle name="Обычный 3 3 2 3 4 8" xfId="56733"/>
    <cellStyle name="Обычный 3 3 2 3 5" xfId="10129"/>
    <cellStyle name="Обычный 3 3 2 3 5 2" xfId="10130"/>
    <cellStyle name="Обычный 3 3 2 3 5 3" xfId="19908"/>
    <cellStyle name="Обычный 3 3 2 3 5 4" xfId="27380"/>
    <cellStyle name="Обычный 3 3 2 3 5 5" xfId="34849"/>
    <cellStyle name="Обычный 3 3 2 3 5 6" xfId="42310"/>
    <cellStyle name="Обычный 3 3 2 3 5 7" xfId="50198"/>
    <cellStyle name="Обычный 3 3 2 3 5 8" xfId="57665"/>
    <cellStyle name="Обычный 3 3 2 3 6" xfId="10131"/>
    <cellStyle name="Обычный 3 3 2 3 6 2" xfId="10132"/>
    <cellStyle name="Обычный 3 3 2 3 6 3" xfId="20841"/>
    <cellStyle name="Обычный 3 3 2 3 6 4" xfId="28313"/>
    <cellStyle name="Обычный 3 3 2 3 6 5" xfId="35782"/>
    <cellStyle name="Обычный 3 3 2 3 6 6" xfId="43243"/>
    <cellStyle name="Обычный 3 3 2 3 6 7" xfId="51131"/>
    <cellStyle name="Обычный 3 3 2 3 6 8" xfId="58598"/>
    <cellStyle name="Обычный 3 3 2 3 7" xfId="10133"/>
    <cellStyle name="Обычный 3 3 2 3 7 2" xfId="10134"/>
    <cellStyle name="Обычный 3 3 2 3 7 3" xfId="21775"/>
    <cellStyle name="Обычный 3 3 2 3 7 4" xfId="29247"/>
    <cellStyle name="Обычный 3 3 2 3 7 5" xfId="36716"/>
    <cellStyle name="Обычный 3 3 2 3 7 6" xfId="44177"/>
    <cellStyle name="Обычный 3 3 2 3 7 7" xfId="52065"/>
    <cellStyle name="Обычный 3 3 2 3 7 8" xfId="59532"/>
    <cellStyle name="Обычный 3 3 2 3 8" xfId="10135"/>
    <cellStyle name="Обычный 3 3 2 3 8 2" xfId="10136"/>
    <cellStyle name="Обычный 3 3 2 3 8 3" xfId="22708"/>
    <cellStyle name="Обычный 3 3 2 3 8 4" xfId="30180"/>
    <cellStyle name="Обычный 3 3 2 3 8 5" xfId="37649"/>
    <cellStyle name="Обычный 3 3 2 3 8 6" xfId="45110"/>
    <cellStyle name="Обычный 3 3 2 3 8 7" xfId="52998"/>
    <cellStyle name="Обычный 3 3 2 3 8 8" xfId="60465"/>
    <cellStyle name="Обычный 3 3 2 3 9" xfId="10137"/>
    <cellStyle name="Обычный 3 3 2 4" xfId="10138"/>
    <cellStyle name="Обычный 3 3 2 4 10" xfId="16155"/>
    <cellStyle name="Обычный 3 3 2 4 11" xfId="23645"/>
    <cellStyle name="Обычный 3 3 2 4 12" xfId="31116"/>
    <cellStyle name="Обычный 3 3 2 4 13" xfId="38582"/>
    <cellStyle name="Обычный 3 3 2 4 14" xfId="46463"/>
    <cellStyle name="Обычный 3 3 2 4 15" xfId="53930"/>
    <cellStyle name="Обычный 3 3 2 4 2" xfId="10139"/>
    <cellStyle name="Обычный 3 3 2 4 2 2" xfId="10140"/>
    <cellStyle name="Обычный 3 3 2 4 2 3" xfId="17110"/>
    <cellStyle name="Обычный 3 3 2 4 2 4" xfId="24582"/>
    <cellStyle name="Обычный 3 3 2 4 2 5" xfId="32052"/>
    <cellStyle name="Обычный 3 3 2 4 2 6" xfId="39514"/>
    <cellStyle name="Обычный 3 3 2 4 2 7" xfId="47400"/>
    <cellStyle name="Обычный 3 3 2 4 2 8" xfId="54867"/>
    <cellStyle name="Обычный 3 3 2 4 3" xfId="10141"/>
    <cellStyle name="Обычный 3 3 2 4 3 2" xfId="10142"/>
    <cellStyle name="Обычный 3 3 2 4 3 3" xfId="18044"/>
    <cellStyle name="Обычный 3 3 2 4 3 4" xfId="25516"/>
    <cellStyle name="Обычный 3 3 2 4 3 5" xfId="32985"/>
    <cellStyle name="Обычный 3 3 2 4 3 6" xfId="40446"/>
    <cellStyle name="Обычный 3 3 2 4 3 7" xfId="48334"/>
    <cellStyle name="Обычный 3 3 2 4 3 8" xfId="55801"/>
    <cellStyle name="Обычный 3 3 2 4 4" xfId="10143"/>
    <cellStyle name="Обычный 3 3 2 4 4 2" xfId="10144"/>
    <cellStyle name="Обычный 3 3 2 4 4 3" xfId="18977"/>
    <cellStyle name="Обычный 3 3 2 4 4 4" xfId="26449"/>
    <cellStyle name="Обычный 3 3 2 4 4 5" xfId="33918"/>
    <cellStyle name="Обычный 3 3 2 4 4 6" xfId="41379"/>
    <cellStyle name="Обычный 3 3 2 4 4 7" xfId="49267"/>
    <cellStyle name="Обычный 3 3 2 4 4 8" xfId="56734"/>
    <cellStyle name="Обычный 3 3 2 4 5" xfId="10145"/>
    <cellStyle name="Обычный 3 3 2 4 5 2" xfId="10146"/>
    <cellStyle name="Обычный 3 3 2 4 5 3" xfId="19909"/>
    <cellStyle name="Обычный 3 3 2 4 5 4" xfId="27381"/>
    <cellStyle name="Обычный 3 3 2 4 5 5" xfId="34850"/>
    <cellStyle name="Обычный 3 3 2 4 5 6" xfId="42311"/>
    <cellStyle name="Обычный 3 3 2 4 5 7" xfId="50199"/>
    <cellStyle name="Обычный 3 3 2 4 5 8" xfId="57666"/>
    <cellStyle name="Обычный 3 3 2 4 6" xfId="10147"/>
    <cellStyle name="Обычный 3 3 2 4 6 2" xfId="10148"/>
    <cellStyle name="Обычный 3 3 2 4 6 3" xfId="20842"/>
    <cellStyle name="Обычный 3 3 2 4 6 4" xfId="28314"/>
    <cellStyle name="Обычный 3 3 2 4 6 5" xfId="35783"/>
    <cellStyle name="Обычный 3 3 2 4 6 6" xfId="43244"/>
    <cellStyle name="Обычный 3 3 2 4 6 7" xfId="51132"/>
    <cellStyle name="Обычный 3 3 2 4 6 8" xfId="58599"/>
    <cellStyle name="Обычный 3 3 2 4 7" xfId="10149"/>
    <cellStyle name="Обычный 3 3 2 4 7 2" xfId="10150"/>
    <cellStyle name="Обычный 3 3 2 4 7 3" xfId="21776"/>
    <cellStyle name="Обычный 3 3 2 4 7 4" xfId="29248"/>
    <cellStyle name="Обычный 3 3 2 4 7 5" xfId="36717"/>
    <cellStyle name="Обычный 3 3 2 4 7 6" xfId="44178"/>
    <cellStyle name="Обычный 3 3 2 4 7 7" xfId="52066"/>
    <cellStyle name="Обычный 3 3 2 4 7 8" xfId="59533"/>
    <cellStyle name="Обычный 3 3 2 4 8" xfId="10151"/>
    <cellStyle name="Обычный 3 3 2 4 8 2" xfId="10152"/>
    <cellStyle name="Обычный 3 3 2 4 8 3" xfId="22709"/>
    <cellStyle name="Обычный 3 3 2 4 8 4" xfId="30181"/>
    <cellStyle name="Обычный 3 3 2 4 8 5" xfId="37650"/>
    <cellStyle name="Обычный 3 3 2 4 8 6" xfId="45111"/>
    <cellStyle name="Обычный 3 3 2 4 8 7" xfId="52999"/>
    <cellStyle name="Обычный 3 3 2 4 8 8" xfId="60466"/>
    <cellStyle name="Обычный 3 3 2 4 9" xfId="10153"/>
    <cellStyle name="Обычный 3 3 2 5" xfId="10154"/>
    <cellStyle name="Обычный 3 3 2 5 2" xfId="10155"/>
    <cellStyle name="Обычный 3 3 2 5 3" xfId="17105"/>
    <cellStyle name="Обычный 3 3 2 5 4" xfId="24577"/>
    <cellStyle name="Обычный 3 3 2 5 5" xfId="32047"/>
    <cellStyle name="Обычный 3 3 2 5 6" xfId="39509"/>
    <cellStyle name="Обычный 3 3 2 5 7" xfId="47395"/>
    <cellStyle name="Обычный 3 3 2 5 8" xfId="54862"/>
    <cellStyle name="Обычный 3 3 2 6" xfId="10156"/>
    <cellStyle name="Обычный 3 3 2 6 2" xfId="10157"/>
    <cellStyle name="Обычный 3 3 2 6 3" xfId="18039"/>
    <cellStyle name="Обычный 3 3 2 6 4" xfId="25511"/>
    <cellStyle name="Обычный 3 3 2 6 5" xfId="32980"/>
    <cellStyle name="Обычный 3 3 2 6 6" xfId="40441"/>
    <cellStyle name="Обычный 3 3 2 6 7" xfId="48329"/>
    <cellStyle name="Обычный 3 3 2 6 8" xfId="55796"/>
    <cellStyle name="Обычный 3 3 2 7" xfId="10158"/>
    <cellStyle name="Обычный 3 3 2 7 2" xfId="10159"/>
    <cellStyle name="Обычный 3 3 2 7 3" xfId="18972"/>
    <cellStyle name="Обычный 3 3 2 7 4" xfId="26444"/>
    <cellStyle name="Обычный 3 3 2 7 5" xfId="33913"/>
    <cellStyle name="Обычный 3 3 2 7 6" xfId="41374"/>
    <cellStyle name="Обычный 3 3 2 7 7" xfId="49262"/>
    <cellStyle name="Обычный 3 3 2 7 8" xfId="56729"/>
    <cellStyle name="Обычный 3 3 2 8" xfId="10160"/>
    <cellStyle name="Обычный 3 3 2 8 2" xfId="10161"/>
    <cellStyle name="Обычный 3 3 2 8 3" xfId="19904"/>
    <cellStyle name="Обычный 3 3 2 8 4" xfId="27376"/>
    <cellStyle name="Обычный 3 3 2 8 5" xfId="34845"/>
    <cellStyle name="Обычный 3 3 2 8 6" xfId="42306"/>
    <cellStyle name="Обычный 3 3 2 8 7" xfId="50194"/>
    <cellStyle name="Обычный 3 3 2 8 8" xfId="57661"/>
    <cellStyle name="Обычный 3 3 2 9" xfId="10162"/>
    <cellStyle name="Обычный 3 3 2 9 2" xfId="10163"/>
    <cellStyle name="Обычный 3 3 2 9 3" xfId="20837"/>
    <cellStyle name="Обычный 3 3 2 9 4" xfId="28309"/>
    <cellStyle name="Обычный 3 3 2 9 5" xfId="35778"/>
    <cellStyle name="Обычный 3 3 2 9 6" xfId="43239"/>
    <cellStyle name="Обычный 3 3 2 9 7" xfId="51127"/>
    <cellStyle name="Обычный 3 3 2 9 8" xfId="58594"/>
    <cellStyle name="Обычный 3 3 20" xfId="45474"/>
    <cellStyle name="Обычный 3 3 21" xfId="46457"/>
    <cellStyle name="Обычный 3 3 22" xfId="53924"/>
    <cellStyle name="Обычный 3 3 3" xfId="10164"/>
    <cellStyle name="Обычный 3 3 3 10" xfId="10165"/>
    <cellStyle name="Обычный 3 3 3 10 2" xfId="10166"/>
    <cellStyle name="Обычный 3 3 3 10 3" xfId="21777"/>
    <cellStyle name="Обычный 3 3 3 10 4" xfId="29249"/>
    <cellStyle name="Обычный 3 3 3 10 5" xfId="36718"/>
    <cellStyle name="Обычный 3 3 3 10 6" xfId="44179"/>
    <cellStyle name="Обычный 3 3 3 10 7" xfId="52067"/>
    <cellStyle name="Обычный 3 3 3 10 8" xfId="59534"/>
    <cellStyle name="Обычный 3 3 3 11" xfId="10167"/>
    <cellStyle name="Обычный 3 3 3 11 2" xfId="10168"/>
    <cellStyle name="Обычный 3 3 3 11 3" xfId="22710"/>
    <cellStyle name="Обычный 3 3 3 11 4" xfId="30182"/>
    <cellStyle name="Обычный 3 3 3 11 5" xfId="37651"/>
    <cellStyle name="Обычный 3 3 3 11 6" xfId="45112"/>
    <cellStyle name="Обычный 3 3 3 11 7" xfId="53000"/>
    <cellStyle name="Обычный 3 3 3 11 8" xfId="60467"/>
    <cellStyle name="Обычный 3 3 3 12" xfId="10169"/>
    <cellStyle name="Обычный 3 3 3 13" xfId="10170"/>
    <cellStyle name="Обычный 3 3 3 14" xfId="16156"/>
    <cellStyle name="Обычный 3 3 3 15" xfId="23646"/>
    <cellStyle name="Обычный 3 3 3 16" xfId="31117"/>
    <cellStyle name="Обычный 3 3 3 17" xfId="38583"/>
    <cellStyle name="Обычный 3 3 3 18" xfId="45603"/>
    <cellStyle name="Обычный 3 3 3 19" xfId="46464"/>
    <cellStyle name="Обычный 3 3 3 2" xfId="10171"/>
    <cellStyle name="Обычный 3 3 3 2 10" xfId="10172"/>
    <cellStyle name="Обычный 3 3 3 2 10 2" xfId="10173"/>
    <cellStyle name="Обычный 3 3 3 2 10 3" xfId="22711"/>
    <cellStyle name="Обычный 3 3 3 2 10 4" xfId="30183"/>
    <cellStyle name="Обычный 3 3 3 2 10 5" xfId="37652"/>
    <cellStyle name="Обычный 3 3 3 2 10 6" xfId="45113"/>
    <cellStyle name="Обычный 3 3 3 2 10 7" xfId="53001"/>
    <cellStyle name="Обычный 3 3 3 2 10 8" xfId="60468"/>
    <cellStyle name="Обычный 3 3 3 2 11" xfId="10174"/>
    <cellStyle name="Обычный 3 3 3 2 12" xfId="10175"/>
    <cellStyle name="Обычный 3 3 3 2 13" xfId="16157"/>
    <cellStyle name="Обычный 3 3 3 2 14" xfId="23647"/>
    <cellStyle name="Обычный 3 3 3 2 15" xfId="31118"/>
    <cellStyle name="Обычный 3 3 3 2 16" xfId="38584"/>
    <cellStyle name="Обычный 3 3 3 2 17" xfId="45604"/>
    <cellStyle name="Обычный 3 3 3 2 18" xfId="46465"/>
    <cellStyle name="Обычный 3 3 3 2 19" xfId="53932"/>
    <cellStyle name="Обычный 3 3 3 2 2" xfId="10176"/>
    <cellStyle name="Обычный 3 3 3 2 2 10" xfId="16158"/>
    <cellStyle name="Обычный 3 3 3 2 2 11" xfId="23648"/>
    <cellStyle name="Обычный 3 3 3 2 2 12" xfId="31119"/>
    <cellStyle name="Обычный 3 3 3 2 2 13" xfId="38585"/>
    <cellStyle name="Обычный 3 3 3 2 2 14" xfId="46466"/>
    <cellStyle name="Обычный 3 3 3 2 2 15" xfId="53933"/>
    <cellStyle name="Обычный 3 3 3 2 2 2" xfId="10177"/>
    <cellStyle name="Обычный 3 3 3 2 2 2 2" xfId="10178"/>
    <cellStyle name="Обычный 3 3 3 2 2 2 3" xfId="17113"/>
    <cellStyle name="Обычный 3 3 3 2 2 2 4" xfId="24585"/>
    <cellStyle name="Обычный 3 3 3 2 2 2 5" xfId="32055"/>
    <cellStyle name="Обычный 3 3 3 2 2 2 6" xfId="39517"/>
    <cellStyle name="Обычный 3 3 3 2 2 2 7" xfId="47403"/>
    <cellStyle name="Обычный 3 3 3 2 2 2 8" xfId="54870"/>
    <cellStyle name="Обычный 3 3 3 2 2 3" xfId="10179"/>
    <cellStyle name="Обычный 3 3 3 2 2 3 2" xfId="10180"/>
    <cellStyle name="Обычный 3 3 3 2 2 3 3" xfId="18047"/>
    <cellStyle name="Обычный 3 3 3 2 2 3 4" xfId="25519"/>
    <cellStyle name="Обычный 3 3 3 2 2 3 5" xfId="32988"/>
    <cellStyle name="Обычный 3 3 3 2 2 3 6" xfId="40449"/>
    <cellStyle name="Обычный 3 3 3 2 2 3 7" xfId="48337"/>
    <cellStyle name="Обычный 3 3 3 2 2 3 8" xfId="55804"/>
    <cellStyle name="Обычный 3 3 3 2 2 4" xfId="10181"/>
    <cellStyle name="Обычный 3 3 3 2 2 4 2" xfId="10182"/>
    <cellStyle name="Обычный 3 3 3 2 2 4 3" xfId="18980"/>
    <cellStyle name="Обычный 3 3 3 2 2 4 4" xfId="26452"/>
    <cellStyle name="Обычный 3 3 3 2 2 4 5" xfId="33921"/>
    <cellStyle name="Обычный 3 3 3 2 2 4 6" xfId="41382"/>
    <cellStyle name="Обычный 3 3 3 2 2 4 7" xfId="49270"/>
    <cellStyle name="Обычный 3 3 3 2 2 4 8" xfId="56737"/>
    <cellStyle name="Обычный 3 3 3 2 2 5" xfId="10183"/>
    <cellStyle name="Обычный 3 3 3 2 2 5 2" xfId="10184"/>
    <cellStyle name="Обычный 3 3 3 2 2 5 3" xfId="19912"/>
    <cellStyle name="Обычный 3 3 3 2 2 5 4" xfId="27384"/>
    <cellStyle name="Обычный 3 3 3 2 2 5 5" xfId="34853"/>
    <cellStyle name="Обычный 3 3 3 2 2 5 6" xfId="42314"/>
    <cellStyle name="Обычный 3 3 3 2 2 5 7" xfId="50202"/>
    <cellStyle name="Обычный 3 3 3 2 2 5 8" xfId="57669"/>
    <cellStyle name="Обычный 3 3 3 2 2 6" xfId="10185"/>
    <cellStyle name="Обычный 3 3 3 2 2 6 2" xfId="10186"/>
    <cellStyle name="Обычный 3 3 3 2 2 6 3" xfId="20845"/>
    <cellStyle name="Обычный 3 3 3 2 2 6 4" xfId="28317"/>
    <cellStyle name="Обычный 3 3 3 2 2 6 5" xfId="35786"/>
    <cellStyle name="Обычный 3 3 3 2 2 6 6" xfId="43247"/>
    <cellStyle name="Обычный 3 3 3 2 2 6 7" xfId="51135"/>
    <cellStyle name="Обычный 3 3 3 2 2 6 8" xfId="58602"/>
    <cellStyle name="Обычный 3 3 3 2 2 7" xfId="10187"/>
    <cellStyle name="Обычный 3 3 3 2 2 7 2" xfId="10188"/>
    <cellStyle name="Обычный 3 3 3 2 2 7 3" xfId="21779"/>
    <cellStyle name="Обычный 3 3 3 2 2 7 4" xfId="29251"/>
    <cellStyle name="Обычный 3 3 3 2 2 7 5" xfId="36720"/>
    <cellStyle name="Обычный 3 3 3 2 2 7 6" xfId="44181"/>
    <cellStyle name="Обычный 3 3 3 2 2 7 7" xfId="52069"/>
    <cellStyle name="Обычный 3 3 3 2 2 7 8" xfId="59536"/>
    <cellStyle name="Обычный 3 3 3 2 2 8" xfId="10189"/>
    <cellStyle name="Обычный 3 3 3 2 2 8 2" xfId="10190"/>
    <cellStyle name="Обычный 3 3 3 2 2 8 3" xfId="22712"/>
    <cellStyle name="Обычный 3 3 3 2 2 8 4" xfId="30184"/>
    <cellStyle name="Обычный 3 3 3 2 2 8 5" xfId="37653"/>
    <cellStyle name="Обычный 3 3 3 2 2 8 6" xfId="45114"/>
    <cellStyle name="Обычный 3 3 3 2 2 8 7" xfId="53002"/>
    <cellStyle name="Обычный 3 3 3 2 2 8 8" xfId="60469"/>
    <cellStyle name="Обычный 3 3 3 2 2 9" xfId="10191"/>
    <cellStyle name="Обычный 3 3 3 2 3" xfId="10192"/>
    <cellStyle name="Обычный 3 3 3 2 3 10" xfId="16159"/>
    <cellStyle name="Обычный 3 3 3 2 3 11" xfId="23649"/>
    <cellStyle name="Обычный 3 3 3 2 3 12" xfId="31120"/>
    <cellStyle name="Обычный 3 3 3 2 3 13" xfId="38586"/>
    <cellStyle name="Обычный 3 3 3 2 3 14" xfId="46467"/>
    <cellStyle name="Обычный 3 3 3 2 3 15" xfId="53934"/>
    <cellStyle name="Обычный 3 3 3 2 3 2" xfId="10193"/>
    <cellStyle name="Обычный 3 3 3 2 3 2 2" xfId="10194"/>
    <cellStyle name="Обычный 3 3 3 2 3 2 3" xfId="17114"/>
    <cellStyle name="Обычный 3 3 3 2 3 2 4" xfId="24586"/>
    <cellStyle name="Обычный 3 3 3 2 3 2 5" xfId="32056"/>
    <cellStyle name="Обычный 3 3 3 2 3 2 6" xfId="39518"/>
    <cellStyle name="Обычный 3 3 3 2 3 2 7" xfId="47404"/>
    <cellStyle name="Обычный 3 3 3 2 3 2 8" xfId="54871"/>
    <cellStyle name="Обычный 3 3 3 2 3 3" xfId="10195"/>
    <cellStyle name="Обычный 3 3 3 2 3 3 2" xfId="10196"/>
    <cellStyle name="Обычный 3 3 3 2 3 3 3" xfId="18048"/>
    <cellStyle name="Обычный 3 3 3 2 3 3 4" xfId="25520"/>
    <cellStyle name="Обычный 3 3 3 2 3 3 5" xfId="32989"/>
    <cellStyle name="Обычный 3 3 3 2 3 3 6" xfId="40450"/>
    <cellStyle name="Обычный 3 3 3 2 3 3 7" xfId="48338"/>
    <cellStyle name="Обычный 3 3 3 2 3 3 8" xfId="55805"/>
    <cellStyle name="Обычный 3 3 3 2 3 4" xfId="10197"/>
    <cellStyle name="Обычный 3 3 3 2 3 4 2" xfId="10198"/>
    <cellStyle name="Обычный 3 3 3 2 3 4 3" xfId="18981"/>
    <cellStyle name="Обычный 3 3 3 2 3 4 4" xfId="26453"/>
    <cellStyle name="Обычный 3 3 3 2 3 4 5" xfId="33922"/>
    <cellStyle name="Обычный 3 3 3 2 3 4 6" xfId="41383"/>
    <cellStyle name="Обычный 3 3 3 2 3 4 7" xfId="49271"/>
    <cellStyle name="Обычный 3 3 3 2 3 4 8" xfId="56738"/>
    <cellStyle name="Обычный 3 3 3 2 3 5" xfId="10199"/>
    <cellStyle name="Обычный 3 3 3 2 3 5 2" xfId="10200"/>
    <cellStyle name="Обычный 3 3 3 2 3 5 3" xfId="19913"/>
    <cellStyle name="Обычный 3 3 3 2 3 5 4" xfId="27385"/>
    <cellStyle name="Обычный 3 3 3 2 3 5 5" xfId="34854"/>
    <cellStyle name="Обычный 3 3 3 2 3 5 6" xfId="42315"/>
    <cellStyle name="Обычный 3 3 3 2 3 5 7" xfId="50203"/>
    <cellStyle name="Обычный 3 3 3 2 3 5 8" xfId="57670"/>
    <cellStyle name="Обычный 3 3 3 2 3 6" xfId="10201"/>
    <cellStyle name="Обычный 3 3 3 2 3 6 2" xfId="10202"/>
    <cellStyle name="Обычный 3 3 3 2 3 6 3" xfId="20846"/>
    <cellStyle name="Обычный 3 3 3 2 3 6 4" xfId="28318"/>
    <cellStyle name="Обычный 3 3 3 2 3 6 5" xfId="35787"/>
    <cellStyle name="Обычный 3 3 3 2 3 6 6" xfId="43248"/>
    <cellStyle name="Обычный 3 3 3 2 3 6 7" xfId="51136"/>
    <cellStyle name="Обычный 3 3 3 2 3 6 8" xfId="58603"/>
    <cellStyle name="Обычный 3 3 3 2 3 7" xfId="10203"/>
    <cellStyle name="Обычный 3 3 3 2 3 7 2" xfId="10204"/>
    <cellStyle name="Обычный 3 3 3 2 3 7 3" xfId="21780"/>
    <cellStyle name="Обычный 3 3 3 2 3 7 4" xfId="29252"/>
    <cellStyle name="Обычный 3 3 3 2 3 7 5" xfId="36721"/>
    <cellStyle name="Обычный 3 3 3 2 3 7 6" xfId="44182"/>
    <cellStyle name="Обычный 3 3 3 2 3 7 7" xfId="52070"/>
    <cellStyle name="Обычный 3 3 3 2 3 7 8" xfId="59537"/>
    <cellStyle name="Обычный 3 3 3 2 3 8" xfId="10205"/>
    <cellStyle name="Обычный 3 3 3 2 3 8 2" xfId="10206"/>
    <cellStyle name="Обычный 3 3 3 2 3 8 3" xfId="22713"/>
    <cellStyle name="Обычный 3 3 3 2 3 8 4" xfId="30185"/>
    <cellStyle name="Обычный 3 3 3 2 3 8 5" xfId="37654"/>
    <cellStyle name="Обычный 3 3 3 2 3 8 6" xfId="45115"/>
    <cellStyle name="Обычный 3 3 3 2 3 8 7" xfId="53003"/>
    <cellStyle name="Обычный 3 3 3 2 3 8 8" xfId="60470"/>
    <cellStyle name="Обычный 3 3 3 2 3 9" xfId="10207"/>
    <cellStyle name="Обычный 3 3 3 2 4" xfId="10208"/>
    <cellStyle name="Обычный 3 3 3 2 4 2" xfId="10209"/>
    <cellStyle name="Обычный 3 3 3 2 4 3" xfId="17112"/>
    <cellStyle name="Обычный 3 3 3 2 4 4" xfId="24584"/>
    <cellStyle name="Обычный 3 3 3 2 4 5" xfId="32054"/>
    <cellStyle name="Обычный 3 3 3 2 4 6" xfId="39516"/>
    <cellStyle name="Обычный 3 3 3 2 4 7" xfId="47402"/>
    <cellStyle name="Обычный 3 3 3 2 4 8" xfId="54869"/>
    <cellStyle name="Обычный 3 3 3 2 5" xfId="10210"/>
    <cellStyle name="Обычный 3 3 3 2 5 2" xfId="10211"/>
    <cellStyle name="Обычный 3 3 3 2 5 3" xfId="18046"/>
    <cellStyle name="Обычный 3 3 3 2 5 4" xfId="25518"/>
    <cellStyle name="Обычный 3 3 3 2 5 5" xfId="32987"/>
    <cellStyle name="Обычный 3 3 3 2 5 6" xfId="40448"/>
    <cellStyle name="Обычный 3 3 3 2 5 7" xfId="48336"/>
    <cellStyle name="Обычный 3 3 3 2 5 8" xfId="55803"/>
    <cellStyle name="Обычный 3 3 3 2 6" xfId="10212"/>
    <cellStyle name="Обычный 3 3 3 2 6 2" xfId="10213"/>
    <cellStyle name="Обычный 3 3 3 2 6 3" xfId="18979"/>
    <cellStyle name="Обычный 3 3 3 2 6 4" xfId="26451"/>
    <cellStyle name="Обычный 3 3 3 2 6 5" xfId="33920"/>
    <cellStyle name="Обычный 3 3 3 2 6 6" xfId="41381"/>
    <cellStyle name="Обычный 3 3 3 2 6 7" xfId="49269"/>
    <cellStyle name="Обычный 3 3 3 2 6 8" xfId="56736"/>
    <cellStyle name="Обычный 3 3 3 2 7" xfId="10214"/>
    <cellStyle name="Обычный 3 3 3 2 7 2" xfId="10215"/>
    <cellStyle name="Обычный 3 3 3 2 7 3" xfId="19911"/>
    <cellStyle name="Обычный 3 3 3 2 7 4" xfId="27383"/>
    <cellStyle name="Обычный 3 3 3 2 7 5" xfId="34852"/>
    <cellStyle name="Обычный 3 3 3 2 7 6" xfId="42313"/>
    <cellStyle name="Обычный 3 3 3 2 7 7" xfId="50201"/>
    <cellStyle name="Обычный 3 3 3 2 7 8" xfId="57668"/>
    <cellStyle name="Обычный 3 3 3 2 8" xfId="10216"/>
    <cellStyle name="Обычный 3 3 3 2 8 2" xfId="10217"/>
    <cellStyle name="Обычный 3 3 3 2 8 3" xfId="20844"/>
    <cellStyle name="Обычный 3 3 3 2 8 4" xfId="28316"/>
    <cellStyle name="Обычный 3 3 3 2 8 5" xfId="35785"/>
    <cellStyle name="Обычный 3 3 3 2 8 6" xfId="43246"/>
    <cellStyle name="Обычный 3 3 3 2 8 7" xfId="51134"/>
    <cellStyle name="Обычный 3 3 3 2 8 8" xfId="58601"/>
    <cellStyle name="Обычный 3 3 3 2 9" xfId="10218"/>
    <cellStyle name="Обычный 3 3 3 2 9 2" xfId="10219"/>
    <cellStyle name="Обычный 3 3 3 2 9 3" xfId="21778"/>
    <cellStyle name="Обычный 3 3 3 2 9 4" xfId="29250"/>
    <cellStyle name="Обычный 3 3 3 2 9 5" xfId="36719"/>
    <cellStyle name="Обычный 3 3 3 2 9 6" xfId="44180"/>
    <cellStyle name="Обычный 3 3 3 2 9 7" xfId="52068"/>
    <cellStyle name="Обычный 3 3 3 2 9 8" xfId="59535"/>
    <cellStyle name="Обычный 3 3 3 20" xfId="53931"/>
    <cellStyle name="Обычный 3 3 3 3" xfId="10220"/>
    <cellStyle name="Обычный 3 3 3 3 10" xfId="16160"/>
    <cellStyle name="Обычный 3 3 3 3 11" xfId="23650"/>
    <cellStyle name="Обычный 3 3 3 3 12" xfId="31121"/>
    <cellStyle name="Обычный 3 3 3 3 13" xfId="38587"/>
    <cellStyle name="Обычный 3 3 3 3 14" xfId="46468"/>
    <cellStyle name="Обычный 3 3 3 3 15" xfId="53935"/>
    <cellStyle name="Обычный 3 3 3 3 2" xfId="10221"/>
    <cellStyle name="Обычный 3 3 3 3 2 2" xfId="10222"/>
    <cellStyle name="Обычный 3 3 3 3 2 3" xfId="17115"/>
    <cellStyle name="Обычный 3 3 3 3 2 4" xfId="24587"/>
    <cellStyle name="Обычный 3 3 3 3 2 5" xfId="32057"/>
    <cellStyle name="Обычный 3 3 3 3 2 6" xfId="39519"/>
    <cellStyle name="Обычный 3 3 3 3 2 7" xfId="47405"/>
    <cellStyle name="Обычный 3 3 3 3 2 8" xfId="54872"/>
    <cellStyle name="Обычный 3 3 3 3 3" xfId="10223"/>
    <cellStyle name="Обычный 3 3 3 3 3 2" xfId="10224"/>
    <cellStyle name="Обычный 3 3 3 3 3 3" xfId="18049"/>
    <cellStyle name="Обычный 3 3 3 3 3 4" xfId="25521"/>
    <cellStyle name="Обычный 3 3 3 3 3 5" xfId="32990"/>
    <cellStyle name="Обычный 3 3 3 3 3 6" xfId="40451"/>
    <cellStyle name="Обычный 3 3 3 3 3 7" xfId="48339"/>
    <cellStyle name="Обычный 3 3 3 3 3 8" xfId="55806"/>
    <cellStyle name="Обычный 3 3 3 3 4" xfId="10225"/>
    <cellStyle name="Обычный 3 3 3 3 4 2" xfId="10226"/>
    <cellStyle name="Обычный 3 3 3 3 4 3" xfId="18982"/>
    <cellStyle name="Обычный 3 3 3 3 4 4" xfId="26454"/>
    <cellStyle name="Обычный 3 3 3 3 4 5" xfId="33923"/>
    <cellStyle name="Обычный 3 3 3 3 4 6" xfId="41384"/>
    <cellStyle name="Обычный 3 3 3 3 4 7" xfId="49272"/>
    <cellStyle name="Обычный 3 3 3 3 4 8" xfId="56739"/>
    <cellStyle name="Обычный 3 3 3 3 5" xfId="10227"/>
    <cellStyle name="Обычный 3 3 3 3 5 2" xfId="10228"/>
    <cellStyle name="Обычный 3 3 3 3 5 3" xfId="19914"/>
    <cellStyle name="Обычный 3 3 3 3 5 4" xfId="27386"/>
    <cellStyle name="Обычный 3 3 3 3 5 5" xfId="34855"/>
    <cellStyle name="Обычный 3 3 3 3 5 6" xfId="42316"/>
    <cellStyle name="Обычный 3 3 3 3 5 7" xfId="50204"/>
    <cellStyle name="Обычный 3 3 3 3 5 8" xfId="57671"/>
    <cellStyle name="Обычный 3 3 3 3 6" xfId="10229"/>
    <cellStyle name="Обычный 3 3 3 3 6 2" xfId="10230"/>
    <cellStyle name="Обычный 3 3 3 3 6 3" xfId="20847"/>
    <cellStyle name="Обычный 3 3 3 3 6 4" xfId="28319"/>
    <cellStyle name="Обычный 3 3 3 3 6 5" xfId="35788"/>
    <cellStyle name="Обычный 3 3 3 3 6 6" xfId="43249"/>
    <cellStyle name="Обычный 3 3 3 3 6 7" xfId="51137"/>
    <cellStyle name="Обычный 3 3 3 3 6 8" xfId="58604"/>
    <cellStyle name="Обычный 3 3 3 3 7" xfId="10231"/>
    <cellStyle name="Обычный 3 3 3 3 7 2" xfId="10232"/>
    <cellStyle name="Обычный 3 3 3 3 7 3" xfId="21781"/>
    <cellStyle name="Обычный 3 3 3 3 7 4" xfId="29253"/>
    <cellStyle name="Обычный 3 3 3 3 7 5" xfId="36722"/>
    <cellStyle name="Обычный 3 3 3 3 7 6" xfId="44183"/>
    <cellStyle name="Обычный 3 3 3 3 7 7" xfId="52071"/>
    <cellStyle name="Обычный 3 3 3 3 7 8" xfId="59538"/>
    <cellStyle name="Обычный 3 3 3 3 8" xfId="10233"/>
    <cellStyle name="Обычный 3 3 3 3 8 2" xfId="10234"/>
    <cellStyle name="Обычный 3 3 3 3 8 3" xfId="22714"/>
    <cellStyle name="Обычный 3 3 3 3 8 4" xfId="30186"/>
    <cellStyle name="Обычный 3 3 3 3 8 5" xfId="37655"/>
    <cellStyle name="Обычный 3 3 3 3 8 6" xfId="45116"/>
    <cellStyle name="Обычный 3 3 3 3 8 7" xfId="53004"/>
    <cellStyle name="Обычный 3 3 3 3 8 8" xfId="60471"/>
    <cellStyle name="Обычный 3 3 3 3 9" xfId="10235"/>
    <cellStyle name="Обычный 3 3 3 4" xfId="10236"/>
    <cellStyle name="Обычный 3 3 3 4 10" xfId="16161"/>
    <cellStyle name="Обычный 3 3 3 4 11" xfId="23651"/>
    <cellStyle name="Обычный 3 3 3 4 12" xfId="31122"/>
    <cellStyle name="Обычный 3 3 3 4 13" xfId="38588"/>
    <cellStyle name="Обычный 3 3 3 4 14" xfId="46469"/>
    <cellStyle name="Обычный 3 3 3 4 15" xfId="53936"/>
    <cellStyle name="Обычный 3 3 3 4 2" xfId="10237"/>
    <cellStyle name="Обычный 3 3 3 4 2 2" xfId="10238"/>
    <cellStyle name="Обычный 3 3 3 4 2 3" xfId="17116"/>
    <cellStyle name="Обычный 3 3 3 4 2 4" xfId="24588"/>
    <cellStyle name="Обычный 3 3 3 4 2 5" xfId="32058"/>
    <cellStyle name="Обычный 3 3 3 4 2 6" xfId="39520"/>
    <cellStyle name="Обычный 3 3 3 4 2 7" xfId="47406"/>
    <cellStyle name="Обычный 3 3 3 4 2 8" xfId="54873"/>
    <cellStyle name="Обычный 3 3 3 4 3" xfId="10239"/>
    <cellStyle name="Обычный 3 3 3 4 3 2" xfId="10240"/>
    <cellStyle name="Обычный 3 3 3 4 3 3" xfId="18050"/>
    <cellStyle name="Обычный 3 3 3 4 3 4" xfId="25522"/>
    <cellStyle name="Обычный 3 3 3 4 3 5" xfId="32991"/>
    <cellStyle name="Обычный 3 3 3 4 3 6" xfId="40452"/>
    <cellStyle name="Обычный 3 3 3 4 3 7" xfId="48340"/>
    <cellStyle name="Обычный 3 3 3 4 3 8" xfId="55807"/>
    <cellStyle name="Обычный 3 3 3 4 4" xfId="10241"/>
    <cellStyle name="Обычный 3 3 3 4 4 2" xfId="10242"/>
    <cellStyle name="Обычный 3 3 3 4 4 3" xfId="18983"/>
    <cellStyle name="Обычный 3 3 3 4 4 4" xfId="26455"/>
    <cellStyle name="Обычный 3 3 3 4 4 5" xfId="33924"/>
    <cellStyle name="Обычный 3 3 3 4 4 6" xfId="41385"/>
    <cellStyle name="Обычный 3 3 3 4 4 7" xfId="49273"/>
    <cellStyle name="Обычный 3 3 3 4 4 8" xfId="56740"/>
    <cellStyle name="Обычный 3 3 3 4 5" xfId="10243"/>
    <cellStyle name="Обычный 3 3 3 4 5 2" xfId="10244"/>
    <cellStyle name="Обычный 3 3 3 4 5 3" xfId="19915"/>
    <cellStyle name="Обычный 3 3 3 4 5 4" xfId="27387"/>
    <cellStyle name="Обычный 3 3 3 4 5 5" xfId="34856"/>
    <cellStyle name="Обычный 3 3 3 4 5 6" xfId="42317"/>
    <cellStyle name="Обычный 3 3 3 4 5 7" xfId="50205"/>
    <cellStyle name="Обычный 3 3 3 4 5 8" xfId="57672"/>
    <cellStyle name="Обычный 3 3 3 4 6" xfId="10245"/>
    <cellStyle name="Обычный 3 3 3 4 6 2" xfId="10246"/>
    <cellStyle name="Обычный 3 3 3 4 6 3" xfId="20848"/>
    <cellStyle name="Обычный 3 3 3 4 6 4" xfId="28320"/>
    <cellStyle name="Обычный 3 3 3 4 6 5" xfId="35789"/>
    <cellStyle name="Обычный 3 3 3 4 6 6" xfId="43250"/>
    <cellStyle name="Обычный 3 3 3 4 6 7" xfId="51138"/>
    <cellStyle name="Обычный 3 3 3 4 6 8" xfId="58605"/>
    <cellStyle name="Обычный 3 3 3 4 7" xfId="10247"/>
    <cellStyle name="Обычный 3 3 3 4 7 2" xfId="10248"/>
    <cellStyle name="Обычный 3 3 3 4 7 3" xfId="21782"/>
    <cellStyle name="Обычный 3 3 3 4 7 4" xfId="29254"/>
    <cellStyle name="Обычный 3 3 3 4 7 5" xfId="36723"/>
    <cellStyle name="Обычный 3 3 3 4 7 6" xfId="44184"/>
    <cellStyle name="Обычный 3 3 3 4 7 7" xfId="52072"/>
    <cellStyle name="Обычный 3 3 3 4 7 8" xfId="59539"/>
    <cellStyle name="Обычный 3 3 3 4 8" xfId="10249"/>
    <cellStyle name="Обычный 3 3 3 4 8 2" xfId="10250"/>
    <cellStyle name="Обычный 3 3 3 4 8 3" xfId="22715"/>
    <cellStyle name="Обычный 3 3 3 4 8 4" xfId="30187"/>
    <cellStyle name="Обычный 3 3 3 4 8 5" xfId="37656"/>
    <cellStyle name="Обычный 3 3 3 4 8 6" xfId="45117"/>
    <cellStyle name="Обычный 3 3 3 4 8 7" xfId="53005"/>
    <cellStyle name="Обычный 3 3 3 4 8 8" xfId="60472"/>
    <cellStyle name="Обычный 3 3 3 4 9" xfId="10251"/>
    <cellStyle name="Обычный 3 3 3 5" xfId="10252"/>
    <cellStyle name="Обычный 3 3 3 5 2" xfId="10253"/>
    <cellStyle name="Обычный 3 3 3 5 3" xfId="17111"/>
    <cellStyle name="Обычный 3 3 3 5 4" xfId="24583"/>
    <cellStyle name="Обычный 3 3 3 5 5" xfId="32053"/>
    <cellStyle name="Обычный 3 3 3 5 6" xfId="39515"/>
    <cellStyle name="Обычный 3 3 3 5 7" xfId="47401"/>
    <cellStyle name="Обычный 3 3 3 5 8" xfId="54868"/>
    <cellStyle name="Обычный 3 3 3 6" xfId="10254"/>
    <cellStyle name="Обычный 3 3 3 6 2" xfId="10255"/>
    <cellStyle name="Обычный 3 3 3 6 3" xfId="18045"/>
    <cellStyle name="Обычный 3 3 3 6 4" xfId="25517"/>
    <cellStyle name="Обычный 3 3 3 6 5" xfId="32986"/>
    <cellStyle name="Обычный 3 3 3 6 6" xfId="40447"/>
    <cellStyle name="Обычный 3 3 3 6 7" xfId="48335"/>
    <cellStyle name="Обычный 3 3 3 6 8" xfId="55802"/>
    <cellStyle name="Обычный 3 3 3 7" xfId="10256"/>
    <cellStyle name="Обычный 3 3 3 7 2" xfId="10257"/>
    <cellStyle name="Обычный 3 3 3 7 3" xfId="18978"/>
    <cellStyle name="Обычный 3 3 3 7 4" xfId="26450"/>
    <cellStyle name="Обычный 3 3 3 7 5" xfId="33919"/>
    <cellStyle name="Обычный 3 3 3 7 6" xfId="41380"/>
    <cellStyle name="Обычный 3 3 3 7 7" xfId="49268"/>
    <cellStyle name="Обычный 3 3 3 7 8" xfId="56735"/>
    <cellStyle name="Обычный 3 3 3 8" xfId="10258"/>
    <cellStyle name="Обычный 3 3 3 8 2" xfId="10259"/>
    <cellStyle name="Обычный 3 3 3 8 3" xfId="19910"/>
    <cellStyle name="Обычный 3 3 3 8 4" xfId="27382"/>
    <cellStyle name="Обычный 3 3 3 8 5" xfId="34851"/>
    <cellStyle name="Обычный 3 3 3 8 6" xfId="42312"/>
    <cellStyle name="Обычный 3 3 3 8 7" xfId="50200"/>
    <cellStyle name="Обычный 3 3 3 8 8" xfId="57667"/>
    <cellStyle name="Обычный 3 3 3 9" xfId="10260"/>
    <cellStyle name="Обычный 3 3 3 9 2" xfId="10261"/>
    <cellStyle name="Обычный 3 3 3 9 3" xfId="20843"/>
    <cellStyle name="Обычный 3 3 3 9 4" xfId="28315"/>
    <cellStyle name="Обычный 3 3 3 9 5" xfId="35784"/>
    <cellStyle name="Обычный 3 3 3 9 6" xfId="43245"/>
    <cellStyle name="Обычный 3 3 3 9 7" xfId="51133"/>
    <cellStyle name="Обычный 3 3 3 9 8" xfId="58600"/>
    <cellStyle name="Обычный 3 3 4" xfId="10262"/>
    <cellStyle name="Обычный 3 3 4 10" xfId="10263"/>
    <cellStyle name="Обычный 3 3 4 10 2" xfId="10264"/>
    <cellStyle name="Обычный 3 3 4 10 3" xfId="22716"/>
    <cellStyle name="Обычный 3 3 4 10 4" xfId="30188"/>
    <cellStyle name="Обычный 3 3 4 10 5" xfId="37657"/>
    <cellStyle name="Обычный 3 3 4 10 6" xfId="45118"/>
    <cellStyle name="Обычный 3 3 4 10 7" xfId="53006"/>
    <cellStyle name="Обычный 3 3 4 10 8" xfId="60473"/>
    <cellStyle name="Обычный 3 3 4 11" xfId="10265"/>
    <cellStyle name="Обычный 3 3 4 12" xfId="10266"/>
    <cellStyle name="Обычный 3 3 4 13" xfId="16162"/>
    <cellStyle name="Обычный 3 3 4 14" xfId="23652"/>
    <cellStyle name="Обычный 3 3 4 15" xfId="31123"/>
    <cellStyle name="Обычный 3 3 4 16" xfId="38589"/>
    <cellStyle name="Обычный 3 3 4 17" xfId="45605"/>
    <cellStyle name="Обычный 3 3 4 18" xfId="46470"/>
    <cellStyle name="Обычный 3 3 4 19" xfId="53937"/>
    <cellStyle name="Обычный 3 3 4 2" xfId="10267"/>
    <cellStyle name="Обычный 3 3 4 2 10" xfId="16163"/>
    <cellStyle name="Обычный 3 3 4 2 11" xfId="23653"/>
    <cellStyle name="Обычный 3 3 4 2 12" xfId="31124"/>
    <cellStyle name="Обычный 3 3 4 2 13" xfId="38590"/>
    <cellStyle name="Обычный 3 3 4 2 14" xfId="46471"/>
    <cellStyle name="Обычный 3 3 4 2 15" xfId="53938"/>
    <cellStyle name="Обычный 3 3 4 2 2" xfId="10268"/>
    <cellStyle name="Обычный 3 3 4 2 2 2" xfId="10269"/>
    <cellStyle name="Обычный 3 3 4 2 2 3" xfId="17118"/>
    <cellStyle name="Обычный 3 3 4 2 2 4" xfId="24590"/>
    <cellStyle name="Обычный 3 3 4 2 2 5" xfId="32060"/>
    <cellStyle name="Обычный 3 3 4 2 2 6" xfId="39522"/>
    <cellStyle name="Обычный 3 3 4 2 2 7" xfId="47408"/>
    <cellStyle name="Обычный 3 3 4 2 2 8" xfId="54875"/>
    <cellStyle name="Обычный 3 3 4 2 3" xfId="10270"/>
    <cellStyle name="Обычный 3 3 4 2 3 2" xfId="10271"/>
    <cellStyle name="Обычный 3 3 4 2 3 3" xfId="18052"/>
    <cellStyle name="Обычный 3 3 4 2 3 4" xfId="25524"/>
    <cellStyle name="Обычный 3 3 4 2 3 5" xfId="32993"/>
    <cellStyle name="Обычный 3 3 4 2 3 6" xfId="40454"/>
    <cellStyle name="Обычный 3 3 4 2 3 7" xfId="48342"/>
    <cellStyle name="Обычный 3 3 4 2 3 8" xfId="55809"/>
    <cellStyle name="Обычный 3 3 4 2 4" xfId="10272"/>
    <cellStyle name="Обычный 3 3 4 2 4 2" xfId="10273"/>
    <cellStyle name="Обычный 3 3 4 2 4 3" xfId="18985"/>
    <cellStyle name="Обычный 3 3 4 2 4 4" xfId="26457"/>
    <cellStyle name="Обычный 3 3 4 2 4 5" xfId="33926"/>
    <cellStyle name="Обычный 3 3 4 2 4 6" xfId="41387"/>
    <cellStyle name="Обычный 3 3 4 2 4 7" xfId="49275"/>
    <cellStyle name="Обычный 3 3 4 2 4 8" xfId="56742"/>
    <cellStyle name="Обычный 3 3 4 2 5" xfId="10274"/>
    <cellStyle name="Обычный 3 3 4 2 5 2" xfId="10275"/>
    <cellStyle name="Обычный 3 3 4 2 5 3" xfId="19917"/>
    <cellStyle name="Обычный 3 3 4 2 5 4" xfId="27389"/>
    <cellStyle name="Обычный 3 3 4 2 5 5" xfId="34858"/>
    <cellStyle name="Обычный 3 3 4 2 5 6" xfId="42319"/>
    <cellStyle name="Обычный 3 3 4 2 5 7" xfId="50207"/>
    <cellStyle name="Обычный 3 3 4 2 5 8" xfId="57674"/>
    <cellStyle name="Обычный 3 3 4 2 6" xfId="10276"/>
    <cellStyle name="Обычный 3 3 4 2 6 2" xfId="10277"/>
    <cellStyle name="Обычный 3 3 4 2 6 3" xfId="20850"/>
    <cellStyle name="Обычный 3 3 4 2 6 4" xfId="28322"/>
    <cellStyle name="Обычный 3 3 4 2 6 5" xfId="35791"/>
    <cellStyle name="Обычный 3 3 4 2 6 6" xfId="43252"/>
    <cellStyle name="Обычный 3 3 4 2 6 7" xfId="51140"/>
    <cellStyle name="Обычный 3 3 4 2 6 8" xfId="58607"/>
    <cellStyle name="Обычный 3 3 4 2 7" xfId="10278"/>
    <cellStyle name="Обычный 3 3 4 2 7 2" xfId="10279"/>
    <cellStyle name="Обычный 3 3 4 2 7 3" xfId="21784"/>
    <cellStyle name="Обычный 3 3 4 2 7 4" xfId="29256"/>
    <cellStyle name="Обычный 3 3 4 2 7 5" xfId="36725"/>
    <cellStyle name="Обычный 3 3 4 2 7 6" xfId="44186"/>
    <cellStyle name="Обычный 3 3 4 2 7 7" xfId="52074"/>
    <cellStyle name="Обычный 3 3 4 2 7 8" xfId="59541"/>
    <cellStyle name="Обычный 3 3 4 2 8" xfId="10280"/>
    <cellStyle name="Обычный 3 3 4 2 8 2" xfId="10281"/>
    <cellStyle name="Обычный 3 3 4 2 8 3" xfId="22717"/>
    <cellStyle name="Обычный 3 3 4 2 8 4" xfId="30189"/>
    <cellStyle name="Обычный 3 3 4 2 8 5" xfId="37658"/>
    <cellStyle name="Обычный 3 3 4 2 8 6" xfId="45119"/>
    <cellStyle name="Обычный 3 3 4 2 8 7" xfId="53007"/>
    <cellStyle name="Обычный 3 3 4 2 8 8" xfId="60474"/>
    <cellStyle name="Обычный 3 3 4 2 9" xfId="10282"/>
    <cellStyle name="Обычный 3 3 4 3" xfId="10283"/>
    <cellStyle name="Обычный 3 3 4 3 10" xfId="16164"/>
    <cellStyle name="Обычный 3 3 4 3 11" xfId="23654"/>
    <cellStyle name="Обычный 3 3 4 3 12" xfId="31125"/>
    <cellStyle name="Обычный 3 3 4 3 13" xfId="38591"/>
    <cellStyle name="Обычный 3 3 4 3 14" xfId="46472"/>
    <cellStyle name="Обычный 3 3 4 3 15" xfId="53939"/>
    <cellStyle name="Обычный 3 3 4 3 2" xfId="10284"/>
    <cellStyle name="Обычный 3 3 4 3 2 2" xfId="10285"/>
    <cellStyle name="Обычный 3 3 4 3 2 3" xfId="17119"/>
    <cellStyle name="Обычный 3 3 4 3 2 4" xfId="24591"/>
    <cellStyle name="Обычный 3 3 4 3 2 5" xfId="32061"/>
    <cellStyle name="Обычный 3 3 4 3 2 6" xfId="39523"/>
    <cellStyle name="Обычный 3 3 4 3 2 7" xfId="47409"/>
    <cellStyle name="Обычный 3 3 4 3 2 8" xfId="54876"/>
    <cellStyle name="Обычный 3 3 4 3 3" xfId="10286"/>
    <cellStyle name="Обычный 3 3 4 3 3 2" xfId="10287"/>
    <cellStyle name="Обычный 3 3 4 3 3 3" xfId="18053"/>
    <cellStyle name="Обычный 3 3 4 3 3 4" xfId="25525"/>
    <cellStyle name="Обычный 3 3 4 3 3 5" xfId="32994"/>
    <cellStyle name="Обычный 3 3 4 3 3 6" xfId="40455"/>
    <cellStyle name="Обычный 3 3 4 3 3 7" xfId="48343"/>
    <cellStyle name="Обычный 3 3 4 3 3 8" xfId="55810"/>
    <cellStyle name="Обычный 3 3 4 3 4" xfId="10288"/>
    <cellStyle name="Обычный 3 3 4 3 4 2" xfId="10289"/>
    <cellStyle name="Обычный 3 3 4 3 4 3" xfId="18986"/>
    <cellStyle name="Обычный 3 3 4 3 4 4" xfId="26458"/>
    <cellStyle name="Обычный 3 3 4 3 4 5" xfId="33927"/>
    <cellStyle name="Обычный 3 3 4 3 4 6" xfId="41388"/>
    <cellStyle name="Обычный 3 3 4 3 4 7" xfId="49276"/>
    <cellStyle name="Обычный 3 3 4 3 4 8" xfId="56743"/>
    <cellStyle name="Обычный 3 3 4 3 5" xfId="10290"/>
    <cellStyle name="Обычный 3 3 4 3 5 2" xfId="10291"/>
    <cellStyle name="Обычный 3 3 4 3 5 3" xfId="19918"/>
    <cellStyle name="Обычный 3 3 4 3 5 4" xfId="27390"/>
    <cellStyle name="Обычный 3 3 4 3 5 5" xfId="34859"/>
    <cellStyle name="Обычный 3 3 4 3 5 6" xfId="42320"/>
    <cellStyle name="Обычный 3 3 4 3 5 7" xfId="50208"/>
    <cellStyle name="Обычный 3 3 4 3 5 8" xfId="57675"/>
    <cellStyle name="Обычный 3 3 4 3 6" xfId="10292"/>
    <cellStyle name="Обычный 3 3 4 3 6 2" xfId="10293"/>
    <cellStyle name="Обычный 3 3 4 3 6 3" xfId="20851"/>
    <cellStyle name="Обычный 3 3 4 3 6 4" xfId="28323"/>
    <cellStyle name="Обычный 3 3 4 3 6 5" xfId="35792"/>
    <cellStyle name="Обычный 3 3 4 3 6 6" xfId="43253"/>
    <cellStyle name="Обычный 3 3 4 3 6 7" xfId="51141"/>
    <cellStyle name="Обычный 3 3 4 3 6 8" xfId="58608"/>
    <cellStyle name="Обычный 3 3 4 3 7" xfId="10294"/>
    <cellStyle name="Обычный 3 3 4 3 7 2" xfId="10295"/>
    <cellStyle name="Обычный 3 3 4 3 7 3" xfId="21785"/>
    <cellStyle name="Обычный 3 3 4 3 7 4" xfId="29257"/>
    <cellStyle name="Обычный 3 3 4 3 7 5" xfId="36726"/>
    <cellStyle name="Обычный 3 3 4 3 7 6" xfId="44187"/>
    <cellStyle name="Обычный 3 3 4 3 7 7" xfId="52075"/>
    <cellStyle name="Обычный 3 3 4 3 7 8" xfId="59542"/>
    <cellStyle name="Обычный 3 3 4 3 8" xfId="10296"/>
    <cellStyle name="Обычный 3 3 4 3 8 2" xfId="10297"/>
    <cellStyle name="Обычный 3 3 4 3 8 3" xfId="22718"/>
    <cellStyle name="Обычный 3 3 4 3 8 4" xfId="30190"/>
    <cellStyle name="Обычный 3 3 4 3 8 5" xfId="37659"/>
    <cellStyle name="Обычный 3 3 4 3 8 6" xfId="45120"/>
    <cellStyle name="Обычный 3 3 4 3 8 7" xfId="53008"/>
    <cellStyle name="Обычный 3 3 4 3 8 8" xfId="60475"/>
    <cellStyle name="Обычный 3 3 4 3 9" xfId="10298"/>
    <cellStyle name="Обычный 3 3 4 4" xfId="10299"/>
    <cellStyle name="Обычный 3 3 4 4 2" xfId="10300"/>
    <cellStyle name="Обычный 3 3 4 4 3" xfId="17117"/>
    <cellStyle name="Обычный 3 3 4 4 4" xfId="24589"/>
    <cellStyle name="Обычный 3 3 4 4 5" xfId="32059"/>
    <cellStyle name="Обычный 3 3 4 4 6" xfId="39521"/>
    <cellStyle name="Обычный 3 3 4 4 7" xfId="47407"/>
    <cellStyle name="Обычный 3 3 4 4 8" xfId="54874"/>
    <cellStyle name="Обычный 3 3 4 5" xfId="10301"/>
    <cellStyle name="Обычный 3 3 4 5 2" xfId="10302"/>
    <cellStyle name="Обычный 3 3 4 5 3" xfId="18051"/>
    <cellStyle name="Обычный 3 3 4 5 4" xfId="25523"/>
    <cellStyle name="Обычный 3 3 4 5 5" xfId="32992"/>
    <cellStyle name="Обычный 3 3 4 5 6" xfId="40453"/>
    <cellStyle name="Обычный 3 3 4 5 7" xfId="48341"/>
    <cellStyle name="Обычный 3 3 4 5 8" xfId="55808"/>
    <cellStyle name="Обычный 3 3 4 6" xfId="10303"/>
    <cellStyle name="Обычный 3 3 4 6 2" xfId="10304"/>
    <cellStyle name="Обычный 3 3 4 6 3" xfId="18984"/>
    <cellStyle name="Обычный 3 3 4 6 4" xfId="26456"/>
    <cellStyle name="Обычный 3 3 4 6 5" xfId="33925"/>
    <cellStyle name="Обычный 3 3 4 6 6" xfId="41386"/>
    <cellStyle name="Обычный 3 3 4 6 7" xfId="49274"/>
    <cellStyle name="Обычный 3 3 4 6 8" xfId="56741"/>
    <cellStyle name="Обычный 3 3 4 7" xfId="10305"/>
    <cellStyle name="Обычный 3 3 4 7 2" xfId="10306"/>
    <cellStyle name="Обычный 3 3 4 7 3" xfId="19916"/>
    <cellStyle name="Обычный 3 3 4 7 4" xfId="27388"/>
    <cellStyle name="Обычный 3 3 4 7 5" xfId="34857"/>
    <cellStyle name="Обычный 3 3 4 7 6" xfId="42318"/>
    <cellStyle name="Обычный 3 3 4 7 7" xfId="50206"/>
    <cellStyle name="Обычный 3 3 4 7 8" xfId="57673"/>
    <cellStyle name="Обычный 3 3 4 8" xfId="10307"/>
    <cellStyle name="Обычный 3 3 4 8 2" xfId="10308"/>
    <cellStyle name="Обычный 3 3 4 8 3" xfId="20849"/>
    <cellStyle name="Обычный 3 3 4 8 4" xfId="28321"/>
    <cellStyle name="Обычный 3 3 4 8 5" xfId="35790"/>
    <cellStyle name="Обычный 3 3 4 8 6" xfId="43251"/>
    <cellStyle name="Обычный 3 3 4 8 7" xfId="51139"/>
    <cellStyle name="Обычный 3 3 4 8 8" xfId="58606"/>
    <cellStyle name="Обычный 3 3 4 9" xfId="10309"/>
    <cellStyle name="Обычный 3 3 4 9 2" xfId="10310"/>
    <cellStyle name="Обычный 3 3 4 9 3" xfId="21783"/>
    <cellStyle name="Обычный 3 3 4 9 4" xfId="29255"/>
    <cellStyle name="Обычный 3 3 4 9 5" xfId="36724"/>
    <cellStyle name="Обычный 3 3 4 9 6" xfId="44185"/>
    <cellStyle name="Обычный 3 3 4 9 7" xfId="52073"/>
    <cellStyle name="Обычный 3 3 4 9 8" xfId="59540"/>
    <cellStyle name="Обычный 3 3 5" xfId="10311"/>
    <cellStyle name="Обычный 3 3 5 10" xfId="10312"/>
    <cellStyle name="Обычный 3 3 5 11" xfId="16165"/>
    <cellStyle name="Обычный 3 3 5 12" xfId="23655"/>
    <cellStyle name="Обычный 3 3 5 13" xfId="31126"/>
    <cellStyle name="Обычный 3 3 5 14" xfId="38592"/>
    <cellStyle name="Обычный 3 3 5 15" xfId="46473"/>
    <cellStyle name="Обычный 3 3 5 16" xfId="53940"/>
    <cellStyle name="Обычный 3 3 5 2" xfId="10313"/>
    <cellStyle name="Обычный 3 3 5 2 2" xfId="10314"/>
    <cellStyle name="Обычный 3 3 5 2 3" xfId="17120"/>
    <cellStyle name="Обычный 3 3 5 2 4" xfId="24592"/>
    <cellStyle name="Обычный 3 3 5 2 5" xfId="32062"/>
    <cellStyle name="Обычный 3 3 5 2 6" xfId="39524"/>
    <cellStyle name="Обычный 3 3 5 2 7" xfId="47410"/>
    <cellStyle name="Обычный 3 3 5 2 8" xfId="54877"/>
    <cellStyle name="Обычный 3 3 5 3" xfId="10315"/>
    <cellStyle name="Обычный 3 3 5 3 2" xfId="10316"/>
    <cellStyle name="Обычный 3 3 5 3 3" xfId="18054"/>
    <cellStyle name="Обычный 3 3 5 3 4" xfId="25526"/>
    <cellStyle name="Обычный 3 3 5 3 5" xfId="32995"/>
    <cellStyle name="Обычный 3 3 5 3 6" xfId="40456"/>
    <cellStyle name="Обычный 3 3 5 3 7" xfId="48344"/>
    <cellStyle name="Обычный 3 3 5 3 8" xfId="55811"/>
    <cellStyle name="Обычный 3 3 5 4" xfId="10317"/>
    <cellStyle name="Обычный 3 3 5 4 2" xfId="10318"/>
    <cellStyle name="Обычный 3 3 5 4 3" xfId="18987"/>
    <cellStyle name="Обычный 3 3 5 4 4" xfId="26459"/>
    <cellStyle name="Обычный 3 3 5 4 5" xfId="33928"/>
    <cellStyle name="Обычный 3 3 5 4 6" xfId="41389"/>
    <cellStyle name="Обычный 3 3 5 4 7" xfId="49277"/>
    <cellStyle name="Обычный 3 3 5 4 8" xfId="56744"/>
    <cellStyle name="Обычный 3 3 5 5" xfId="10319"/>
    <cellStyle name="Обычный 3 3 5 5 2" xfId="10320"/>
    <cellStyle name="Обычный 3 3 5 5 3" xfId="19919"/>
    <cellStyle name="Обычный 3 3 5 5 4" xfId="27391"/>
    <cellStyle name="Обычный 3 3 5 5 5" xfId="34860"/>
    <cellStyle name="Обычный 3 3 5 5 6" xfId="42321"/>
    <cellStyle name="Обычный 3 3 5 5 7" xfId="50209"/>
    <cellStyle name="Обычный 3 3 5 5 8" xfId="57676"/>
    <cellStyle name="Обычный 3 3 5 6" xfId="10321"/>
    <cellStyle name="Обычный 3 3 5 6 2" xfId="10322"/>
    <cellStyle name="Обычный 3 3 5 6 3" xfId="20852"/>
    <cellStyle name="Обычный 3 3 5 6 4" xfId="28324"/>
    <cellStyle name="Обычный 3 3 5 6 5" xfId="35793"/>
    <cellStyle name="Обычный 3 3 5 6 6" xfId="43254"/>
    <cellStyle name="Обычный 3 3 5 6 7" xfId="51142"/>
    <cellStyle name="Обычный 3 3 5 6 8" xfId="58609"/>
    <cellStyle name="Обычный 3 3 5 7" xfId="10323"/>
    <cellStyle name="Обычный 3 3 5 7 2" xfId="10324"/>
    <cellStyle name="Обычный 3 3 5 7 3" xfId="21786"/>
    <cellStyle name="Обычный 3 3 5 7 4" xfId="29258"/>
    <cellStyle name="Обычный 3 3 5 7 5" xfId="36727"/>
    <cellStyle name="Обычный 3 3 5 7 6" xfId="44188"/>
    <cellStyle name="Обычный 3 3 5 7 7" xfId="52076"/>
    <cellStyle name="Обычный 3 3 5 7 8" xfId="59543"/>
    <cellStyle name="Обычный 3 3 5 8" xfId="10325"/>
    <cellStyle name="Обычный 3 3 5 8 2" xfId="10326"/>
    <cellStyle name="Обычный 3 3 5 8 3" xfId="22719"/>
    <cellStyle name="Обычный 3 3 5 8 4" xfId="30191"/>
    <cellStyle name="Обычный 3 3 5 8 5" xfId="37660"/>
    <cellStyle name="Обычный 3 3 5 8 6" xfId="45121"/>
    <cellStyle name="Обычный 3 3 5 8 7" xfId="53009"/>
    <cellStyle name="Обычный 3 3 5 8 8" xfId="60476"/>
    <cellStyle name="Обычный 3 3 5 9" xfId="10327"/>
    <cellStyle name="Обычный 3 3 6" xfId="10328"/>
    <cellStyle name="Обычный 3 3 6 10" xfId="16166"/>
    <cellStyle name="Обычный 3 3 6 11" xfId="23656"/>
    <cellStyle name="Обычный 3 3 6 12" xfId="31127"/>
    <cellStyle name="Обычный 3 3 6 13" xfId="38593"/>
    <cellStyle name="Обычный 3 3 6 14" xfId="46474"/>
    <cellStyle name="Обычный 3 3 6 15" xfId="53941"/>
    <cellStyle name="Обычный 3 3 6 2" xfId="10329"/>
    <cellStyle name="Обычный 3 3 6 2 2" xfId="10330"/>
    <cellStyle name="Обычный 3 3 6 2 3" xfId="17121"/>
    <cellStyle name="Обычный 3 3 6 2 4" xfId="24593"/>
    <cellStyle name="Обычный 3 3 6 2 5" xfId="32063"/>
    <cellStyle name="Обычный 3 3 6 2 6" xfId="39525"/>
    <cellStyle name="Обычный 3 3 6 2 7" xfId="47411"/>
    <cellStyle name="Обычный 3 3 6 2 8" xfId="54878"/>
    <cellStyle name="Обычный 3 3 6 3" xfId="10331"/>
    <cellStyle name="Обычный 3 3 6 3 2" xfId="10332"/>
    <cellStyle name="Обычный 3 3 6 3 3" xfId="18055"/>
    <cellStyle name="Обычный 3 3 6 3 4" xfId="25527"/>
    <cellStyle name="Обычный 3 3 6 3 5" xfId="32996"/>
    <cellStyle name="Обычный 3 3 6 3 6" xfId="40457"/>
    <cellStyle name="Обычный 3 3 6 3 7" xfId="48345"/>
    <cellStyle name="Обычный 3 3 6 3 8" xfId="55812"/>
    <cellStyle name="Обычный 3 3 6 4" xfId="10333"/>
    <cellStyle name="Обычный 3 3 6 4 2" xfId="10334"/>
    <cellStyle name="Обычный 3 3 6 4 3" xfId="18988"/>
    <cellStyle name="Обычный 3 3 6 4 4" xfId="26460"/>
    <cellStyle name="Обычный 3 3 6 4 5" xfId="33929"/>
    <cellStyle name="Обычный 3 3 6 4 6" xfId="41390"/>
    <cellStyle name="Обычный 3 3 6 4 7" xfId="49278"/>
    <cellStyle name="Обычный 3 3 6 4 8" xfId="56745"/>
    <cellStyle name="Обычный 3 3 6 5" xfId="10335"/>
    <cellStyle name="Обычный 3 3 6 5 2" xfId="10336"/>
    <cellStyle name="Обычный 3 3 6 5 3" xfId="19920"/>
    <cellStyle name="Обычный 3 3 6 5 4" xfId="27392"/>
    <cellStyle name="Обычный 3 3 6 5 5" xfId="34861"/>
    <cellStyle name="Обычный 3 3 6 5 6" xfId="42322"/>
    <cellStyle name="Обычный 3 3 6 5 7" xfId="50210"/>
    <cellStyle name="Обычный 3 3 6 5 8" xfId="57677"/>
    <cellStyle name="Обычный 3 3 6 6" xfId="10337"/>
    <cellStyle name="Обычный 3 3 6 6 2" xfId="10338"/>
    <cellStyle name="Обычный 3 3 6 6 3" xfId="20853"/>
    <cellStyle name="Обычный 3 3 6 6 4" xfId="28325"/>
    <cellStyle name="Обычный 3 3 6 6 5" xfId="35794"/>
    <cellStyle name="Обычный 3 3 6 6 6" xfId="43255"/>
    <cellStyle name="Обычный 3 3 6 6 7" xfId="51143"/>
    <cellStyle name="Обычный 3 3 6 6 8" xfId="58610"/>
    <cellStyle name="Обычный 3 3 6 7" xfId="10339"/>
    <cellStyle name="Обычный 3 3 6 7 2" xfId="10340"/>
    <cellStyle name="Обычный 3 3 6 7 3" xfId="21787"/>
    <cellStyle name="Обычный 3 3 6 7 4" xfId="29259"/>
    <cellStyle name="Обычный 3 3 6 7 5" xfId="36728"/>
    <cellStyle name="Обычный 3 3 6 7 6" xfId="44189"/>
    <cellStyle name="Обычный 3 3 6 7 7" xfId="52077"/>
    <cellStyle name="Обычный 3 3 6 7 8" xfId="59544"/>
    <cellStyle name="Обычный 3 3 6 8" xfId="10341"/>
    <cellStyle name="Обычный 3 3 6 8 2" xfId="10342"/>
    <cellStyle name="Обычный 3 3 6 8 3" xfId="22720"/>
    <cellStyle name="Обычный 3 3 6 8 4" xfId="30192"/>
    <cellStyle name="Обычный 3 3 6 8 5" xfId="37661"/>
    <cellStyle name="Обычный 3 3 6 8 6" xfId="45122"/>
    <cellStyle name="Обычный 3 3 6 8 7" xfId="53010"/>
    <cellStyle name="Обычный 3 3 6 8 8" xfId="60477"/>
    <cellStyle name="Обычный 3 3 6 9" xfId="10343"/>
    <cellStyle name="Обычный 3 3 7" xfId="10344"/>
    <cellStyle name="Обычный 3 3 7 2" xfId="10345"/>
    <cellStyle name="Обычный 3 3 7 3" xfId="17104"/>
    <cellStyle name="Обычный 3 3 7 4" xfId="24576"/>
    <cellStyle name="Обычный 3 3 7 5" xfId="32046"/>
    <cellStyle name="Обычный 3 3 7 6" xfId="39508"/>
    <cellStyle name="Обычный 3 3 7 7" xfId="47394"/>
    <cellStyle name="Обычный 3 3 7 8" xfId="54861"/>
    <cellStyle name="Обычный 3 3 8" xfId="10346"/>
    <cellStyle name="Обычный 3 3 8 2" xfId="10347"/>
    <cellStyle name="Обычный 3 3 8 3" xfId="18038"/>
    <cellStyle name="Обычный 3 3 8 4" xfId="25510"/>
    <cellStyle name="Обычный 3 3 8 5" xfId="32979"/>
    <cellStyle name="Обычный 3 3 8 6" xfId="40440"/>
    <cellStyle name="Обычный 3 3 8 7" xfId="48328"/>
    <cellStyle name="Обычный 3 3 8 8" xfId="55795"/>
    <cellStyle name="Обычный 3 3 9" xfId="10348"/>
    <cellStyle name="Обычный 3 3 9 2" xfId="10349"/>
    <cellStyle name="Обычный 3 3 9 3" xfId="18971"/>
    <cellStyle name="Обычный 3 3 9 4" xfId="26443"/>
    <cellStyle name="Обычный 3 3 9 5" xfId="33912"/>
    <cellStyle name="Обычный 3 3 9 6" xfId="41373"/>
    <cellStyle name="Обычный 3 3 9 7" xfId="49261"/>
    <cellStyle name="Обычный 3 3 9 8" xfId="56728"/>
    <cellStyle name="Обычный 3 30" xfId="10350"/>
    <cellStyle name="Обычный 3 30 2" xfId="10351"/>
    <cellStyle name="Обычный 3 30 3" xfId="16804"/>
    <cellStyle name="Обычный 3 30 4" xfId="24276"/>
    <cellStyle name="Обычный 3 30 5" xfId="31746"/>
    <cellStyle name="Обычный 3 30 6" xfId="39208"/>
    <cellStyle name="Обычный 3 30 7" xfId="47094"/>
    <cellStyle name="Обычный 3 30 8" xfId="54561"/>
    <cellStyle name="Обычный 3 31" xfId="10352"/>
    <cellStyle name="Обычный 3 31 2" xfId="10353"/>
    <cellStyle name="Обычный 3 31 3" xfId="17738"/>
    <cellStyle name="Обычный 3 31 4" xfId="25210"/>
    <cellStyle name="Обычный 3 31 5" xfId="32679"/>
    <cellStyle name="Обычный 3 31 6" xfId="40140"/>
    <cellStyle name="Обычный 3 31 7" xfId="48028"/>
    <cellStyle name="Обычный 3 31 8" xfId="55495"/>
    <cellStyle name="Обычный 3 32" xfId="10354"/>
    <cellStyle name="Обычный 3 32 2" xfId="10355"/>
    <cellStyle name="Обычный 3 32 3" xfId="18671"/>
    <cellStyle name="Обычный 3 32 4" xfId="26143"/>
    <cellStyle name="Обычный 3 32 5" xfId="33612"/>
    <cellStyle name="Обычный 3 32 6" xfId="41073"/>
    <cellStyle name="Обычный 3 32 7" xfId="48961"/>
    <cellStyle name="Обычный 3 32 8" xfId="56428"/>
    <cellStyle name="Обычный 3 33" xfId="10356"/>
    <cellStyle name="Обычный 3 33 2" xfId="10357"/>
    <cellStyle name="Обычный 3 33 3" xfId="19603"/>
    <cellStyle name="Обычный 3 33 4" xfId="27075"/>
    <cellStyle name="Обычный 3 33 5" xfId="34544"/>
    <cellStyle name="Обычный 3 33 6" xfId="42005"/>
    <cellStyle name="Обычный 3 33 7" xfId="49893"/>
    <cellStyle name="Обычный 3 33 8" xfId="57360"/>
    <cellStyle name="Обычный 3 34" xfId="10358"/>
    <cellStyle name="Обычный 3 34 2" xfId="10359"/>
    <cellStyle name="Обычный 3 34 3" xfId="20536"/>
    <cellStyle name="Обычный 3 34 4" xfId="28008"/>
    <cellStyle name="Обычный 3 34 5" xfId="35477"/>
    <cellStyle name="Обычный 3 34 6" xfId="42938"/>
    <cellStyle name="Обычный 3 34 7" xfId="50826"/>
    <cellStyle name="Обычный 3 34 8" xfId="58293"/>
    <cellStyle name="Обычный 3 35" xfId="10360"/>
    <cellStyle name="Обычный 3 35 2" xfId="10361"/>
    <cellStyle name="Обычный 3 35 3" xfId="21470"/>
    <cellStyle name="Обычный 3 35 4" xfId="28942"/>
    <cellStyle name="Обычный 3 35 5" xfId="36411"/>
    <cellStyle name="Обычный 3 35 6" xfId="43872"/>
    <cellStyle name="Обычный 3 35 7" xfId="51760"/>
    <cellStyle name="Обычный 3 35 8" xfId="59227"/>
    <cellStyle name="Обычный 3 36" xfId="10362"/>
    <cellStyle name="Обычный 3 36 2" xfId="10363"/>
    <cellStyle name="Обычный 3 36 3" xfId="22403"/>
    <cellStyle name="Обычный 3 36 4" xfId="29875"/>
    <cellStyle name="Обычный 3 36 5" xfId="37344"/>
    <cellStyle name="Обычный 3 36 6" xfId="44805"/>
    <cellStyle name="Обычный 3 36 7" xfId="52693"/>
    <cellStyle name="Обычный 3 36 8" xfId="60160"/>
    <cellStyle name="Обычный 3 37" xfId="10364"/>
    <cellStyle name="Обычный 3 38" xfId="10365"/>
    <cellStyle name="Обычный 3 39" xfId="10366"/>
    <cellStyle name="Обычный 3 4" xfId="10367"/>
    <cellStyle name="Обычный 3 4 10" xfId="10368"/>
    <cellStyle name="Обычный 3 4 10 2" xfId="10369"/>
    <cellStyle name="Обычный 3 4 10 3" xfId="19921"/>
    <cellStyle name="Обычный 3 4 10 4" xfId="27393"/>
    <cellStyle name="Обычный 3 4 10 5" xfId="34862"/>
    <cellStyle name="Обычный 3 4 10 6" xfId="42323"/>
    <cellStyle name="Обычный 3 4 10 7" xfId="50211"/>
    <cellStyle name="Обычный 3 4 10 8" xfId="57678"/>
    <cellStyle name="Обычный 3 4 11" xfId="10370"/>
    <cellStyle name="Обычный 3 4 11 2" xfId="10371"/>
    <cellStyle name="Обычный 3 4 11 3" xfId="20854"/>
    <cellStyle name="Обычный 3 4 11 4" xfId="28326"/>
    <cellStyle name="Обычный 3 4 11 5" xfId="35795"/>
    <cellStyle name="Обычный 3 4 11 6" xfId="43256"/>
    <cellStyle name="Обычный 3 4 11 7" xfId="51144"/>
    <cellStyle name="Обычный 3 4 11 8" xfId="58611"/>
    <cellStyle name="Обычный 3 4 12" xfId="10372"/>
    <cellStyle name="Обычный 3 4 12 2" xfId="10373"/>
    <cellStyle name="Обычный 3 4 12 3" xfId="21788"/>
    <cellStyle name="Обычный 3 4 12 4" xfId="29260"/>
    <cellStyle name="Обычный 3 4 12 5" xfId="36729"/>
    <cellStyle name="Обычный 3 4 12 6" xfId="44190"/>
    <cellStyle name="Обычный 3 4 12 7" xfId="52078"/>
    <cellStyle name="Обычный 3 4 12 8" xfId="59545"/>
    <cellStyle name="Обычный 3 4 13" xfId="10374"/>
    <cellStyle name="Обычный 3 4 13 2" xfId="10375"/>
    <cellStyle name="Обычный 3 4 13 3" xfId="22721"/>
    <cellStyle name="Обычный 3 4 13 4" xfId="30193"/>
    <cellStyle name="Обычный 3 4 13 5" xfId="37662"/>
    <cellStyle name="Обычный 3 4 13 6" xfId="45123"/>
    <cellStyle name="Обычный 3 4 13 7" xfId="53011"/>
    <cellStyle name="Обычный 3 4 13 8" xfId="60478"/>
    <cellStyle name="Обычный 3 4 14" xfId="10376"/>
    <cellStyle name="Обычный 3 4 15" xfId="10377"/>
    <cellStyle name="Обычный 3 4 16" xfId="16167"/>
    <cellStyle name="Обычный 3 4 17" xfId="23657"/>
    <cellStyle name="Обычный 3 4 18" xfId="31128"/>
    <cellStyle name="Обычный 3 4 19" xfId="38594"/>
    <cellStyle name="Обычный 3 4 2" xfId="10378"/>
    <cellStyle name="Обычный 3 4 2 10" xfId="10379"/>
    <cellStyle name="Обычный 3 4 2 10 2" xfId="10380"/>
    <cellStyle name="Обычный 3 4 2 10 3" xfId="21789"/>
    <cellStyle name="Обычный 3 4 2 10 4" xfId="29261"/>
    <cellStyle name="Обычный 3 4 2 10 5" xfId="36730"/>
    <cellStyle name="Обычный 3 4 2 10 6" xfId="44191"/>
    <cellStyle name="Обычный 3 4 2 10 7" xfId="52079"/>
    <cellStyle name="Обычный 3 4 2 10 8" xfId="59546"/>
    <cellStyle name="Обычный 3 4 2 11" xfId="10381"/>
    <cellStyle name="Обычный 3 4 2 11 2" xfId="10382"/>
    <cellStyle name="Обычный 3 4 2 11 3" xfId="22722"/>
    <cellStyle name="Обычный 3 4 2 11 4" xfId="30194"/>
    <cellStyle name="Обычный 3 4 2 11 5" xfId="37663"/>
    <cellStyle name="Обычный 3 4 2 11 6" xfId="45124"/>
    <cellStyle name="Обычный 3 4 2 11 7" xfId="53012"/>
    <cellStyle name="Обычный 3 4 2 11 8" xfId="60479"/>
    <cellStyle name="Обычный 3 4 2 12" xfId="10383"/>
    <cellStyle name="Обычный 3 4 2 13" xfId="10384"/>
    <cellStyle name="Обычный 3 4 2 14" xfId="16168"/>
    <cellStyle name="Обычный 3 4 2 15" xfId="23658"/>
    <cellStyle name="Обычный 3 4 2 16" xfId="31129"/>
    <cellStyle name="Обычный 3 4 2 17" xfId="38595"/>
    <cellStyle name="Обычный 3 4 2 18" xfId="45606"/>
    <cellStyle name="Обычный 3 4 2 19" xfId="46476"/>
    <cellStyle name="Обычный 3 4 2 2" xfId="10385"/>
    <cellStyle name="Обычный 3 4 2 2 10" xfId="10386"/>
    <cellStyle name="Обычный 3 4 2 2 10 2" xfId="10387"/>
    <cellStyle name="Обычный 3 4 2 2 10 3" xfId="22723"/>
    <cellStyle name="Обычный 3 4 2 2 10 4" xfId="30195"/>
    <cellStyle name="Обычный 3 4 2 2 10 5" xfId="37664"/>
    <cellStyle name="Обычный 3 4 2 2 10 6" xfId="45125"/>
    <cellStyle name="Обычный 3 4 2 2 10 7" xfId="53013"/>
    <cellStyle name="Обычный 3 4 2 2 10 8" xfId="60480"/>
    <cellStyle name="Обычный 3 4 2 2 11" xfId="10388"/>
    <cellStyle name="Обычный 3 4 2 2 12" xfId="16169"/>
    <cellStyle name="Обычный 3 4 2 2 13" xfId="23659"/>
    <cellStyle name="Обычный 3 4 2 2 14" xfId="31130"/>
    <cellStyle name="Обычный 3 4 2 2 15" xfId="38596"/>
    <cellStyle name="Обычный 3 4 2 2 16" xfId="45607"/>
    <cellStyle name="Обычный 3 4 2 2 17" xfId="46477"/>
    <cellStyle name="Обычный 3 4 2 2 18" xfId="53944"/>
    <cellStyle name="Обычный 3 4 2 2 2" xfId="10389"/>
    <cellStyle name="Обычный 3 4 2 2 2 10" xfId="16170"/>
    <cellStyle name="Обычный 3 4 2 2 2 11" xfId="23660"/>
    <cellStyle name="Обычный 3 4 2 2 2 12" xfId="31131"/>
    <cellStyle name="Обычный 3 4 2 2 2 13" xfId="38597"/>
    <cellStyle name="Обычный 3 4 2 2 2 14" xfId="46478"/>
    <cellStyle name="Обычный 3 4 2 2 2 15" xfId="53945"/>
    <cellStyle name="Обычный 3 4 2 2 2 2" xfId="10390"/>
    <cellStyle name="Обычный 3 4 2 2 2 2 2" xfId="10391"/>
    <cellStyle name="Обычный 3 4 2 2 2 2 3" xfId="17125"/>
    <cellStyle name="Обычный 3 4 2 2 2 2 4" xfId="24597"/>
    <cellStyle name="Обычный 3 4 2 2 2 2 5" xfId="32067"/>
    <cellStyle name="Обычный 3 4 2 2 2 2 6" xfId="39529"/>
    <cellStyle name="Обычный 3 4 2 2 2 2 7" xfId="47415"/>
    <cellStyle name="Обычный 3 4 2 2 2 2 8" xfId="54882"/>
    <cellStyle name="Обычный 3 4 2 2 2 3" xfId="10392"/>
    <cellStyle name="Обычный 3 4 2 2 2 3 2" xfId="10393"/>
    <cellStyle name="Обычный 3 4 2 2 2 3 3" xfId="18059"/>
    <cellStyle name="Обычный 3 4 2 2 2 3 4" xfId="25531"/>
    <cellStyle name="Обычный 3 4 2 2 2 3 5" xfId="33000"/>
    <cellStyle name="Обычный 3 4 2 2 2 3 6" xfId="40461"/>
    <cellStyle name="Обычный 3 4 2 2 2 3 7" xfId="48349"/>
    <cellStyle name="Обычный 3 4 2 2 2 3 8" xfId="55816"/>
    <cellStyle name="Обычный 3 4 2 2 2 4" xfId="10394"/>
    <cellStyle name="Обычный 3 4 2 2 2 4 2" xfId="10395"/>
    <cellStyle name="Обычный 3 4 2 2 2 4 3" xfId="18992"/>
    <cellStyle name="Обычный 3 4 2 2 2 4 4" xfId="26464"/>
    <cellStyle name="Обычный 3 4 2 2 2 4 5" xfId="33933"/>
    <cellStyle name="Обычный 3 4 2 2 2 4 6" xfId="41394"/>
    <cellStyle name="Обычный 3 4 2 2 2 4 7" xfId="49282"/>
    <cellStyle name="Обычный 3 4 2 2 2 4 8" xfId="56749"/>
    <cellStyle name="Обычный 3 4 2 2 2 5" xfId="10396"/>
    <cellStyle name="Обычный 3 4 2 2 2 5 2" xfId="10397"/>
    <cellStyle name="Обычный 3 4 2 2 2 5 3" xfId="19924"/>
    <cellStyle name="Обычный 3 4 2 2 2 5 4" xfId="27396"/>
    <cellStyle name="Обычный 3 4 2 2 2 5 5" xfId="34865"/>
    <cellStyle name="Обычный 3 4 2 2 2 5 6" xfId="42326"/>
    <cellStyle name="Обычный 3 4 2 2 2 5 7" xfId="50214"/>
    <cellStyle name="Обычный 3 4 2 2 2 5 8" xfId="57681"/>
    <cellStyle name="Обычный 3 4 2 2 2 6" xfId="10398"/>
    <cellStyle name="Обычный 3 4 2 2 2 6 2" xfId="10399"/>
    <cellStyle name="Обычный 3 4 2 2 2 6 3" xfId="20857"/>
    <cellStyle name="Обычный 3 4 2 2 2 6 4" xfId="28329"/>
    <cellStyle name="Обычный 3 4 2 2 2 6 5" xfId="35798"/>
    <cellStyle name="Обычный 3 4 2 2 2 6 6" xfId="43259"/>
    <cellStyle name="Обычный 3 4 2 2 2 6 7" xfId="51147"/>
    <cellStyle name="Обычный 3 4 2 2 2 6 8" xfId="58614"/>
    <cellStyle name="Обычный 3 4 2 2 2 7" xfId="10400"/>
    <cellStyle name="Обычный 3 4 2 2 2 7 2" xfId="10401"/>
    <cellStyle name="Обычный 3 4 2 2 2 7 3" xfId="21791"/>
    <cellStyle name="Обычный 3 4 2 2 2 7 4" xfId="29263"/>
    <cellStyle name="Обычный 3 4 2 2 2 7 5" xfId="36732"/>
    <cellStyle name="Обычный 3 4 2 2 2 7 6" xfId="44193"/>
    <cellStyle name="Обычный 3 4 2 2 2 7 7" xfId="52081"/>
    <cellStyle name="Обычный 3 4 2 2 2 7 8" xfId="59548"/>
    <cellStyle name="Обычный 3 4 2 2 2 8" xfId="10402"/>
    <cellStyle name="Обычный 3 4 2 2 2 8 2" xfId="10403"/>
    <cellStyle name="Обычный 3 4 2 2 2 8 3" xfId="22724"/>
    <cellStyle name="Обычный 3 4 2 2 2 8 4" xfId="30196"/>
    <cellStyle name="Обычный 3 4 2 2 2 8 5" xfId="37665"/>
    <cellStyle name="Обычный 3 4 2 2 2 8 6" xfId="45126"/>
    <cellStyle name="Обычный 3 4 2 2 2 8 7" xfId="53014"/>
    <cellStyle name="Обычный 3 4 2 2 2 8 8" xfId="60481"/>
    <cellStyle name="Обычный 3 4 2 2 2 9" xfId="10404"/>
    <cellStyle name="Обычный 3 4 2 2 3" xfId="10405"/>
    <cellStyle name="Обычный 3 4 2 2 3 10" xfId="16171"/>
    <cellStyle name="Обычный 3 4 2 2 3 11" xfId="23661"/>
    <cellStyle name="Обычный 3 4 2 2 3 12" xfId="31132"/>
    <cellStyle name="Обычный 3 4 2 2 3 13" xfId="38598"/>
    <cellStyle name="Обычный 3 4 2 2 3 14" xfId="46479"/>
    <cellStyle name="Обычный 3 4 2 2 3 15" xfId="53946"/>
    <cellStyle name="Обычный 3 4 2 2 3 2" xfId="10406"/>
    <cellStyle name="Обычный 3 4 2 2 3 2 2" xfId="10407"/>
    <cellStyle name="Обычный 3 4 2 2 3 2 3" xfId="17126"/>
    <cellStyle name="Обычный 3 4 2 2 3 2 4" xfId="24598"/>
    <cellStyle name="Обычный 3 4 2 2 3 2 5" xfId="32068"/>
    <cellStyle name="Обычный 3 4 2 2 3 2 6" xfId="39530"/>
    <cellStyle name="Обычный 3 4 2 2 3 2 7" xfId="47416"/>
    <cellStyle name="Обычный 3 4 2 2 3 2 8" xfId="54883"/>
    <cellStyle name="Обычный 3 4 2 2 3 3" xfId="10408"/>
    <cellStyle name="Обычный 3 4 2 2 3 3 2" xfId="10409"/>
    <cellStyle name="Обычный 3 4 2 2 3 3 3" xfId="18060"/>
    <cellStyle name="Обычный 3 4 2 2 3 3 4" xfId="25532"/>
    <cellStyle name="Обычный 3 4 2 2 3 3 5" xfId="33001"/>
    <cellStyle name="Обычный 3 4 2 2 3 3 6" xfId="40462"/>
    <cellStyle name="Обычный 3 4 2 2 3 3 7" xfId="48350"/>
    <cellStyle name="Обычный 3 4 2 2 3 3 8" xfId="55817"/>
    <cellStyle name="Обычный 3 4 2 2 3 4" xfId="10410"/>
    <cellStyle name="Обычный 3 4 2 2 3 4 2" xfId="10411"/>
    <cellStyle name="Обычный 3 4 2 2 3 4 3" xfId="18993"/>
    <cellStyle name="Обычный 3 4 2 2 3 4 4" xfId="26465"/>
    <cellStyle name="Обычный 3 4 2 2 3 4 5" xfId="33934"/>
    <cellStyle name="Обычный 3 4 2 2 3 4 6" xfId="41395"/>
    <cellStyle name="Обычный 3 4 2 2 3 4 7" xfId="49283"/>
    <cellStyle name="Обычный 3 4 2 2 3 4 8" xfId="56750"/>
    <cellStyle name="Обычный 3 4 2 2 3 5" xfId="10412"/>
    <cellStyle name="Обычный 3 4 2 2 3 5 2" xfId="10413"/>
    <cellStyle name="Обычный 3 4 2 2 3 5 3" xfId="19925"/>
    <cellStyle name="Обычный 3 4 2 2 3 5 4" xfId="27397"/>
    <cellStyle name="Обычный 3 4 2 2 3 5 5" xfId="34866"/>
    <cellStyle name="Обычный 3 4 2 2 3 5 6" xfId="42327"/>
    <cellStyle name="Обычный 3 4 2 2 3 5 7" xfId="50215"/>
    <cellStyle name="Обычный 3 4 2 2 3 5 8" xfId="57682"/>
    <cellStyle name="Обычный 3 4 2 2 3 6" xfId="10414"/>
    <cellStyle name="Обычный 3 4 2 2 3 6 2" xfId="10415"/>
    <cellStyle name="Обычный 3 4 2 2 3 6 3" xfId="20858"/>
    <cellStyle name="Обычный 3 4 2 2 3 6 4" xfId="28330"/>
    <cellStyle name="Обычный 3 4 2 2 3 6 5" xfId="35799"/>
    <cellStyle name="Обычный 3 4 2 2 3 6 6" xfId="43260"/>
    <cellStyle name="Обычный 3 4 2 2 3 6 7" xfId="51148"/>
    <cellStyle name="Обычный 3 4 2 2 3 6 8" xfId="58615"/>
    <cellStyle name="Обычный 3 4 2 2 3 7" xfId="10416"/>
    <cellStyle name="Обычный 3 4 2 2 3 7 2" xfId="10417"/>
    <cellStyle name="Обычный 3 4 2 2 3 7 3" xfId="21792"/>
    <cellStyle name="Обычный 3 4 2 2 3 7 4" xfId="29264"/>
    <cellStyle name="Обычный 3 4 2 2 3 7 5" xfId="36733"/>
    <cellStyle name="Обычный 3 4 2 2 3 7 6" xfId="44194"/>
    <cellStyle name="Обычный 3 4 2 2 3 7 7" xfId="52082"/>
    <cellStyle name="Обычный 3 4 2 2 3 7 8" xfId="59549"/>
    <cellStyle name="Обычный 3 4 2 2 3 8" xfId="10418"/>
    <cellStyle name="Обычный 3 4 2 2 3 8 2" xfId="10419"/>
    <cellStyle name="Обычный 3 4 2 2 3 8 3" xfId="22725"/>
    <cellStyle name="Обычный 3 4 2 2 3 8 4" xfId="30197"/>
    <cellStyle name="Обычный 3 4 2 2 3 8 5" xfId="37666"/>
    <cellStyle name="Обычный 3 4 2 2 3 8 6" xfId="45127"/>
    <cellStyle name="Обычный 3 4 2 2 3 8 7" xfId="53015"/>
    <cellStyle name="Обычный 3 4 2 2 3 8 8" xfId="60482"/>
    <cellStyle name="Обычный 3 4 2 2 3 9" xfId="10420"/>
    <cellStyle name="Обычный 3 4 2 2 4" xfId="10421"/>
    <cellStyle name="Обычный 3 4 2 2 4 2" xfId="10422"/>
    <cellStyle name="Обычный 3 4 2 2 4 3" xfId="17124"/>
    <cellStyle name="Обычный 3 4 2 2 4 4" xfId="24596"/>
    <cellStyle name="Обычный 3 4 2 2 4 5" xfId="32066"/>
    <cellStyle name="Обычный 3 4 2 2 4 6" xfId="39528"/>
    <cellStyle name="Обычный 3 4 2 2 4 7" xfId="47414"/>
    <cellStyle name="Обычный 3 4 2 2 4 8" xfId="54881"/>
    <cellStyle name="Обычный 3 4 2 2 5" xfId="10423"/>
    <cellStyle name="Обычный 3 4 2 2 5 2" xfId="10424"/>
    <cellStyle name="Обычный 3 4 2 2 5 3" xfId="18058"/>
    <cellStyle name="Обычный 3 4 2 2 5 4" xfId="25530"/>
    <cellStyle name="Обычный 3 4 2 2 5 5" xfId="32999"/>
    <cellStyle name="Обычный 3 4 2 2 5 6" xfId="40460"/>
    <cellStyle name="Обычный 3 4 2 2 5 7" xfId="48348"/>
    <cellStyle name="Обычный 3 4 2 2 5 8" xfId="55815"/>
    <cellStyle name="Обычный 3 4 2 2 6" xfId="10425"/>
    <cellStyle name="Обычный 3 4 2 2 6 2" xfId="10426"/>
    <cellStyle name="Обычный 3 4 2 2 6 3" xfId="18991"/>
    <cellStyle name="Обычный 3 4 2 2 6 4" xfId="26463"/>
    <cellStyle name="Обычный 3 4 2 2 6 5" xfId="33932"/>
    <cellStyle name="Обычный 3 4 2 2 6 6" xfId="41393"/>
    <cellStyle name="Обычный 3 4 2 2 6 7" xfId="49281"/>
    <cellStyle name="Обычный 3 4 2 2 6 8" xfId="56748"/>
    <cellStyle name="Обычный 3 4 2 2 7" xfId="10427"/>
    <cellStyle name="Обычный 3 4 2 2 7 2" xfId="10428"/>
    <cellStyle name="Обычный 3 4 2 2 7 3" xfId="19923"/>
    <cellStyle name="Обычный 3 4 2 2 7 4" xfId="27395"/>
    <cellStyle name="Обычный 3 4 2 2 7 5" xfId="34864"/>
    <cellStyle name="Обычный 3 4 2 2 7 6" xfId="42325"/>
    <cellStyle name="Обычный 3 4 2 2 7 7" xfId="50213"/>
    <cellStyle name="Обычный 3 4 2 2 7 8" xfId="57680"/>
    <cellStyle name="Обычный 3 4 2 2 8" xfId="10429"/>
    <cellStyle name="Обычный 3 4 2 2 8 2" xfId="10430"/>
    <cellStyle name="Обычный 3 4 2 2 8 3" xfId="20856"/>
    <cellStyle name="Обычный 3 4 2 2 8 4" xfId="28328"/>
    <cellStyle name="Обычный 3 4 2 2 8 5" xfId="35797"/>
    <cellStyle name="Обычный 3 4 2 2 8 6" xfId="43258"/>
    <cellStyle name="Обычный 3 4 2 2 8 7" xfId="51146"/>
    <cellStyle name="Обычный 3 4 2 2 8 8" xfId="58613"/>
    <cellStyle name="Обычный 3 4 2 2 9" xfId="10431"/>
    <cellStyle name="Обычный 3 4 2 2 9 2" xfId="10432"/>
    <cellStyle name="Обычный 3 4 2 2 9 3" xfId="21790"/>
    <cellStyle name="Обычный 3 4 2 2 9 4" xfId="29262"/>
    <cellStyle name="Обычный 3 4 2 2 9 5" xfId="36731"/>
    <cellStyle name="Обычный 3 4 2 2 9 6" xfId="44192"/>
    <cellStyle name="Обычный 3 4 2 2 9 7" xfId="52080"/>
    <cellStyle name="Обычный 3 4 2 2 9 8" xfId="59547"/>
    <cellStyle name="Обычный 3 4 2 20" xfId="53943"/>
    <cellStyle name="Обычный 3 4 2 3" xfId="10433"/>
    <cellStyle name="Обычный 3 4 2 3 10" xfId="16172"/>
    <cellStyle name="Обычный 3 4 2 3 11" xfId="23662"/>
    <cellStyle name="Обычный 3 4 2 3 12" xfId="31133"/>
    <cellStyle name="Обычный 3 4 2 3 13" xfId="38599"/>
    <cellStyle name="Обычный 3 4 2 3 14" xfId="46480"/>
    <cellStyle name="Обычный 3 4 2 3 15" xfId="53947"/>
    <cellStyle name="Обычный 3 4 2 3 2" xfId="10434"/>
    <cellStyle name="Обычный 3 4 2 3 2 2" xfId="10435"/>
    <cellStyle name="Обычный 3 4 2 3 2 3" xfId="17127"/>
    <cellStyle name="Обычный 3 4 2 3 2 4" xfId="24599"/>
    <cellStyle name="Обычный 3 4 2 3 2 5" xfId="32069"/>
    <cellStyle name="Обычный 3 4 2 3 2 6" xfId="39531"/>
    <cellStyle name="Обычный 3 4 2 3 2 7" xfId="47417"/>
    <cellStyle name="Обычный 3 4 2 3 2 8" xfId="54884"/>
    <cellStyle name="Обычный 3 4 2 3 3" xfId="10436"/>
    <cellStyle name="Обычный 3 4 2 3 3 2" xfId="10437"/>
    <cellStyle name="Обычный 3 4 2 3 3 3" xfId="18061"/>
    <cellStyle name="Обычный 3 4 2 3 3 4" xfId="25533"/>
    <cellStyle name="Обычный 3 4 2 3 3 5" xfId="33002"/>
    <cellStyle name="Обычный 3 4 2 3 3 6" xfId="40463"/>
    <cellStyle name="Обычный 3 4 2 3 3 7" xfId="48351"/>
    <cellStyle name="Обычный 3 4 2 3 3 8" xfId="55818"/>
    <cellStyle name="Обычный 3 4 2 3 4" xfId="10438"/>
    <cellStyle name="Обычный 3 4 2 3 4 2" xfId="10439"/>
    <cellStyle name="Обычный 3 4 2 3 4 3" xfId="18994"/>
    <cellStyle name="Обычный 3 4 2 3 4 4" xfId="26466"/>
    <cellStyle name="Обычный 3 4 2 3 4 5" xfId="33935"/>
    <cellStyle name="Обычный 3 4 2 3 4 6" xfId="41396"/>
    <cellStyle name="Обычный 3 4 2 3 4 7" xfId="49284"/>
    <cellStyle name="Обычный 3 4 2 3 4 8" xfId="56751"/>
    <cellStyle name="Обычный 3 4 2 3 5" xfId="10440"/>
    <cellStyle name="Обычный 3 4 2 3 5 2" xfId="10441"/>
    <cellStyle name="Обычный 3 4 2 3 5 3" xfId="19926"/>
    <cellStyle name="Обычный 3 4 2 3 5 4" xfId="27398"/>
    <cellStyle name="Обычный 3 4 2 3 5 5" xfId="34867"/>
    <cellStyle name="Обычный 3 4 2 3 5 6" xfId="42328"/>
    <cellStyle name="Обычный 3 4 2 3 5 7" xfId="50216"/>
    <cellStyle name="Обычный 3 4 2 3 5 8" xfId="57683"/>
    <cellStyle name="Обычный 3 4 2 3 6" xfId="10442"/>
    <cellStyle name="Обычный 3 4 2 3 6 2" xfId="10443"/>
    <cellStyle name="Обычный 3 4 2 3 6 3" xfId="20859"/>
    <cellStyle name="Обычный 3 4 2 3 6 4" xfId="28331"/>
    <cellStyle name="Обычный 3 4 2 3 6 5" xfId="35800"/>
    <cellStyle name="Обычный 3 4 2 3 6 6" xfId="43261"/>
    <cellStyle name="Обычный 3 4 2 3 6 7" xfId="51149"/>
    <cellStyle name="Обычный 3 4 2 3 6 8" xfId="58616"/>
    <cellStyle name="Обычный 3 4 2 3 7" xfId="10444"/>
    <cellStyle name="Обычный 3 4 2 3 7 2" xfId="10445"/>
    <cellStyle name="Обычный 3 4 2 3 7 3" xfId="21793"/>
    <cellStyle name="Обычный 3 4 2 3 7 4" xfId="29265"/>
    <cellStyle name="Обычный 3 4 2 3 7 5" xfId="36734"/>
    <cellStyle name="Обычный 3 4 2 3 7 6" xfId="44195"/>
    <cellStyle name="Обычный 3 4 2 3 7 7" xfId="52083"/>
    <cellStyle name="Обычный 3 4 2 3 7 8" xfId="59550"/>
    <cellStyle name="Обычный 3 4 2 3 8" xfId="10446"/>
    <cellStyle name="Обычный 3 4 2 3 8 2" xfId="10447"/>
    <cellStyle name="Обычный 3 4 2 3 8 3" xfId="22726"/>
    <cellStyle name="Обычный 3 4 2 3 8 4" xfId="30198"/>
    <cellStyle name="Обычный 3 4 2 3 8 5" xfId="37667"/>
    <cellStyle name="Обычный 3 4 2 3 8 6" xfId="45128"/>
    <cellStyle name="Обычный 3 4 2 3 8 7" xfId="53016"/>
    <cellStyle name="Обычный 3 4 2 3 8 8" xfId="60483"/>
    <cellStyle name="Обычный 3 4 2 3 9" xfId="10448"/>
    <cellStyle name="Обычный 3 4 2 4" xfId="10449"/>
    <cellStyle name="Обычный 3 4 2 4 10" xfId="16173"/>
    <cellStyle name="Обычный 3 4 2 4 11" xfId="23663"/>
    <cellStyle name="Обычный 3 4 2 4 12" xfId="31134"/>
    <cellStyle name="Обычный 3 4 2 4 13" xfId="38600"/>
    <cellStyle name="Обычный 3 4 2 4 14" xfId="46481"/>
    <cellStyle name="Обычный 3 4 2 4 15" xfId="53948"/>
    <cellStyle name="Обычный 3 4 2 4 2" xfId="10450"/>
    <cellStyle name="Обычный 3 4 2 4 2 2" xfId="10451"/>
    <cellStyle name="Обычный 3 4 2 4 2 3" xfId="17128"/>
    <cellStyle name="Обычный 3 4 2 4 2 4" xfId="24600"/>
    <cellStyle name="Обычный 3 4 2 4 2 5" xfId="32070"/>
    <cellStyle name="Обычный 3 4 2 4 2 6" xfId="39532"/>
    <cellStyle name="Обычный 3 4 2 4 2 7" xfId="47418"/>
    <cellStyle name="Обычный 3 4 2 4 2 8" xfId="54885"/>
    <cellStyle name="Обычный 3 4 2 4 3" xfId="10452"/>
    <cellStyle name="Обычный 3 4 2 4 3 2" xfId="10453"/>
    <cellStyle name="Обычный 3 4 2 4 3 3" xfId="18062"/>
    <cellStyle name="Обычный 3 4 2 4 3 4" xfId="25534"/>
    <cellStyle name="Обычный 3 4 2 4 3 5" xfId="33003"/>
    <cellStyle name="Обычный 3 4 2 4 3 6" xfId="40464"/>
    <cellStyle name="Обычный 3 4 2 4 3 7" xfId="48352"/>
    <cellStyle name="Обычный 3 4 2 4 3 8" xfId="55819"/>
    <cellStyle name="Обычный 3 4 2 4 4" xfId="10454"/>
    <cellStyle name="Обычный 3 4 2 4 4 2" xfId="10455"/>
    <cellStyle name="Обычный 3 4 2 4 4 3" xfId="18995"/>
    <cellStyle name="Обычный 3 4 2 4 4 4" xfId="26467"/>
    <cellStyle name="Обычный 3 4 2 4 4 5" xfId="33936"/>
    <cellStyle name="Обычный 3 4 2 4 4 6" xfId="41397"/>
    <cellStyle name="Обычный 3 4 2 4 4 7" xfId="49285"/>
    <cellStyle name="Обычный 3 4 2 4 4 8" xfId="56752"/>
    <cellStyle name="Обычный 3 4 2 4 5" xfId="10456"/>
    <cellStyle name="Обычный 3 4 2 4 5 2" xfId="10457"/>
    <cellStyle name="Обычный 3 4 2 4 5 3" xfId="19927"/>
    <cellStyle name="Обычный 3 4 2 4 5 4" xfId="27399"/>
    <cellStyle name="Обычный 3 4 2 4 5 5" xfId="34868"/>
    <cellStyle name="Обычный 3 4 2 4 5 6" xfId="42329"/>
    <cellStyle name="Обычный 3 4 2 4 5 7" xfId="50217"/>
    <cellStyle name="Обычный 3 4 2 4 5 8" xfId="57684"/>
    <cellStyle name="Обычный 3 4 2 4 6" xfId="10458"/>
    <cellStyle name="Обычный 3 4 2 4 6 2" xfId="10459"/>
    <cellStyle name="Обычный 3 4 2 4 6 3" xfId="20860"/>
    <cellStyle name="Обычный 3 4 2 4 6 4" xfId="28332"/>
    <cellStyle name="Обычный 3 4 2 4 6 5" xfId="35801"/>
    <cellStyle name="Обычный 3 4 2 4 6 6" xfId="43262"/>
    <cellStyle name="Обычный 3 4 2 4 6 7" xfId="51150"/>
    <cellStyle name="Обычный 3 4 2 4 6 8" xfId="58617"/>
    <cellStyle name="Обычный 3 4 2 4 7" xfId="10460"/>
    <cellStyle name="Обычный 3 4 2 4 7 2" xfId="10461"/>
    <cellStyle name="Обычный 3 4 2 4 7 3" xfId="21794"/>
    <cellStyle name="Обычный 3 4 2 4 7 4" xfId="29266"/>
    <cellStyle name="Обычный 3 4 2 4 7 5" xfId="36735"/>
    <cellStyle name="Обычный 3 4 2 4 7 6" xfId="44196"/>
    <cellStyle name="Обычный 3 4 2 4 7 7" xfId="52084"/>
    <cellStyle name="Обычный 3 4 2 4 7 8" xfId="59551"/>
    <cellStyle name="Обычный 3 4 2 4 8" xfId="10462"/>
    <cellStyle name="Обычный 3 4 2 4 8 2" xfId="10463"/>
    <cellStyle name="Обычный 3 4 2 4 8 3" xfId="22727"/>
    <cellStyle name="Обычный 3 4 2 4 8 4" xfId="30199"/>
    <cellStyle name="Обычный 3 4 2 4 8 5" xfId="37668"/>
    <cellStyle name="Обычный 3 4 2 4 8 6" xfId="45129"/>
    <cellStyle name="Обычный 3 4 2 4 8 7" xfId="53017"/>
    <cellStyle name="Обычный 3 4 2 4 8 8" xfId="60484"/>
    <cellStyle name="Обычный 3 4 2 4 9" xfId="10464"/>
    <cellStyle name="Обычный 3 4 2 5" xfId="10465"/>
    <cellStyle name="Обычный 3 4 2 5 2" xfId="10466"/>
    <cellStyle name="Обычный 3 4 2 5 3" xfId="17123"/>
    <cellStyle name="Обычный 3 4 2 5 4" xfId="24595"/>
    <cellStyle name="Обычный 3 4 2 5 5" xfId="32065"/>
    <cellStyle name="Обычный 3 4 2 5 6" xfId="39527"/>
    <cellStyle name="Обычный 3 4 2 5 7" xfId="47413"/>
    <cellStyle name="Обычный 3 4 2 5 8" xfId="54880"/>
    <cellStyle name="Обычный 3 4 2 6" xfId="10467"/>
    <cellStyle name="Обычный 3 4 2 6 2" xfId="10468"/>
    <cellStyle name="Обычный 3 4 2 6 3" xfId="18057"/>
    <cellStyle name="Обычный 3 4 2 6 4" xfId="25529"/>
    <cellStyle name="Обычный 3 4 2 6 5" xfId="32998"/>
    <cellStyle name="Обычный 3 4 2 6 6" xfId="40459"/>
    <cellStyle name="Обычный 3 4 2 6 7" xfId="48347"/>
    <cellStyle name="Обычный 3 4 2 6 8" xfId="55814"/>
    <cellStyle name="Обычный 3 4 2 7" xfId="10469"/>
    <cellStyle name="Обычный 3 4 2 7 2" xfId="10470"/>
    <cellStyle name="Обычный 3 4 2 7 3" xfId="18990"/>
    <cellStyle name="Обычный 3 4 2 7 4" xfId="26462"/>
    <cellStyle name="Обычный 3 4 2 7 5" xfId="33931"/>
    <cellStyle name="Обычный 3 4 2 7 6" xfId="41392"/>
    <cellStyle name="Обычный 3 4 2 7 7" xfId="49280"/>
    <cellStyle name="Обычный 3 4 2 7 8" xfId="56747"/>
    <cellStyle name="Обычный 3 4 2 8" xfId="10471"/>
    <cellStyle name="Обычный 3 4 2 8 2" xfId="10472"/>
    <cellStyle name="Обычный 3 4 2 8 3" xfId="19922"/>
    <cellStyle name="Обычный 3 4 2 8 4" xfId="27394"/>
    <cellStyle name="Обычный 3 4 2 8 5" xfId="34863"/>
    <cellStyle name="Обычный 3 4 2 8 6" xfId="42324"/>
    <cellStyle name="Обычный 3 4 2 8 7" xfId="50212"/>
    <cellStyle name="Обычный 3 4 2 8 8" xfId="57679"/>
    <cellStyle name="Обычный 3 4 2 9" xfId="10473"/>
    <cellStyle name="Обычный 3 4 2 9 2" xfId="10474"/>
    <cellStyle name="Обычный 3 4 2 9 3" xfId="20855"/>
    <cellStyle name="Обычный 3 4 2 9 4" xfId="28327"/>
    <cellStyle name="Обычный 3 4 2 9 5" xfId="35796"/>
    <cellStyle name="Обычный 3 4 2 9 6" xfId="43257"/>
    <cellStyle name="Обычный 3 4 2 9 7" xfId="51145"/>
    <cellStyle name="Обычный 3 4 2 9 8" xfId="58612"/>
    <cellStyle name="Обычный 3 4 20" xfId="45475"/>
    <cellStyle name="Обычный 3 4 21" xfId="46475"/>
    <cellStyle name="Обычный 3 4 22" xfId="53942"/>
    <cellStyle name="Обычный 3 4 3" xfId="10475"/>
    <cellStyle name="Обычный 3 4 3 10" xfId="10476"/>
    <cellStyle name="Обычный 3 4 3 10 2" xfId="10477"/>
    <cellStyle name="Обычный 3 4 3 10 3" xfId="21795"/>
    <cellStyle name="Обычный 3 4 3 10 4" xfId="29267"/>
    <cellStyle name="Обычный 3 4 3 10 5" xfId="36736"/>
    <cellStyle name="Обычный 3 4 3 10 6" xfId="44197"/>
    <cellStyle name="Обычный 3 4 3 10 7" xfId="52085"/>
    <cellStyle name="Обычный 3 4 3 10 8" xfId="59552"/>
    <cellStyle name="Обычный 3 4 3 11" xfId="10478"/>
    <cellStyle name="Обычный 3 4 3 11 2" xfId="10479"/>
    <cellStyle name="Обычный 3 4 3 11 3" xfId="22728"/>
    <cellStyle name="Обычный 3 4 3 11 4" xfId="30200"/>
    <cellStyle name="Обычный 3 4 3 11 5" xfId="37669"/>
    <cellStyle name="Обычный 3 4 3 11 6" xfId="45130"/>
    <cellStyle name="Обычный 3 4 3 11 7" xfId="53018"/>
    <cellStyle name="Обычный 3 4 3 11 8" xfId="60485"/>
    <cellStyle name="Обычный 3 4 3 12" xfId="10480"/>
    <cellStyle name="Обычный 3 4 3 13" xfId="16174"/>
    <cellStyle name="Обычный 3 4 3 14" xfId="23664"/>
    <cellStyle name="Обычный 3 4 3 15" xfId="31135"/>
    <cellStyle name="Обычный 3 4 3 16" xfId="38601"/>
    <cellStyle name="Обычный 3 4 3 17" xfId="45608"/>
    <cellStyle name="Обычный 3 4 3 18" xfId="46482"/>
    <cellStyle name="Обычный 3 4 3 19" xfId="53949"/>
    <cellStyle name="Обычный 3 4 3 2" xfId="10481"/>
    <cellStyle name="Обычный 3 4 3 2 10" xfId="10482"/>
    <cellStyle name="Обычный 3 4 3 2 10 2" xfId="10483"/>
    <cellStyle name="Обычный 3 4 3 2 10 3" xfId="22729"/>
    <cellStyle name="Обычный 3 4 3 2 10 4" xfId="30201"/>
    <cellStyle name="Обычный 3 4 3 2 10 5" xfId="37670"/>
    <cellStyle name="Обычный 3 4 3 2 10 6" xfId="45131"/>
    <cellStyle name="Обычный 3 4 3 2 10 7" xfId="53019"/>
    <cellStyle name="Обычный 3 4 3 2 10 8" xfId="60486"/>
    <cellStyle name="Обычный 3 4 3 2 11" xfId="10484"/>
    <cellStyle name="Обычный 3 4 3 2 12" xfId="16175"/>
    <cellStyle name="Обычный 3 4 3 2 13" xfId="23665"/>
    <cellStyle name="Обычный 3 4 3 2 14" xfId="31136"/>
    <cellStyle name="Обычный 3 4 3 2 15" xfId="38602"/>
    <cellStyle name="Обычный 3 4 3 2 16" xfId="45609"/>
    <cellStyle name="Обычный 3 4 3 2 17" xfId="46483"/>
    <cellStyle name="Обычный 3 4 3 2 18" xfId="53950"/>
    <cellStyle name="Обычный 3 4 3 2 2" xfId="10485"/>
    <cellStyle name="Обычный 3 4 3 2 2 10" xfId="16176"/>
    <cellStyle name="Обычный 3 4 3 2 2 11" xfId="23666"/>
    <cellStyle name="Обычный 3 4 3 2 2 12" xfId="31137"/>
    <cellStyle name="Обычный 3 4 3 2 2 13" xfId="38603"/>
    <cellStyle name="Обычный 3 4 3 2 2 14" xfId="46484"/>
    <cellStyle name="Обычный 3 4 3 2 2 15" xfId="53951"/>
    <cellStyle name="Обычный 3 4 3 2 2 2" xfId="10486"/>
    <cellStyle name="Обычный 3 4 3 2 2 2 2" xfId="10487"/>
    <cellStyle name="Обычный 3 4 3 2 2 2 3" xfId="17131"/>
    <cellStyle name="Обычный 3 4 3 2 2 2 4" xfId="24603"/>
    <cellStyle name="Обычный 3 4 3 2 2 2 5" xfId="32073"/>
    <cellStyle name="Обычный 3 4 3 2 2 2 6" xfId="39535"/>
    <cellStyle name="Обычный 3 4 3 2 2 2 7" xfId="47421"/>
    <cellStyle name="Обычный 3 4 3 2 2 2 8" xfId="54888"/>
    <cellStyle name="Обычный 3 4 3 2 2 3" xfId="10488"/>
    <cellStyle name="Обычный 3 4 3 2 2 3 2" xfId="10489"/>
    <cellStyle name="Обычный 3 4 3 2 2 3 3" xfId="18065"/>
    <cellStyle name="Обычный 3 4 3 2 2 3 4" xfId="25537"/>
    <cellStyle name="Обычный 3 4 3 2 2 3 5" xfId="33006"/>
    <cellStyle name="Обычный 3 4 3 2 2 3 6" xfId="40467"/>
    <cellStyle name="Обычный 3 4 3 2 2 3 7" xfId="48355"/>
    <cellStyle name="Обычный 3 4 3 2 2 3 8" xfId="55822"/>
    <cellStyle name="Обычный 3 4 3 2 2 4" xfId="10490"/>
    <cellStyle name="Обычный 3 4 3 2 2 4 2" xfId="10491"/>
    <cellStyle name="Обычный 3 4 3 2 2 4 3" xfId="18998"/>
    <cellStyle name="Обычный 3 4 3 2 2 4 4" xfId="26470"/>
    <cellStyle name="Обычный 3 4 3 2 2 4 5" xfId="33939"/>
    <cellStyle name="Обычный 3 4 3 2 2 4 6" xfId="41400"/>
    <cellStyle name="Обычный 3 4 3 2 2 4 7" xfId="49288"/>
    <cellStyle name="Обычный 3 4 3 2 2 4 8" xfId="56755"/>
    <cellStyle name="Обычный 3 4 3 2 2 5" xfId="10492"/>
    <cellStyle name="Обычный 3 4 3 2 2 5 2" xfId="10493"/>
    <cellStyle name="Обычный 3 4 3 2 2 5 3" xfId="19930"/>
    <cellStyle name="Обычный 3 4 3 2 2 5 4" xfId="27402"/>
    <cellStyle name="Обычный 3 4 3 2 2 5 5" xfId="34871"/>
    <cellStyle name="Обычный 3 4 3 2 2 5 6" xfId="42332"/>
    <cellStyle name="Обычный 3 4 3 2 2 5 7" xfId="50220"/>
    <cellStyle name="Обычный 3 4 3 2 2 5 8" xfId="57687"/>
    <cellStyle name="Обычный 3 4 3 2 2 6" xfId="10494"/>
    <cellStyle name="Обычный 3 4 3 2 2 6 2" xfId="10495"/>
    <cellStyle name="Обычный 3 4 3 2 2 6 3" xfId="20863"/>
    <cellStyle name="Обычный 3 4 3 2 2 6 4" xfId="28335"/>
    <cellStyle name="Обычный 3 4 3 2 2 6 5" xfId="35804"/>
    <cellStyle name="Обычный 3 4 3 2 2 6 6" xfId="43265"/>
    <cellStyle name="Обычный 3 4 3 2 2 6 7" xfId="51153"/>
    <cellStyle name="Обычный 3 4 3 2 2 6 8" xfId="58620"/>
    <cellStyle name="Обычный 3 4 3 2 2 7" xfId="10496"/>
    <cellStyle name="Обычный 3 4 3 2 2 7 2" xfId="10497"/>
    <cellStyle name="Обычный 3 4 3 2 2 7 3" xfId="21797"/>
    <cellStyle name="Обычный 3 4 3 2 2 7 4" xfId="29269"/>
    <cellStyle name="Обычный 3 4 3 2 2 7 5" xfId="36738"/>
    <cellStyle name="Обычный 3 4 3 2 2 7 6" xfId="44199"/>
    <cellStyle name="Обычный 3 4 3 2 2 7 7" xfId="52087"/>
    <cellStyle name="Обычный 3 4 3 2 2 7 8" xfId="59554"/>
    <cellStyle name="Обычный 3 4 3 2 2 8" xfId="10498"/>
    <cellStyle name="Обычный 3 4 3 2 2 8 2" xfId="10499"/>
    <cellStyle name="Обычный 3 4 3 2 2 8 3" xfId="22730"/>
    <cellStyle name="Обычный 3 4 3 2 2 8 4" xfId="30202"/>
    <cellStyle name="Обычный 3 4 3 2 2 8 5" xfId="37671"/>
    <cellStyle name="Обычный 3 4 3 2 2 8 6" xfId="45132"/>
    <cellStyle name="Обычный 3 4 3 2 2 8 7" xfId="53020"/>
    <cellStyle name="Обычный 3 4 3 2 2 8 8" xfId="60487"/>
    <cellStyle name="Обычный 3 4 3 2 2 9" xfId="10500"/>
    <cellStyle name="Обычный 3 4 3 2 3" xfId="10501"/>
    <cellStyle name="Обычный 3 4 3 2 3 10" xfId="16177"/>
    <cellStyle name="Обычный 3 4 3 2 3 11" xfId="23667"/>
    <cellStyle name="Обычный 3 4 3 2 3 12" xfId="31138"/>
    <cellStyle name="Обычный 3 4 3 2 3 13" xfId="38604"/>
    <cellStyle name="Обычный 3 4 3 2 3 14" xfId="46485"/>
    <cellStyle name="Обычный 3 4 3 2 3 15" xfId="53952"/>
    <cellStyle name="Обычный 3 4 3 2 3 2" xfId="10502"/>
    <cellStyle name="Обычный 3 4 3 2 3 2 2" xfId="10503"/>
    <cellStyle name="Обычный 3 4 3 2 3 2 3" xfId="17132"/>
    <cellStyle name="Обычный 3 4 3 2 3 2 4" xfId="24604"/>
    <cellStyle name="Обычный 3 4 3 2 3 2 5" xfId="32074"/>
    <cellStyle name="Обычный 3 4 3 2 3 2 6" xfId="39536"/>
    <cellStyle name="Обычный 3 4 3 2 3 2 7" xfId="47422"/>
    <cellStyle name="Обычный 3 4 3 2 3 2 8" xfId="54889"/>
    <cellStyle name="Обычный 3 4 3 2 3 3" xfId="10504"/>
    <cellStyle name="Обычный 3 4 3 2 3 3 2" xfId="10505"/>
    <cellStyle name="Обычный 3 4 3 2 3 3 3" xfId="18066"/>
    <cellStyle name="Обычный 3 4 3 2 3 3 4" xfId="25538"/>
    <cellStyle name="Обычный 3 4 3 2 3 3 5" xfId="33007"/>
    <cellStyle name="Обычный 3 4 3 2 3 3 6" xfId="40468"/>
    <cellStyle name="Обычный 3 4 3 2 3 3 7" xfId="48356"/>
    <cellStyle name="Обычный 3 4 3 2 3 3 8" xfId="55823"/>
    <cellStyle name="Обычный 3 4 3 2 3 4" xfId="10506"/>
    <cellStyle name="Обычный 3 4 3 2 3 4 2" xfId="10507"/>
    <cellStyle name="Обычный 3 4 3 2 3 4 3" xfId="18999"/>
    <cellStyle name="Обычный 3 4 3 2 3 4 4" xfId="26471"/>
    <cellStyle name="Обычный 3 4 3 2 3 4 5" xfId="33940"/>
    <cellStyle name="Обычный 3 4 3 2 3 4 6" xfId="41401"/>
    <cellStyle name="Обычный 3 4 3 2 3 4 7" xfId="49289"/>
    <cellStyle name="Обычный 3 4 3 2 3 4 8" xfId="56756"/>
    <cellStyle name="Обычный 3 4 3 2 3 5" xfId="10508"/>
    <cellStyle name="Обычный 3 4 3 2 3 5 2" xfId="10509"/>
    <cellStyle name="Обычный 3 4 3 2 3 5 3" xfId="19931"/>
    <cellStyle name="Обычный 3 4 3 2 3 5 4" xfId="27403"/>
    <cellStyle name="Обычный 3 4 3 2 3 5 5" xfId="34872"/>
    <cellStyle name="Обычный 3 4 3 2 3 5 6" xfId="42333"/>
    <cellStyle name="Обычный 3 4 3 2 3 5 7" xfId="50221"/>
    <cellStyle name="Обычный 3 4 3 2 3 5 8" xfId="57688"/>
    <cellStyle name="Обычный 3 4 3 2 3 6" xfId="10510"/>
    <cellStyle name="Обычный 3 4 3 2 3 6 2" xfId="10511"/>
    <cellStyle name="Обычный 3 4 3 2 3 6 3" xfId="20864"/>
    <cellStyle name="Обычный 3 4 3 2 3 6 4" xfId="28336"/>
    <cellStyle name="Обычный 3 4 3 2 3 6 5" xfId="35805"/>
    <cellStyle name="Обычный 3 4 3 2 3 6 6" xfId="43266"/>
    <cellStyle name="Обычный 3 4 3 2 3 6 7" xfId="51154"/>
    <cellStyle name="Обычный 3 4 3 2 3 6 8" xfId="58621"/>
    <cellStyle name="Обычный 3 4 3 2 3 7" xfId="10512"/>
    <cellStyle name="Обычный 3 4 3 2 3 7 2" xfId="10513"/>
    <cellStyle name="Обычный 3 4 3 2 3 7 3" xfId="21798"/>
    <cellStyle name="Обычный 3 4 3 2 3 7 4" xfId="29270"/>
    <cellStyle name="Обычный 3 4 3 2 3 7 5" xfId="36739"/>
    <cellStyle name="Обычный 3 4 3 2 3 7 6" xfId="44200"/>
    <cellStyle name="Обычный 3 4 3 2 3 7 7" xfId="52088"/>
    <cellStyle name="Обычный 3 4 3 2 3 7 8" xfId="59555"/>
    <cellStyle name="Обычный 3 4 3 2 3 8" xfId="10514"/>
    <cellStyle name="Обычный 3 4 3 2 3 8 2" xfId="10515"/>
    <cellStyle name="Обычный 3 4 3 2 3 8 3" xfId="22731"/>
    <cellStyle name="Обычный 3 4 3 2 3 8 4" xfId="30203"/>
    <cellStyle name="Обычный 3 4 3 2 3 8 5" xfId="37672"/>
    <cellStyle name="Обычный 3 4 3 2 3 8 6" xfId="45133"/>
    <cellStyle name="Обычный 3 4 3 2 3 8 7" xfId="53021"/>
    <cellStyle name="Обычный 3 4 3 2 3 8 8" xfId="60488"/>
    <cellStyle name="Обычный 3 4 3 2 3 9" xfId="10516"/>
    <cellStyle name="Обычный 3 4 3 2 4" xfId="10517"/>
    <cellStyle name="Обычный 3 4 3 2 4 2" xfId="10518"/>
    <cellStyle name="Обычный 3 4 3 2 4 3" xfId="17130"/>
    <cellStyle name="Обычный 3 4 3 2 4 4" xfId="24602"/>
    <cellStyle name="Обычный 3 4 3 2 4 5" xfId="32072"/>
    <cellStyle name="Обычный 3 4 3 2 4 6" xfId="39534"/>
    <cellStyle name="Обычный 3 4 3 2 4 7" xfId="47420"/>
    <cellStyle name="Обычный 3 4 3 2 4 8" xfId="54887"/>
    <cellStyle name="Обычный 3 4 3 2 5" xfId="10519"/>
    <cellStyle name="Обычный 3 4 3 2 5 2" xfId="10520"/>
    <cellStyle name="Обычный 3 4 3 2 5 3" xfId="18064"/>
    <cellStyle name="Обычный 3 4 3 2 5 4" xfId="25536"/>
    <cellStyle name="Обычный 3 4 3 2 5 5" xfId="33005"/>
    <cellStyle name="Обычный 3 4 3 2 5 6" xfId="40466"/>
    <cellStyle name="Обычный 3 4 3 2 5 7" xfId="48354"/>
    <cellStyle name="Обычный 3 4 3 2 5 8" xfId="55821"/>
    <cellStyle name="Обычный 3 4 3 2 6" xfId="10521"/>
    <cellStyle name="Обычный 3 4 3 2 6 2" xfId="10522"/>
    <cellStyle name="Обычный 3 4 3 2 6 3" xfId="18997"/>
    <cellStyle name="Обычный 3 4 3 2 6 4" xfId="26469"/>
    <cellStyle name="Обычный 3 4 3 2 6 5" xfId="33938"/>
    <cellStyle name="Обычный 3 4 3 2 6 6" xfId="41399"/>
    <cellStyle name="Обычный 3 4 3 2 6 7" xfId="49287"/>
    <cellStyle name="Обычный 3 4 3 2 6 8" xfId="56754"/>
    <cellStyle name="Обычный 3 4 3 2 7" xfId="10523"/>
    <cellStyle name="Обычный 3 4 3 2 7 2" xfId="10524"/>
    <cellStyle name="Обычный 3 4 3 2 7 3" xfId="19929"/>
    <cellStyle name="Обычный 3 4 3 2 7 4" xfId="27401"/>
    <cellStyle name="Обычный 3 4 3 2 7 5" xfId="34870"/>
    <cellStyle name="Обычный 3 4 3 2 7 6" xfId="42331"/>
    <cellStyle name="Обычный 3 4 3 2 7 7" xfId="50219"/>
    <cellStyle name="Обычный 3 4 3 2 7 8" xfId="57686"/>
    <cellStyle name="Обычный 3 4 3 2 8" xfId="10525"/>
    <cellStyle name="Обычный 3 4 3 2 8 2" xfId="10526"/>
    <cellStyle name="Обычный 3 4 3 2 8 3" xfId="20862"/>
    <cellStyle name="Обычный 3 4 3 2 8 4" xfId="28334"/>
    <cellStyle name="Обычный 3 4 3 2 8 5" xfId="35803"/>
    <cellStyle name="Обычный 3 4 3 2 8 6" xfId="43264"/>
    <cellStyle name="Обычный 3 4 3 2 8 7" xfId="51152"/>
    <cellStyle name="Обычный 3 4 3 2 8 8" xfId="58619"/>
    <cellStyle name="Обычный 3 4 3 2 9" xfId="10527"/>
    <cellStyle name="Обычный 3 4 3 2 9 2" xfId="10528"/>
    <cellStyle name="Обычный 3 4 3 2 9 3" xfId="21796"/>
    <cellStyle name="Обычный 3 4 3 2 9 4" xfId="29268"/>
    <cellStyle name="Обычный 3 4 3 2 9 5" xfId="36737"/>
    <cellStyle name="Обычный 3 4 3 2 9 6" xfId="44198"/>
    <cellStyle name="Обычный 3 4 3 2 9 7" xfId="52086"/>
    <cellStyle name="Обычный 3 4 3 2 9 8" xfId="59553"/>
    <cellStyle name="Обычный 3 4 3 3" xfId="10529"/>
    <cellStyle name="Обычный 3 4 3 3 10" xfId="16178"/>
    <cellStyle name="Обычный 3 4 3 3 11" xfId="23668"/>
    <cellStyle name="Обычный 3 4 3 3 12" xfId="31139"/>
    <cellStyle name="Обычный 3 4 3 3 13" xfId="38605"/>
    <cellStyle name="Обычный 3 4 3 3 14" xfId="46486"/>
    <cellStyle name="Обычный 3 4 3 3 15" xfId="53953"/>
    <cellStyle name="Обычный 3 4 3 3 2" xfId="10530"/>
    <cellStyle name="Обычный 3 4 3 3 2 2" xfId="10531"/>
    <cellStyle name="Обычный 3 4 3 3 2 3" xfId="17133"/>
    <cellStyle name="Обычный 3 4 3 3 2 4" xfId="24605"/>
    <cellStyle name="Обычный 3 4 3 3 2 5" xfId="32075"/>
    <cellStyle name="Обычный 3 4 3 3 2 6" xfId="39537"/>
    <cellStyle name="Обычный 3 4 3 3 2 7" xfId="47423"/>
    <cellStyle name="Обычный 3 4 3 3 2 8" xfId="54890"/>
    <cellStyle name="Обычный 3 4 3 3 3" xfId="10532"/>
    <cellStyle name="Обычный 3 4 3 3 3 2" xfId="10533"/>
    <cellStyle name="Обычный 3 4 3 3 3 3" xfId="18067"/>
    <cellStyle name="Обычный 3 4 3 3 3 4" xfId="25539"/>
    <cellStyle name="Обычный 3 4 3 3 3 5" xfId="33008"/>
    <cellStyle name="Обычный 3 4 3 3 3 6" xfId="40469"/>
    <cellStyle name="Обычный 3 4 3 3 3 7" xfId="48357"/>
    <cellStyle name="Обычный 3 4 3 3 3 8" xfId="55824"/>
    <cellStyle name="Обычный 3 4 3 3 4" xfId="10534"/>
    <cellStyle name="Обычный 3 4 3 3 4 2" xfId="10535"/>
    <cellStyle name="Обычный 3 4 3 3 4 3" xfId="19000"/>
    <cellStyle name="Обычный 3 4 3 3 4 4" xfId="26472"/>
    <cellStyle name="Обычный 3 4 3 3 4 5" xfId="33941"/>
    <cellStyle name="Обычный 3 4 3 3 4 6" xfId="41402"/>
    <cellStyle name="Обычный 3 4 3 3 4 7" xfId="49290"/>
    <cellStyle name="Обычный 3 4 3 3 4 8" xfId="56757"/>
    <cellStyle name="Обычный 3 4 3 3 5" xfId="10536"/>
    <cellStyle name="Обычный 3 4 3 3 5 2" xfId="10537"/>
    <cellStyle name="Обычный 3 4 3 3 5 3" xfId="19932"/>
    <cellStyle name="Обычный 3 4 3 3 5 4" xfId="27404"/>
    <cellStyle name="Обычный 3 4 3 3 5 5" xfId="34873"/>
    <cellStyle name="Обычный 3 4 3 3 5 6" xfId="42334"/>
    <cellStyle name="Обычный 3 4 3 3 5 7" xfId="50222"/>
    <cellStyle name="Обычный 3 4 3 3 5 8" xfId="57689"/>
    <cellStyle name="Обычный 3 4 3 3 6" xfId="10538"/>
    <cellStyle name="Обычный 3 4 3 3 6 2" xfId="10539"/>
    <cellStyle name="Обычный 3 4 3 3 6 3" xfId="20865"/>
    <cellStyle name="Обычный 3 4 3 3 6 4" xfId="28337"/>
    <cellStyle name="Обычный 3 4 3 3 6 5" xfId="35806"/>
    <cellStyle name="Обычный 3 4 3 3 6 6" xfId="43267"/>
    <cellStyle name="Обычный 3 4 3 3 6 7" xfId="51155"/>
    <cellStyle name="Обычный 3 4 3 3 6 8" xfId="58622"/>
    <cellStyle name="Обычный 3 4 3 3 7" xfId="10540"/>
    <cellStyle name="Обычный 3 4 3 3 7 2" xfId="10541"/>
    <cellStyle name="Обычный 3 4 3 3 7 3" xfId="21799"/>
    <cellStyle name="Обычный 3 4 3 3 7 4" xfId="29271"/>
    <cellStyle name="Обычный 3 4 3 3 7 5" xfId="36740"/>
    <cellStyle name="Обычный 3 4 3 3 7 6" xfId="44201"/>
    <cellStyle name="Обычный 3 4 3 3 7 7" xfId="52089"/>
    <cellStyle name="Обычный 3 4 3 3 7 8" xfId="59556"/>
    <cellStyle name="Обычный 3 4 3 3 8" xfId="10542"/>
    <cellStyle name="Обычный 3 4 3 3 8 2" xfId="10543"/>
    <cellStyle name="Обычный 3 4 3 3 8 3" xfId="22732"/>
    <cellStyle name="Обычный 3 4 3 3 8 4" xfId="30204"/>
    <cellStyle name="Обычный 3 4 3 3 8 5" xfId="37673"/>
    <cellStyle name="Обычный 3 4 3 3 8 6" xfId="45134"/>
    <cellStyle name="Обычный 3 4 3 3 8 7" xfId="53022"/>
    <cellStyle name="Обычный 3 4 3 3 8 8" xfId="60489"/>
    <cellStyle name="Обычный 3 4 3 3 9" xfId="10544"/>
    <cellStyle name="Обычный 3 4 3 4" xfId="10545"/>
    <cellStyle name="Обычный 3 4 3 4 10" xfId="16179"/>
    <cellStyle name="Обычный 3 4 3 4 11" xfId="23669"/>
    <cellStyle name="Обычный 3 4 3 4 12" xfId="31140"/>
    <cellStyle name="Обычный 3 4 3 4 13" xfId="38606"/>
    <cellStyle name="Обычный 3 4 3 4 14" xfId="46487"/>
    <cellStyle name="Обычный 3 4 3 4 15" xfId="53954"/>
    <cellStyle name="Обычный 3 4 3 4 2" xfId="10546"/>
    <cellStyle name="Обычный 3 4 3 4 2 2" xfId="10547"/>
    <cellStyle name="Обычный 3 4 3 4 2 3" xfId="17134"/>
    <cellStyle name="Обычный 3 4 3 4 2 4" xfId="24606"/>
    <cellStyle name="Обычный 3 4 3 4 2 5" xfId="32076"/>
    <cellStyle name="Обычный 3 4 3 4 2 6" xfId="39538"/>
    <cellStyle name="Обычный 3 4 3 4 2 7" xfId="47424"/>
    <cellStyle name="Обычный 3 4 3 4 2 8" xfId="54891"/>
    <cellStyle name="Обычный 3 4 3 4 3" xfId="10548"/>
    <cellStyle name="Обычный 3 4 3 4 3 2" xfId="10549"/>
    <cellStyle name="Обычный 3 4 3 4 3 3" xfId="18068"/>
    <cellStyle name="Обычный 3 4 3 4 3 4" xfId="25540"/>
    <cellStyle name="Обычный 3 4 3 4 3 5" xfId="33009"/>
    <cellStyle name="Обычный 3 4 3 4 3 6" xfId="40470"/>
    <cellStyle name="Обычный 3 4 3 4 3 7" xfId="48358"/>
    <cellStyle name="Обычный 3 4 3 4 3 8" xfId="55825"/>
    <cellStyle name="Обычный 3 4 3 4 4" xfId="10550"/>
    <cellStyle name="Обычный 3 4 3 4 4 2" xfId="10551"/>
    <cellStyle name="Обычный 3 4 3 4 4 3" xfId="19001"/>
    <cellStyle name="Обычный 3 4 3 4 4 4" xfId="26473"/>
    <cellStyle name="Обычный 3 4 3 4 4 5" xfId="33942"/>
    <cellStyle name="Обычный 3 4 3 4 4 6" xfId="41403"/>
    <cellStyle name="Обычный 3 4 3 4 4 7" xfId="49291"/>
    <cellStyle name="Обычный 3 4 3 4 4 8" xfId="56758"/>
    <cellStyle name="Обычный 3 4 3 4 5" xfId="10552"/>
    <cellStyle name="Обычный 3 4 3 4 5 2" xfId="10553"/>
    <cellStyle name="Обычный 3 4 3 4 5 3" xfId="19933"/>
    <cellStyle name="Обычный 3 4 3 4 5 4" xfId="27405"/>
    <cellStyle name="Обычный 3 4 3 4 5 5" xfId="34874"/>
    <cellStyle name="Обычный 3 4 3 4 5 6" xfId="42335"/>
    <cellStyle name="Обычный 3 4 3 4 5 7" xfId="50223"/>
    <cellStyle name="Обычный 3 4 3 4 5 8" xfId="57690"/>
    <cellStyle name="Обычный 3 4 3 4 6" xfId="10554"/>
    <cellStyle name="Обычный 3 4 3 4 6 2" xfId="10555"/>
    <cellStyle name="Обычный 3 4 3 4 6 3" xfId="20866"/>
    <cellStyle name="Обычный 3 4 3 4 6 4" xfId="28338"/>
    <cellStyle name="Обычный 3 4 3 4 6 5" xfId="35807"/>
    <cellStyle name="Обычный 3 4 3 4 6 6" xfId="43268"/>
    <cellStyle name="Обычный 3 4 3 4 6 7" xfId="51156"/>
    <cellStyle name="Обычный 3 4 3 4 6 8" xfId="58623"/>
    <cellStyle name="Обычный 3 4 3 4 7" xfId="10556"/>
    <cellStyle name="Обычный 3 4 3 4 7 2" xfId="10557"/>
    <cellStyle name="Обычный 3 4 3 4 7 3" xfId="21800"/>
    <cellStyle name="Обычный 3 4 3 4 7 4" xfId="29272"/>
    <cellStyle name="Обычный 3 4 3 4 7 5" xfId="36741"/>
    <cellStyle name="Обычный 3 4 3 4 7 6" xfId="44202"/>
    <cellStyle name="Обычный 3 4 3 4 7 7" xfId="52090"/>
    <cellStyle name="Обычный 3 4 3 4 7 8" xfId="59557"/>
    <cellStyle name="Обычный 3 4 3 4 8" xfId="10558"/>
    <cellStyle name="Обычный 3 4 3 4 8 2" xfId="10559"/>
    <cellStyle name="Обычный 3 4 3 4 8 3" xfId="22733"/>
    <cellStyle name="Обычный 3 4 3 4 8 4" xfId="30205"/>
    <cellStyle name="Обычный 3 4 3 4 8 5" xfId="37674"/>
    <cellStyle name="Обычный 3 4 3 4 8 6" xfId="45135"/>
    <cellStyle name="Обычный 3 4 3 4 8 7" xfId="53023"/>
    <cellStyle name="Обычный 3 4 3 4 8 8" xfId="60490"/>
    <cellStyle name="Обычный 3 4 3 4 9" xfId="10560"/>
    <cellStyle name="Обычный 3 4 3 5" xfId="10561"/>
    <cellStyle name="Обычный 3 4 3 5 2" xfId="10562"/>
    <cellStyle name="Обычный 3 4 3 5 3" xfId="17129"/>
    <cellStyle name="Обычный 3 4 3 5 4" xfId="24601"/>
    <cellStyle name="Обычный 3 4 3 5 5" xfId="32071"/>
    <cellStyle name="Обычный 3 4 3 5 6" xfId="39533"/>
    <cellStyle name="Обычный 3 4 3 5 7" xfId="47419"/>
    <cellStyle name="Обычный 3 4 3 5 8" xfId="54886"/>
    <cellStyle name="Обычный 3 4 3 6" xfId="10563"/>
    <cellStyle name="Обычный 3 4 3 6 2" xfId="10564"/>
    <cellStyle name="Обычный 3 4 3 6 3" xfId="18063"/>
    <cellStyle name="Обычный 3 4 3 6 4" xfId="25535"/>
    <cellStyle name="Обычный 3 4 3 6 5" xfId="33004"/>
    <cellStyle name="Обычный 3 4 3 6 6" xfId="40465"/>
    <cellStyle name="Обычный 3 4 3 6 7" xfId="48353"/>
    <cellStyle name="Обычный 3 4 3 6 8" xfId="55820"/>
    <cellStyle name="Обычный 3 4 3 7" xfId="10565"/>
    <cellStyle name="Обычный 3 4 3 7 2" xfId="10566"/>
    <cellStyle name="Обычный 3 4 3 7 3" xfId="18996"/>
    <cellStyle name="Обычный 3 4 3 7 4" xfId="26468"/>
    <cellStyle name="Обычный 3 4 3 7 5" xfId="33937"/>
    <cellStyle name="Обычный 3 4 3 7 6" xfId="41398"/>
    <cellStyle name="Обычный 3 4 3 7 7" xfId="49286"/>
    <cellStyle name="Обычный 3 4 3 7 8" xfId="56753"/>
    <cellStyle name="Обычный 3 4 3 8" xfId="10567"/>
    <cellStyle name="Обычный 3 4 3 8 2" xfId="10568"/>
    <cellStyle name="Обычный 3 4 3 8 3" xfId="19928"/>
    <cellStyle name="Обычный 3 4 3 8 4" xfId="27400"/>
    <cellStyle name="Обычный 3 4 3 8 5" xfId="34869"/>
    <cellStyle name="Обычный 3 4 3 8 6" xfId="42330"/>
    <cellStyle name="Обычный 3 4 3 8 7" xfId="50218"/>
    <cellStyle name="Обычный 3 4 3 8 8" xfId="57685"/>
    <cellStyle name="Обычный 3 4 3 9" xfId="10569"/>
    <cellStyle name="Обычный 3 4 3 9 2" xfId="10570"/>
    <cellStyle name="Обычный 3 4 3 9 3" xfId="20861"/>
    <cellStyle name="Обычный 3 4 3 9 4" xfId="28333"/>
    <cellStyle name="Обычный 3 4 3 9 5" xfId="35802"/>
    <cellStyle name="Обычный 3 4 3 9 6" xfId="43263"/>
    <cellStyle name="Обычный 3 4 3 9 7" xfId="51151"/>
    <cellStyle name="Обычный 3 4 3 9 8" xfId="58618"/>
    <cellStyle name="Обычный 3 4 4" xfId="10571"/>
    <cellStyle name="Обычный 3 4 4 10" xfId="10572"/>
    <cellStyle name="Обычный 3 4 4 10 2" xfId="10573"/>
    <cellStyle name="Обычный 3 4 4 10 3" xfId="22734"/>
    <cellStyle name="Обычный 3 4 4 10 4" xfId="30206"/>
    <cellStyle name="Обычный 3 4 4 10 5" xfId="37675"/>
    <cellStyle name="Обычный 3 4 4 10 6" xfId="45136"/>
    <cellStyle name="Обычный 3 4 4 10 7" xfId="53024"/>
    <cellStyle name="Обычный 3 4 4 10 8" xfId="60491"/>
    <cellStyle name="Обычный 3 4 4 11" xfId="10574"/>
    <cellStyle name="Обычный 3 4 4 12" xfId="16180"/>
    <cellStyle name="Обычный 3 4 4 13" xfId="23670"/>
    <cellStyle name="Обычный 3 4 4 14" xfId="31141"/>
    <cellStyle name="Обычный 3 4 4 15" xfId="38607"/>
    <cellStyle name="Обычный 3 4 4 16" xfId="45610"/>
    <cellStyle name="Обычный 3 4 4 17" xfId="46488"/>
    <cellStyle name="Обычный 3 4 4 18" xfId="53955"/>
    <cellStyle name="Обычный 3 4 4 2" xfId="10575"/>
    <cellStyle name="Обычный 3 4 4 2 10" xfId="16181"/>
    <cellStyle name="Обычный 3 4 4 2 11" xfId="23671"/>
    <cellStyle name="Обычный 3 4 4 2 12" xfId="31142"/>
    <cellStyle name="Обычный 3 4 4 2 13" xfId="38608"/>
    <cellStyle name="Обычный 3 4 4 2 14" xfId="46489"/>
    <cellStyle name="Обычный 3 4 4 2 15" xfId="53956"/>
    <cellStyle name="Обычный 3 4 4 2 2" xfId="10576"/>
    <cellStyle name="Обычный 3 4 4 2 2 2" xfId="10577"/>
    <cellStyle name="Обычный 3 4 4 2 2 3" xfId="17136"/>
    <cellStyle name="Обычный 3 4 4 2 2 4" xfId="24608"/>
    <cellStyle name="Обычный 3 4 4 2 2 5" xfId="32078"/>
    <cellStyle name="Обычный 3 4 4 2 2 6" xfId="39540"/>
    <cellStyle name="Обычный 3 4 4 2 2 7" xfId="47426"/>
    <cellStyle name="Обычный 3 4 4 2 2 8" xfId="54893"/>
    <cellStyle name="Обычный 3 4 4 2 3" xfId="10578"/>
    <cellStyle name="Обычный 3 4 4 2 3 2" xfId="10579"/>
    <cellStyle name="Обычный 3 4 4 2 3 3" xfId="18070"/>
    <cellStyle name="Обычный 3 4 4 2 3 4" xfId="25542"/>
    <cellStyle name="Обычный 3 4 4 2 3 5" xfId="33011"/>
    <cellStyle name="Обычный 3 4 4 2 3 6" xfId="40472"/>
    <cellStyle name="Обычный 3 4 4 2 3 7" xfId="48360"/>
    <cellStyle name="Обычный 3 4 4 2 3 8" xfId="55827"/>
    <cellStyle name="Обычный 3 4 4 2 4" xfId="10580"/>
    <cellStyle name="Обычный 3 4 4 2 4 2" xfId="10581"/>
    <cellStyle name="Обычный 3 4 4 2 4 3" xfId="19003"/>
    <cellStyle name="Обычный 3 4 4 2 4 4" xfId="26475"/>
    <cellStyle name="Обычный 3 4 4 2 4 5" xfId="33944"/>
    <cellStyle name="Обычный 3 4 4 2 4 6" xfId="41405"/>
    <cellStyle name="Обычный 3 4 4 2 4 7" xfId="49293"/>
    <cellStyle name="Обычный 3 4 4 2 4 8" xfId="56760"/>
    <cellStyle name="Обычный 3 4 4 2 5" xfId="10582"/>
    <cellStyle name="Обычный 3 4 4 2 5 2" xfId="10583"/>
    <cellStyle name="Обычный 3 4 4 2 5 3" xfId="19935"/>
    <cellStyle name="Обычный 3 4 4 2 5 4" xfId="27407"/>
    <cellStyle name="Обычный 3 4 4 2 5 5" xfId="34876"/>
    <cellStyle name="Обычный 3 4 4 2 5 6" xfId="42337"/>
    <cellStyle name="Обычный 3 4 4 2 5 7" xfId="50225"/>
    <cellStyle name="Обычный 3 4 4 2 5 8" xfId="57692"/>
    <cellStyle name="Обычный 3 4 4 2 6" xfId="10584"/>
    <cellStyle name="Обычный 3 4 4 2 6 2" xfId="10585"/>
    <cellStyle name="Обычный 3 4 4 2 6 3" xfId="20868"/>
    <cellStyle name="Обычный 3 4 4 2 6 4" xfId="28340"/>
    <cellStyle name="Обычный 3 4 4 2 6 5" xfId="35809"/>
    <cellStyle name="Обычный 3 4 4 2 6 6" xfId="43270"/>
    <cellStyle name="Обычный 3 4 4 2 6 7" xfId="51158"/>
    <cellStyle name="Обычный 3 4 4 2 6 8" xfId="58625"/>
    <cellStyle name="Обычный 3 4 4 2 7" xfId="10586"/>
    <cellStyle name="Обычный 3 4 4 2 7 2" xfId="10587"/>
    <cellStyle name="Обычный 3 4 4 2 7 3" xfId="21802"/>
    <cellStyle name="Обычный 3 4 4 2 7 4" xfId="29274"/>
    <cellStyle name="Обычный 3 4 4 2 7 5" xfId="36743"/>
    <cellStyle name="Обычный 3 4 4 2 7 6" xfId="44204"/>
    <cellStyle name="Обычный 3 4 4 2 7 7" xfId="52092"/>
    <cellStyle name="Обычный 3 4 4 2 7 8" xfId="59559"/>
    <cellStyle name="Обычный 3 4 4 2 8" xfId="10588"/>
    <cellStyle name="Обычный 3 4 4 2 8 2" xfId="10589"/>
    <cellStyle name="Обычный 3 4 4 2 8 3" xfId="22735"/>
    <cellStyle name="Обычный 3 4 4 2 8 4" xfId="30207"/>
    <cellStyle name="Обычный 3 4 4 2 8 5" xfId="37676"/>
    <cellStyle name="Обычный 3 4 4 2 8 6" xfId="45137"/>
    <cellStyle name="Обычный 3 4 4 2 8 7" xfId="53025"/>
    <cellStyle name="Обычный 3 4 4 2 8 8" xfId="60492"/>
    <cellStyle name="Обычный 3 4 4 2 9" xfId="10590"/>
    <cellStyle name="Обычный 3 4 4 3" xfId="10591"/>
    <cellStyle name="Обычный 3 4 4 3 10" xfId="16182"/>
    <cellStyle name="Обычный 3 4 4 3 11" xfId="23672"/>
    <cellStyle name="Обычный 3 4 4 3 12" xfId="31143"/>
    <cellStyle name="Обычный 3 4 4 3 13" xfId="38609"/>
    <cellStyle name="Обычный 3 4 4 3 14" xfId="46490"/>
    <cellStyle name="Обычный 3 4 4 3 15" xfId="53957"/>
    <cellStyle name="Обычный 3 4 4 3 2" xfId="10592"/>
    <cellStyle name="Обычный 3 4 4 3 2 2" xfId="10593"/>
    <cellStyle name="Обычный 3 4 4 3 2 3" xfId="17137"/>
    <cellStyle name="Обычный 3 4 4 3 2 4" xfId="24609"/>
    <cellStyle name="Обычный 3 4 4 3 2 5" xfId="32079"/>
    <cellStyle name="Обычный 3 4 4 3 2 6" xfId="39541"/>
    <cellStyle name="Обычный 3 4 4 3 2 7" xfId="47427"/>
    <cellStyle name="Обычный 3 4 4 3 2 8" xfId="54894"/>
    <cellStyle name="Обычный 3 4 4 3 3" xfId="10594"/>
    <cellStyle name="Обычный 3 4 4 3 3 2" xfId="10595"/>
    <cellStyle name="Обычный 3 4 4 3 3 3" xfId="18071"/>
    <cellStyle name="Обычный 3 4 4 3 3 4" xfId="25543"/>
    <cellStyle name="Обычный 3 4 4 3 3 5" xfId="33012"/>
    <cellStyle name="Обычный 3 4 4 3 3 6" xfId="40473"/>
    <cellStyle name="Обычный 3 4 4 3 3 7" xfId="48361"/>
    <cellStyle name="Обычный 3 4 4 3 3 8" xfId="55828"/>
    <cellStyle name="Обычный 3 4 4 3 4" xfId="10596"/>
    <cellStyle name="Обычный 3 4 4 3 4 2" xfId="10597"/>
    <cellStyle name="Обычный 3 4 4 3 4 3" xfId="19004"/>
    <cellStyle name="Обычный 3 4 4 3 4 4" xfId="26476"/>
    <cellStyle name="Обычный 3 4 4 3 4 5" xfId="33945"/>
    <cellStyle name="Обычный 3 4 4 3 4 6" xfId="41406"/>
    <cellStyle name="Обычный 3 4 4 3 4 7" xfId="49294"/>
    <cellStyle name="Обычный 3 4 4 3 4 8" xfId="56761"/>
    <cellStyle name="Обычный 3 4 4 3 5" xfId="10598"/>
    <cellStyle name="Обычный 3 4 4 3 5 2" xfId="10599"/>
    <cellStyle name="Обычный 3 4 4 3 5 3" xfId="19936"/>
    <cellStyle name="Обычный 3 4 4 3 5 4" xfId="27408"/>
    <cellStyle name="Обычный 3 4 4 3 5 5" xfId="34877"/>
    <cellStyle name="Обычный 3 4 4 3 5 6" xfId="42338"/>
    <cellStyle name="Обычный 3 4 4 3 5 7" xfId="50226"/>
    <cellStyle name="Обычный 3 4 4 3 5 8" xfId="57693"/>
    <cellStyle name="Обычный 3 4 4 3 6" xfId="10600"/>
    <cellStyle name="Обычный 3 4 4 3 6 2" xfId="10601"/>
    <cellStyle name="Обычный 3 4 4 3 6 3" xfId="20869"/>
    <cellStyle name="Обычный 3 4 4 3 6 4" xfId="28341"/>
    <cellStyle name="Обычный 3 4 4 3 6 5" xfId="35810"/>
    <cellStyle name="Обычный 3 4 4 3 6 6" xfId="43271"/>
    <cellStyle name="Обычный 3 4 4 3 6 7" xfId="51159"/>
    <cellStyle name="Обычный 3 4 4 3 6 8" xfId="58626"/>
    <cellStyle name="Обычный 3 4 4 3 7" xfId="10602"/>
    <cellStyle name="Обычный 3 4 4 3 7 2" xfId="10603"/>
    <cellStyle name="Обычный 3 4 4 3 7 3" xfId="21803"/>
    <cellStyle name="Обычный 3 4 4 3 7 4" xfId="29275"/>
    <cellStyle name="Обычный 3 4 4 3 7 5" xfId="36744"/>
    <cellStyle name="Обычный 3 4 4 3 7 6" xfId="44205"/>
    <cellStyle name="Обычный 3 4 4 3 7 7" xfId="52093"/>
    <cellStyle name="Обычный 3 4 4 3 7 8" xfId="59560"/>
    <cellStyle name="Обычный 3 4 4 3 8" xfId="10604"/>
    <cellStyle name="Обычный 3 4 4 3 8 2" xfId="10605"/>
    <cellStyle name="Обычный 3 4 4 3 8 3" xfId="22736"/>
    <cellStyle name="Обычный 3 4 4 3 8 4" xfId="30208"/>
    <cellStyle name="Обычный 3 4 4 3 8 5" xfId="37677"/>
    <cellStyle name="Обычный 3 4 4 3 8 6" xfId="45138"/>
    <cellStyle name="Обычный 3 4 4 3 8 7" xfId="53026"/>
    <cellStyle name="Обычный 3 4 4 3 8 8" xfId="60493"/>
    <cellStyle name="Обычный 3 4 4 3 9" xfId="10606"/>
    <cellStyle name="Обычный 3 4 4 4" xfId="10607"/>
    <cellStyle name="Обычный 3 4 4 4 2" xfId="10608"/>
    <cellStyle name="Обычный 3 4 4 4 3" xfId="17135"/>
    <cellStyle name="Обычный 3 4 4 4 4" xfId="24607"/>
    <cellStyle name="Обычный 3 4 4 4 5" xfId="32077"/>
    <cellStyle name="Обычный 3 4 4 4 6" xfId="39539"/>
    <cellStyle name="Обычный 3 4 4 4 7" xfId="47425"/>
    <cellStyle name="Обычный 3 4 4 4 8" xfId="54892"/>
    <cellStyle name="Обычный 3 4 4 5" xfId="10609"/>
    <cellStyle name="Обычный 3 4 4 5 2" xfId="10610"/>
    <cellStyle name="Обычный 3 4 4 5 3" xfId="18069"/>
    <cellStyle name="Обычный 3 4 4 5 4" xfId="25541"/>
    <cellStyle name="Обычный 3 4 4 5 5" xfId="33010"/>
    <cellStyle name="Обычный 3 4 4 5 6" xfId="40471"/>
    <cellStyle name="Обычный 3 4 4 5 7" xfId="48359"/>
    <cellStyle name="Обычный 3 4 4 5 8" xfId="55826"/>
    <cellStyle name="Обычный 3 4 4 6" xfId="10611"/>
    <cellStyle name="Обычный 3 4 4 6 2" xfId="10612"/>
    <cellStyle name="Обычный 3 4 4 6 3" xfId="19002"/>
    <cellStyle name="Обычный 3 4 4 6 4" xfId="26474"/>
    <cellStyle name="Обычный 3 4 4 6 5" xfId="33943"/>
    <cellStyle name="Обычный 3 4 4 6 6" xfId="41404"/>
    <cellStyle name="Обычный 3 4 4 6 7" xfId="49292"/>
    <cellStyle name="Обычный 3 4 4 6 8" xfId="56759"/>
    <cellStyle name="Обычный 3 4 4 7" xfId="10613"/>
    <cellStyle name="Обычный 3 4 4 7 2" xfId="10614"/>
    <cellStyle name="Обычный 3 4 4 7 3" xfId="19934"/>
    <cellStyle name="Обычный 3 4 4 7 4" xfId="27406"/>
    <cellStyle name="Обычный 3 4 4 7 5" xfId="34875"/>
    <cellStyle name="Обычный 3 4 4 7 6" xfId="42336"/>
    <cellStyle name="Обычный 3 4 4 7 7" xfId="50224"/>
    <cellStyle name="Обычный 3 4 4 7 8" xfId="57691"/>
    <cellStyle name="Обычный 3 4 4 8" xfId="10615"/>
    <cellStyle name="Обычный 3 4 4 8 2" xfId="10616"/>
    <cellStyle name="Обычный 3 4 4 8 3" xfId="20867"/>
    <cellStyle name="Обычный 3 4 4 8 4" xfId="28339"/>
    <cellStyle name="Обычный 3 4 4 8 5" xfId="35808"/>
    <cellStyle name="Обычный 3 4 4 8 6" xfId="43269"/>
    <cellStyle name="Обычный 3 4 4 8 7" xfId="51157"/>
    <cellStyle name="Обычный 3 4 4 8 8" xfId="58624"/>
    <cellStyle name="Обычный 3 4 4 9" xfId="10617"/>
    <cellStyle name="Обычный 3 4 4 9 2" xfId="10618"/>
    <cellStyle name="Обычный 3 4 4 9 3" xfId="21801"/>
    <cellStyle name="Обычный 3 4 4 9 4" xfId="29273"/>
    <cellStyle name="Обычный 3 4 4 9 5" xfId="36742"/>
    <cellStyle name="Обычный 3 4 4 9 6" xfId="44203"/>
    <cellStyle name="Обычный 3 4 4 9 7" xfId="52091"/>
    <cellStyle name="Обычный 3 4 4 9 8" xfId="59558"/>
    <cellStyle name="Обычный 3 4 5" xfId="10619"/>
    <cellStyle name="Обычный 3 4 5 10" xfId="16183"/>
    <cellStyle name="Обычный 3 4 5 11" xfId="23673"/>
    <cellStyle name="Обычный 3 4 5 12" xfId="31144"/>
    <cellStyle name="Обычный 3 4 5 13" xfId="38610"/>
    <cellStyle name="Обычный 3 4 5 14" xfId="46491"/>
    <cellStyle name="Обычный 3 4 5 15" xfId="53958"/>
    <cellStyle name="Обычный 3 4 5 2" xfId="10620"/>
    <cellStyle name="Обычный 3 4 5 2 2" xfId="10621"/>
    <cellStyle name="Обычный 3 4 5 2 3" xfId="17138"/>
    <cellStyle name="Обычный 3 4 5 2 4" xfId="24610"/>
    <cellStyle name="Обычный 3 4 5 2 5" xfId="32080"/>
    <cellStyle name="Обычный 3 4 5 2 6" xfId="39542"/>
    <cellStyle name="Обычный 3 4 5 2 7" xfId="47428"/>
    <cellStyle name="Обычный 3 4 5 2 8" xfId="54895"/>
    <cellStyle name="Обычный 3 4 5 3" xfId="10622"/>
    <cellStyle name="Обычный 3 4 5 3 2" xfId="10623"/>
    <cellStyle name="Обычный 3 4 5 3 3" xfId="18072"/>
    <cellStyle name="Обычный 3 4 5 3 4" xfId="25544"/>
    <cellStyle name="Обычный 3 4 5 3 5" xfId="33013"/>
    <cellStyle name="Обычный 3 4 5 3 6" xfId="40474"/>
    <cellStyle name="Обычный 3 4 5 3 7" xfId="48362"/>
    <cellStyle name="Обычный 3 4 5 3 8" xfId="55829"/>
    <cellStyle name="Обычный 3 4 5 4" xfId="10624"/>
    <cellStyle name="Обычный 3 4 5 4 2" xfId="10625"/>
    <cellStyle name="Обычный 3 4 5 4 3" xfId="19005"/>
    <cellStyle name="Обычный 3 4 5 4 4" xfId="26477"/>
    <cellStyle name="Обычный 3 4 5 4 5" xfId="33946"/>
    <cellStyle name="Обычный 3 4 5 4 6" xfId="41407"/>
    <cellStyle name="Обычный 3 4 5 4 7" xfId="49295"/>
    <cellStyle name="Обычный 3 4 5 4 8" xfId="56762"/>
    <cellStyle name="Обычный 3 4 5 5" xfId="10626"/>
    <cellStyle name="Обычный 3 4 5 5 2" xfId="10627"/>
    <cellStyle name="Обычный 3 4 5 5 3" xfId="19937"/>
    <cellStyle name="Обычный 3 4 5 5 4" xfId="27409"/>
    <cellStyle name="Обычный 3 4 5 5 5" xfId="34878"/>
    <cellStyle name="Обычный 3 4 5 5 6" xfId="42339"/>
    <cellStyle name="Обычный 3 4 5 5 7" xfId="50227"/>
    <cellStyle name="Обычный 3 4 5 5 8" xfId="57694"/>
    <cellStyle name="Обычный 3 4 5 6" xfId="10628"/>
    <cellStyle name="Обычный 3 4 5 6 2" xfId="10629"/>
    <cellStyle name="Обычный 3 4 5 6 3" xfId="20870"/>
    <cellStyle name="Обычный 3 4 5 6 4" xfId="28342"/>
    <cellStyle name="Обычный 3 4 5 6 5" xfId="35811"/>
    <cellStyle name="Обычный 3 4 5 6 6" xfId="43272"/>
    <cellStyle name="Обычный 3 4 5 6 7" xfId="51160"/>
    <cellStyle name="Обычный 3 4 5 6 8" xfId="58627"/>
    <cellStyle name="Обычный 3 4 5 7" xfId="10630"/>
    <cellStyle name="Обычный 3 4 5 7 2" xfId="10631"/>
    <cellStyle name="Обычный 3 4 5 7 3" xfId="21804"/>
    <cellStyle name="Обычный 3 4 5 7 4" xfId="29276"/>
    <cellStyle name="Обычный 3 4 5 7 5" xfId="36745"/>
    <cellStyle name="Обычный 3 4 5 7 6" xfId="44206"/>
    <cellStyle name="Обычный 3 4 5 7 7" xfId="52094"/>
    <cellStyle name="Обычный 3 4 5 7 8" xfId="59561"/>
    <cellStyle name="Обычный 3 4 5 8" xfId="10632"/>
    <cellStyle name="Обычный 3 4 5 8 2" xfId="10633"/>
    <cellStyle name="Обычный 3 4 5 8 3" xfId="22737"/>
    <cellStyle name="Обычный 3 4 5 8 4" xfId="30209"/>
    <cellStyle name="Обычный 3 4 5 8 5" xfId="37678"/>
    <cellStyle name="Обычный 3 4 5 8 6" xfId="45139"/>
    <cellStyle name="Обычный 3 4 5 8 7" xfId="53027"/>
    <cellStyle name="Обычный 3 4 5 8 8" xfId="60494"/>
    <cellStyle name="Обычный 3 4 5 9" xfId="10634"/>
    <cellStyle name="Обычный 3 4 6" xfId="10635"/>
    <cellStyle name="Обычный 3 4 6 10" xfId="16184"/>
    <cellStyle name="Обычный 3 4 6 11" xfId="23674"/>
    <cellStyle name="Обычный 3 4 6 12" xfId="31145"/>
    <cellStyle name="Обычный 3 4 6 13" xfId="38611"/>
    <cellStyle name="Обычный 3 4 6 14" xfId="46492"/>
    <cellStyle name="Обычный 3 4 6 15" xfId="53959"/>
    <cellStyle name="Обычный 3 4 6 2" xfId="10636"/>
    <cellStyle name="Обычный 3 4 6 2 2" xfId="10637"/>
    <cellStyle name="Обычный 3 4 6 2 3" xfId="17139"/>
    <cellStyle name="Обычный 3 4 6 2 4" xfId="24611"/>
    <cellStyle name="Обычный 3 4 6 2 5" xfId="32081"/>
    <cellStyle name="Обычный 3 4 6 2 6" xfId="39543"/>
    <cellStyle name="Обычный 3 4 6 2 7" xfId="47429"/>
    <cellStyle name="Обычный 3 4 6 2 8" xfId="54896"/>
    <cellStyle name="Обычный 3 4 6 3" xfId="10638"/>
    <cellStyle name="Обычный 3 4 6 3 2" xfId="10639"/>
    <cellStyle name="Обычный 3 4 6 3 3" xfId="18073"/>
    <cellStyle name="Обычный 3 4 6 3 4" xfId="25545"/>
    <cellStyle name="Обычный 3 4 6 3 5" xfId="33014"/>
    <cellStyle name="Обычный 3 4 6 3 6" xfId="40475"/>
    <cellStyle name="Обычный 3 4 6 3 7" xfId="48363"/>
    <cellStyle name="Обычный 3 4 6 3 8" xfId="55830"/>
    <cellStyle name="Обычный 3 4 6 4" xfId="10640"/>
    <cellStyle name="Обычный 3 4 6 4 2" xfId="10641"/>
    <cellStyle name="Обычный 3 4 6 4 3" xfId="19006"/>
    <cellStyle name="Обычный 3 4 6 4 4" xfId="26478"/>
    <cellStyle name="Обычный 3 4 6 4 5" xfId="33947"/>
    <cellStyle name="Обычный 3 4 6 4 6" xfId="41408"/>
    <cellStyle name="Обычный 3 4 6 4 7" xfId="49296"/>
    <cellStyle name="Обычный 3 4 6 4 8" xfId="56763"/>
    <cellStyle name="Обычный 3 4 6 5" xfId="10642"/>
    <cellStyle name="Обычный 3 4 6 5 2" xfId="10643"/>
    <cellStyle name="Обычный 3 4 6 5 3" xfId="19938"/>
    <cellStyle name="Обычный 3 4 6 5 4" xfId="27410"/>
    <cellStyle name="Обычный 3 4 6 5 5" xfId="34879"/>
    <cellStyle name="Обычный 3 4 6 5 6" xfId="42340"/>
    <cellStyle name="Обычный 3 4 6 5 7" xfId="50228"/>
    <cellStyle name="Обычный 3 4 6 5 8" xfId="57695"/>
    <cellStyle name="Обычный 3 4 6 6" xfId="10644"/>
    <cellStyle name="Обычный 3 4 6 6 2" xfId="10645"/>
    <cellStyle name="Обычный 3 4 6 6 3" xfId="20871"/>
    <cellStyle name="Обычный 3 4 6 6 4" xfId="28343"/>
    <cellStyle name="Обычный 3 4 6 6 5" xfId="35812"/>
    <cellStyle name="Обычный 3 4 6 6 6" xfId="43273"/>
    <cellStyle name="Обычный 3 4 6 6 7" xfId="51161"/>
    <cellStyle name="Обычный 3 4 6 6 8" xfId="58628"/>
    <cellStyle name="Обычный 3 4 6 7" xfId="10646"/>
    <cellStyle name="Обычный 3 4 6 7 2" xfId="10647"/>
    <cellStyle name="Обычный 3 4 6 7 3" xfId="21805"/>
    <cellStyle name="Обычный 3 4 6 7 4" xfId="29277"/>
    <cellStyle name="Обычный 3 4 6 7 5" xfId="36746"/>
    <cellStyle name="Обычный 3 4 6 7 6" xfId="44207"/>
    <cellStyle name="Обычный 3 4 6 7 7" xfId="52095"/>
    <cellStyle name="Обычный 3 4 6 7 8" xfId="59562"/>
    <cellStyle name="Обычный 3 4 6 8" xfId="10648"/>
    <cellStyle name="Обычный 3 4 6 8 2" xfId="10649"/>
    <cellStyle name="Обычный 3 4 6 8 3" xfId="22738"/>
    <cellStyle name="Обычный 3 4 6 8 4" xfId="30210"/>
    <cellStyle name="Обычный 3 4 6 8 5" xfId="37679"/>
    <cellStyle name="Обычный 3 4 6 8 6" xfId="45140"/>
    <cellStyle name="Обычный 3 4 6 8 7" xfId="53028"/>
    <cellStyle name="Обычный 3 4 6 8 8" xfId="60495"/>
    <cellStyle name="Обычный 3 4 6 9" xfId="10650"/>
    <cellStyle name="Обычный 3 4 7" xfId="10651"/>
    <cellStyle name="Обычный 3 4 7 2" xfId="10652"/>
    <cellStyle name="Обычный 3 4 7 3" xfId="17122"/>
    <cellStyle name="Обычный 3 4 7 4" xfId="24594"/>
    <cellStyle name="Обычный 3 4 7 5" xfId="32064"/>
    <cellStyle name="Обычный 3 4 7 6" xfId="39526"/>
    <cellStyle name="Обычный 3 4 7 7" xfId="47412"/>
    <cellStyle name="Обычный 3 4 7 8" xfId="54879"/>
    <cellStyle name="Обычный 3 4 8" xfId="10653"/>
    <cellStyle name="Обычный 3 4 8 2" xfId="10654"/>
    <cellStyle name="Обычный 3 4 8 3" xfId="18056"/>
    <cellStyle name="Обычный 3 4 8 4" xfId="25528"/>
    <cellStyle name="Обычный 3 4 8 5" xfId="32997"/>
    <cellStyle name="Обычный 3 4 8 6" xfId="40458"/>
    <cellStyle name="Обычный 3 4 8 7" xfId="48346"/>
    <cellStyle name="Обычный 3 4 8 8" xfId="55813"/>
    <cellStyle name="Обычный 3 4 9" xfId="10655"/>
    <cellStyle name="Обычный 3 4 9 2" xfId="10656"/>
    <cellStyle name="Обычный 3 4 9 3" xfId="18989"/>
    <cellStyle name="Обычный 3 4 9 4" xfId="26461"/>
    <cellStyle name="Обычный 3 4 9 5" xfId="33930"/>
    <cellStyle name="Обычный 3 4 9 6" xfId="41391"/>
    <cellStyle name="Обычный 3 4 9 7" xfId="49279"/>
    <cellStyle name="Обычный 3 4 9 8" xfId="56746"/>
    <cellStyle name="Обычный 3 40" xfId="15849"/>
    <cellStyle name="Обычный 3 41" xfId="23339"/>
    <cellStyle name="Обычный 3 42" xfId="30810"/>
    <cellStyle name="Обычный 3 43" xfId="38276"/>
    <cellStyle name="Обычный 3 44" xfId="45453"/>
    <cellStyle name="Обычный 3 45" xfId="46157"/>
    <cellStyle name="Обычный 3 46" xfId="53624"/>
    <cellStyle name="Обычный 3 5" xfId="10657"/>
    <cellStyle name="Обычный 3 5 10" xfId="10658"/>
    <cellStyle name="Обычный 3 5 10 2" xfId="10659"/>
    <cellStyle name="Обычный 3 5 10 3" xfId="19939"/>
    <cellStyle name="Обычный 3 5 10 4" xfId="27411"/>
    <cellStyle name="Обычный 3 5 10 5" xfId="34880"/>
    <cellStyle name="Обычный 3 5 10 6" xfId="42341"/>
    <cellStyle name="Обычный 3 5 10 7" xfId="50229"/>
    <cellStyle name="Обычный 3 5 10 8" xfId="57696"/>
    <cellStyle name="Обычный 3 5 11" xfId="10660"/>
    <cellStyle name="Обычный 3 5 11 2" xfId="10661"/>
    <cellStyle name="Обычный 3 5 11 3" xfId="20872"/>
    <cellStyle name="Обычный 3 5 11 4" xfId="28344"/>
    <cellStyle name="Обычный 3 5 11 5" xfId="35813"/>
    <cellStyle name="Обычный 3 5 11 6" xfId="43274"/>
    <cellStyle name="Обычный 3 5 11 7" xfId="51162"/>
    <cellStyle name="Обычный 3 5 11 8" xfId="58629"/>
    <cellStyle name="Обычный 3 5 12" xfId="10662"/>
    <cellStyle name="Обычный 3 5 12 2" xfId="10663"/>
    <cellStyle name="Обычный 3 5 12 3" xfId="21806"/>
    <cellStyle name="Обычный 3 5 12 4" xfId="29278"/>
    <cellStyle name="Обычный 3 5 12 5" xfId="36747"/>
    <cellStyle name="Обычный 3 5 12 6" xfId="44208"/>
    <cellStyle name="Обычный 3 5 12 7" xfId="52096"/>
    <cellStyle name="Обычный 3 5 12 8" xfId="59563"/>
    <cellStyle name="Обычный 3 5 13" xfId="10664"/>
    <cellStyle name="Обычный 3 5 13 2" xfId="10665"/>
    <cellStyle name="Обычный 3 5 13 3" xfId="22739"/>
    <cellStyle name="Обычный 3 5 13 4" xfId="30211"/>
    <cellStyle name="Обычный 3 5 13 5" xfId="37680"/>
    <cellStyle name="Обычный 3 5 13 6" xfId="45141"/>
    <cellStyle name="Обычный 3 5 13 7" xfId="53029"/>
    <cellStyle name="Обычный 3 5 13 8" xfId="60496"/>
    <cellStyle name="Обычный 3 5 14" xfId="10666"/>
    <cellStyle name="Обычный 3 5 15" xfId="10667"/>
    <cellStyle name="Обычный 3 5 16" xfId="16185"/>
    <cellStyle name="Обычный 3 5 17" xfId="23675"/>
    <cellStyle name="Обычный 3 5 18" xfId="31146"/>
    <cellStyle name="Обычный 3 5 19" xfId="38612"/>
    <cellStyle name="Обычный 3 5 2" xfId="10668"/>
    <cellStyle name="Обычный 3 5 2 10" xfId="10669"/>
    <cellStyle name="Обычный 3 5 2 10 2" xfId="10670"/>
    <cellStyle name="Обычный 3 5 2 10 3" xfId="21807"/>
    <cellStyle name="Обычный 3 5 2 10 4" xfId="29279"/>
    <cellStyle name="Обычный 3 5 2 10 5" xfId="36748"/>
    <cellStyle name="Обычный 3 5 2 10 6" xfId="44209"/>
    <cellStyle name="Обычный 3 5 2 10 7" xfId="52097"/>
    <cellStyle name="Обычный 3 5 2 10 8" xfId="59564"/>
    <cellStyle name="Обычный 3 5 2 11" xfId="10671"/>
    <cellStyle name="Обычный 3 5 2 11 2" xfId="10672"/>
    <cellStyle name="Обычный 3 5 2 11 3" xfId="22740"/>
    <cellStyle name="Обычный 3 5 2 11 4" xfId="30212"/>
    <cellStyle name="Обычный 3 5 2 11 5" xfId="37681"/>
    <cellStyle name="Обычный 3 5 2 11 6" xfId="45142"/>
    <cellStyle name="Обычный 3 5 2 11 7" xfId="53030"/>
    <cellStyle name="Обычный 3 5 2 11 8" xfId="60497"/>
    <cellStyle name="Обычный 3 5 2 12" xfId="10673"/>
    <cellStyle name="Обычный 3 5 2 13" xfId="16186"/>
    <cellStyle name="Обычный 3 5 2 14" xfId="23676"/>
    <cellStyle name="Обычный 3 5 2 15" xfId="31147"/>
    <cellStyle name="Обычный 3 5 2 16" xfId="38613"/>
    <cellStyle name="Обычный 3 5 2 17" xfId="45611"/>
    <cellStyle name="Обычный 3 5 2 18" xfId="46494"/>
    <cellStyle name="Обычный 3 5 2 19" xfId="53961"/>
    <cellStyle name="Обычный 3 5 2 2" xfId="10674"/>
    <cellStyle name="Обычный 3 5 2 2 10" xfId="10675"/>
    <cellStyle name="Обычный 3 5 2 2 10 2" xfId="10676"/>
    <cellStyle name="Обычный 3 5 2 2 10 3" xfId="22741"/>
    <cellStyle name="Обычный 3 5 2 2 10 4" xfId="30213"/>
    <cellStyle name="Обычный 3 5 2 2 10 5" xfId="37682"/>
    <cellStyle name="Обычный 3 5 2 2 10 6" xfId="45143"/>
    <cellStyle name="Обычный 3 5 2 2 10 7" xfId="53031"/>
    <cellStyle name="Обычный 3 5 2 2 10 8" xfId="60498"/>
    <cellStyle name="Обычный 3 5 2 2 11" xfId="10677"/>
    <cellStyle name="Обычный 3 5 2 2 12" xfId="16187"/>
    <cellStyle name="Обычный 3 5 2 2 13" xfId="23677"/>
    <cellStyle name="Обычный 3 5 2 2 14" xfId="31148"/>
    <cellStyle name="Обычный 3 5 2 2 15" xfId="38614"/>
    <cellStyle name="Обычный 3 5 2 2 16" xfId="45612"/>
    <cellStyle name="Обычный 3 5 2 2 17" xfId="46495"/>
    <cellStyle name="Обычный 3 5 2 2 18" xfId="53962"/>
    <cellStyle name="Обычный 3 5 2 2 2" xfId="10678"/>
    <cellStyle name="Обычный 3 5 2 2 2 10" xfId="16188"/>
    <cellStyle name="Обычный 3 5 2 2 2 11" xfId="23678"/>
    <cellStyle name="Обычный 3 5 2 2 2 12" xfId="31149"/>
    <cellStyle name="Обычный 3 5 2 2 2 13" xfId="38615"/>
    <cellStyle name="Обычный 3 5 2 2 2 14" xfId="46496"/>
    <cellStyle name="Обычный 3 5 2 2 2 15" xfId="53963"/>
    <cellStyle name="Обычный 3 5 2 2 2 2" xfId="10679"/>
    <cellStyle name="Обычный 3 5 2 2 2 2 2" xfId="10680"/>
    <cellStyle name="Обычный 3 5 2 2 2 2 3" xfId="17143"/>
    <cellStyle name="Обычный 3 5 2 2 2 2 4" xfId="24615"/>
    <cellStyle name="Обычный 3 5 2 2 2 2 5" xfId="32085"/>
    <cellStyle name="Обычный 3 5 2 2 2 2 6" xfId="39547"/>
    <cellStyle name="Обычный 3 5 2 2 2 2 7" xfId="47433"/>
    <cellStyle name="Обычный 3 5 2 2 2 2 8" xfId="54900"/>
    <cellStyle name="Обычный 3 5 2 2 2 3" xfId="10681"/>
    <cellStyle name="Обычный 3 5 2 2 2 3 2" xfId="10682"/>
    <cellStyle name="Обычный 3 5 2 2 2 3 3" xfId="18077"/>
    <cellStyle name="Обычный 3 5 2 2 2 3 4" xfId="25549"/>
    <cellStyle name="Обычный 3 5 2 2 2 3 5" xfId="33018"/>
    <cellStyle name="Обычный 3 5 2 2 2 3 6" xfId="40479"/>
    <cellStyle name="Обычный 3 5 2 2 2 3 7" xfId="48367"/>
    <cellStyle name="Обычный 3 5 2 2 2 3 8" xfId="55834"/>
    <cellStyle name="Обычный 3 5 2 2 2 4" xfId="10683"/>
    <cellStyle name="Обычный 3 5 2 2 2 4 2" xfId="10684"/>
    <cellStyle name="Обычный 3 5 2 2 2 4 3" xfId="19010"/>
    <cellStyle name="Обычный 3 5 2 2 2 4 4" xfId="26482"/>
    <cellStyle name="Обычный 3 5 2 2 2 4 5" xfId="33951"/>
    <cellStyle name="Обычный 3 5 2 2 2 4 6" xfId="41412"/>
    <cellStyle name="Обычный 3 5 2 2 2 4 7" xfId="49300"/>
    <cellStyle name="Обычный 3 5 2 2 2 4 8" xfId="56767"/>
    <cellStyle name="Обычный 3 5 2 2 2 5" xfId="10685"/>
    <cellStyle name="Обычный 3 5 2 2 2 5 2" xfId="10686"/>
    <cellStyle name="Обычный 3 5 2 2 2 5 3" xfId="19942"/>
    <cellStyle name="Обычный 3 5 2 2 2 5 4" xfId="27414"/>
    <cellStyle name="Обычный 3 5 2 2 2 5 5" xfId="34883"/>
    <cellStyle name="Обычный 3 5 2 2 2 5 6" xfId="42344"/>
    <cellStyle name="Обычный 3 5 2 2 2 5 7" xfId="50232"/>
    <cellStyle name="Обычный 3 5 2 2 2 5 8" xfId="57699"/>
    <cellStyle name="Обычный 3 5 2 2 2 6" xfId="10687"/>
    <cellStyle name="Обычный 3 5 2 2 2 6 2" xfId="10688"/>
    <cellStyle name="Обычный 3 5 2 2 2 6 3" xfId="20875"/>
    <cellStyle name="Обычный 3 5 2 2 2 6 4" xfId="28347"/>
    <cellStyle name="Обычный 3 5 2 2 2 6 5" xfId="35816"/>
    <cellStyle name="Обычный 3 5 2 2 2 6 6" xfId="43277"/>
    <cellStyle name="Обычный 3 5 2 2 2 6 7" xfId="51165"/>
    <cellStyle name="Обычный 3 5 2 2 2 6 8" xfId="58632"/>
    <cellStyle name="Обычный 3 5 2 2 2 7" xfId="10689"/>
    <cellStyle name="Обычный 3 5 2 2 2 7 2" xfId="10690"/>
    <cellStyle name="Обычный 3 5 2 2 2 7 3" xfId="21809"/>
    <cellStyle name="Обычный 3 5 2 2 2 7 4" xfId="29281"/>
    <cellStyle name="Обычный 3 5 2 2 2 7 5" xfId="36750"/>
    <cellStyle name="Обычный 3 5 2 2 2 7 6" xfId="44211"/>
    <cellStyle name="Обычный 3 5 2 2 2 7 7" xfId="52099"/>
    <cellStyle name="Обычный 3 5 2 2 2 7 8" xfId="59566"/>
    <cellStyle name="Обычный 3 5 2 2 2 8" xfId="10691"/>
    <cellStyle name="Обычный 3 5 2 2 2 8 2" xfId="10692"/>
    <cellStyle name="Обычный 3 5 2 2 2 8 3" xfId="22742"/>
    <cellStyle name="Обычный 3 5 2 2 2 8 4" xfId="30214"/>
    <cellStyle name="Обычный 3 5 2 2 2 8 5" xfId="37683"/>
    <cellStyle name="Обычный 3 5 2 2 2 8 6" xfId="45144"/>
    <cellStyle name="Обычный 3 5 2 2 2 8 7" xfId="53032"/>
    <cellStyle name="Обычный 3 5 2 2 2 8 8" xfId="60499"/>
    <cellStyle name="Обычный 3 5 2 2 2 9" xfId="10693"/>
    <cellStyle name="Обычный 3 5 2 2 3" xfId="10694"/>
    <cellStyle name="Обычный 3 5 2 2 3 10" xfId="16189"/>
    <cellStyle name="Обычный 3 5 2 2 3 11" xfId="23679"/>
    <cellStyle name="Обычный 3 5 2 2 3 12" xfId="31150"/>
    <cellStyle name="Обычный 3 5 2 2 3 13" xfId="38616"/>
    <cellStyle name="Обычный 3 5 2 2 3 14" xfId="46497"/>
    <cellStyle name="Обычный 3 5 2 2 3 15" xfId="53964"/>
    <cellStyle name="Обычный 3 5 2 2 3 2" xfId="10695"/>
    <cellStyle name="Обычный 3 5 2 2 3 2 2" xfId="10696"/>
    <cellStyle name="Обычный 3 5 2 2 3 2 3" xfId="17144"/>
    <cellStyle name="Обычный 3 5 2 2 3 2 4" xfId="24616"/>
    <cellStyle name="Обычный 3 5 2 2 3 2 5" xfId="32086"/>
    <cellStyle name="Обычный 3 5 2 2 3 2 6" xfId="39548"/>
    <cellStyle name="Обычный 3 5 2 2 3 2 7" xfId="47434"/>
    <cellStyle name="Обычный 3 5 2 2 3 2 8" xfId="54901"/>
    <cellStyle name="Обычный 3 5 2 2 3 3" xfId="10697"/>
    <cellStyle name="Обычный 3 5 2 2 3 3 2" xfId="10698"/>
    <cellStyle name="Обычный 3 5 2 2 3 3 3" xfId="18078"/>
    <cellStyle name="Обычный 3 5 2 2 3 3 4" xfId="25550"/>
    <cellStyle name="Обычный 3 5 2 2 3 3 5" xfId="33019"/>
    <cellStyle name="Обычный 3 5 2 2 3 3 6" xfId="40480"/>
    <cellStyle name="Обычный 3 5 2 2 3 3 7" xfId="48368"/>
    <cellStyle name="Обычный 3 5 2 2 3 3 8" xfId="55835"/>
    <cellStyle name="Обычный 3 5 2 2 3 4" xfId="10699"/>
    <cellStyle name="Обычный 3 5 2 2 3 4 2" xfId="10700"/>
    <cellStyle name="Обычный 3 5 2 2 3 4 3" xfId="19011"/>
    <cellStyle name="Обычный 3 5 2 2 3 4 4" xfId="26483"/>
    <cellStyle name="Обычный 3 5 2 2 3 4 5" xfId="33952"/>
    <cellStyle name="Обычный 3 5 2 2 3 4 6" xfId="41413"/>
    <cellStyle name="Обычный 3 5 2 2 3 4 7" xfId="49301"/>
    <cellStyle name="Обычный 3 5 2 2 3 4 8" xfId="56768"/>
    <cellStyle name="Обычный 3 5 2 2 3 5" xfId="10701"/>
    <cellStyle name="Обычный 3 5 2 2 3 5 2" xfId="10702"/>
    <cellStyle name="Обычный 3 5 2 2 3 5 3" xfId="19943"/>
    <cellStyle name="Обычный 3 5 2 2 3 5 4" xfId="27415"/>
    <cellStyle name="Обычный 3 5 2 2 3 5 5" xfId="34884"/>
    <cellStyle name="Обычный 3 5 2 2 3 5 6" xfId="42345"/>
    <cellStyle name="Обычный 3 5 2 2 3 5 7" xfId="50233"/>
    <cellStyle name="Обычный 3 5 2 2 3 5 8" xfId="57700"/>
    <cellStyle name="Обычный 3 5 2 2 3 6" xfId="10703"/>
    <cellStyle name="Обычный 3 5 2 2 3 6 2" xfId="10704"/>
    <cellStyle name="Обычный 3 5 2 2 3 6 3" xfId="20876"/>
    <cellStyle name="Обычный 3 5 2 2 3 6 4" xfId="28348"/>
    <cellStyle name="Обычный 3 5 2 2 3 6 5" xfId="35817"/>
    <cellStyle name="Обычный 3 5 2 2 3 6 6" xfId="43278"/>
    <cellStyle name="Обычный 3 5 2 2 3 6 7" xfId="51166"/>
    <cellStyle name="Обычный 3 5 2 2 3 6 8" xfId="58633"/>
    <cellStyle name="Обычный 3 5 2 2 3 7" xfId="10705"/>
    <cellStyle name="Обычный 3 5 2 2 3 7 2" xfId="10706"/>
    <cellStyle name="Обычный 3 5 2 2 3 7 3" xfId="21810"/>
    <cellStyle name="Обычный 3 5 2 2 3 7 4" xfId="29282"/>
    <cellStyle name="Обычный 3 5 2 2 3 7 5" xfId="36751"/>
    <cellStyle name="Обычный 3 5 2 2 3 7 6" xfId="44212"/>
    <cellStyle name="Обычный 3 5 2 2 3 7 7" xfId="52100"/>
    <cellStyle name="Обычный 3 5 2 2 3 7 8" xfId="59567"/>
    <cellStyle name="Обычный 3 5 2 2 3 8" xfId="10707"/>
    <cellStyle name="Обычный 3 5 2 2 3 8 2" xfId="10708"/>
    <cellStyle name="Обычный 3 5 2 2 3 8 3" xfId="22743"/>
    <cellStyle name="Обычный 3 5 2 2 3 8 4" xfId="30215"/>
    <cellStyle name="Обычный 3 5 2 2 3 8 5" xfId="37684"/>
    <cellStyle name="Обычный 3 5 2 2 3 8 6" xfId="45145"/>
    <cellStyle name="Обычный 3 5 2 2 3 8 7" xfId="53033"/>
    <cellStyle name="Обычный 3 5 2 2 3 8 8" xfId="60500"/>
    <cellStyle name="Обычный 3 5 2 2 3 9" xfId="10709"/>
    <cellStyle name="Обычный 3 5 2 2 4" xfId="10710"/>
    <cellStyle name="Обычный 3 5 2 2 4 2" xfId="10711"/>
    <cellStyle name="Обычный 3 5 2 2 4 3" xfId="17142"/>
    <cellStyle name="Обычный 3 5 2 2 4 4" xfId="24614"/>
    <cellStyle name="Обычный 3 5 2 2 4 5" xfId="32084"/>
    <cellStyle name="Обычный 3 5 2 2 4 6" xfId="39546"/>
    <cellStyle name="Обычный 3 5 2 2 4 7" xfId="47432"/>
    <cellStyle name="Обычный 3 5 2 2 4 8" xfId="54899"/>
    <cellStyle name="Обычный 3 5 2 2 5" xfId="10712"/>
    <cellStyle name="Обычный 3 5 2 2 5 2" xfId="10713"/>
    <cellStyle name="Обычный 3 5 2 2 5 3" xfId="18076"/>
    <cellStyle name="Обычный 3 5 2 2 5 4" xfId="25548"/>
    <cellStyle name="Обычный 3 5 2 2 5 5" xfId="33017"/>
    <cellStyle name="Обычный 3 5 2 2 5 6" xfId="40478"/>
    <cellStyle name="Обычный 3 5 2 2 5 7" xfId="48366"/>
    <cellStyle name="Обычный 3 5 2 2 5 8" xfId="55833"/>
    <cellStyle name="Обычный 3 5 2 2 6" xfId="10714"/>
    <cellStyle name="Обычный 3 5 2 2 6 2" xfId="10715"/>
    <cellStyle name="Обычный 3 5 2 2 6 3" xfId="19009"/>
    <cellStyle name="Обычный 3 5 2 2 6 4" xfId="26481"/>
    <cellStyle name="Обычный 3 5 2 2 6 5" xfId="33950"/>
    <cellStyle name="Обычный 3 5 2 2 6 6" xfId="41411"/>
    <cellStyle name="Обычный 3 5 2 2 6 7" xfId="49299"/>
    <cellStyle name="Обычный 3 5 2 2 6 8" xfId="56766"/>
    <cellStyle name="Обычный 3 5 2 2 7" xfId="10716"/>
    <cellStyle name="Обычный 3 5 2 2 7 2" xfId="10717"/>
    <cellStyle name="Обычный 3 5 2 2 7 3" xfId="19941"/>
    <cellStyle name="Обычный 3 5 2 2 7 4" xfId="27413"/>
    <cellStyle name="Обычный 3 5 2 2 7 5" xfId="34882"/>
    <cellStyle name="Обычный 3 5 2 2 7 6" xfId="42343"/>
    <cellStyle name="Обычный 3 5 2 2 7 7" xfId="50231"/>
    <cellStyle name="Обычный 3 5 2 2 7 8" xfId="57698"/>
    <cellStyle name="Обычный 3 5 2 2 8" xfId="10718"/>
    <cellStyle name="Обычный 3 5 2 2 8 2" xfId="10719"/>
    <cellStyle name="Обычный 3 5 2 2 8 3" xfId="20874"/>
    <cellStyle name="Обычный 3 5 2 2 8 4" xfId="28346"/>
    <cellStyle name="Обычный 3 5 2 2 8 5" xfId="35815"/>
    <cellStyle name="Обычный 3 5 2 2 8 6" xfId="43276"/>
    <cellStyle name="Обычный 3 5 2 2 8 7" xfId="51164"/>
    <cellStyle name="Обычный 3 5 2 2 8 8" xfId="58631"/>
    <cellStyle name="Обычный 3 5 2 2 9" xfId="10720"/>
    <cellStyle name="Обычный 3 5 2 2 9 2" xfId="10721"/>
    <cellStyle name="Обычный 3 5 2 2 9 3" xfId="21808"/>
    <cellStyle name="Обычный 3 5 2 2 9 4" xfId="29280"/>
    <cellStyle name="Обычный 3 5 2 2 9 5" xfId="36749"/>
    <cellStyle name="Обычный 3 5 2 2 9 6" xfId="44210"/>
    <cellStyle name="Обычный 3 5 2 2 9 7" xfId="52098"/>
    <cellStyle name="Обычный 3 5 2 2 9 8" xfId="59565"/>
    <cellStyle name="Обычный 3 5 2 3" xfId="10722"/>
    <cellStyle name="Обычный 3 5 2 3 10" xfId="16190"/>
    <cellStyle name="Обычный 3 5 2 3 11" xfId="23680"/>
    <cellStyle name="Обычный 3 5 2 3 12" xfId="31151"/>
    <cellStyle name="Обычный 3 5 2 3 13" xfId="38617"/>
    <cellStyle name="Обычный 3 5 2 3 14" xfId="46498"/>
    <cellStyle name="Обычный 3 5 2 3 15" xfId="53965"/>
    <cellStyle name="Обычный 3 5 2 3 2" xfId="10723"/>
    <cellStyle name="Обычный 3 5 2 3 2 2" xfId="10724"/>
    <cellStyle name="Обычный 3 5 2 3 2 3" xfId="17145"/>
    <cellStyle name="Обычный 3 5 2 3 2 4" xfId="24617"/>
    <cellStyle name="Обычный 3 5 2 3 2 5" xfId="32087"/>
    <cellStyle name="Обычный 3 5 2 3 2 6" xfId="39549"/>
    <cellStyle name="Обычный 3 5 2 3 2 7" xfId="47435"/>
    <cellStyle name="Обычный 3 5 2 3 2 8" xfId="54902"/>
    <cellStyle name="Обычный 3 5 2 3 3" xfId="10725"/>
    <cellStyle name="Обычный 3 5 2 3 3 2" xfId="10726"/>
    <cellStyle name="Обычный 3 5 2 3 3 3" xfId="18079"/>
    <cellStyle name="Обычный 3 5 2 3 3 4" xfId="25551"/>
    <cellStyle name="Обычный 3 5 2 3 3 5" xfId="33020"/>
    <cellStyle name="Обычный 3 5 2 3 3 6" xfId="40481"/>
    <cellStyle name="Обычный 3 5 2 3 3 7" xfId="48369"/>
    <cellStyle name="Обычный 3 5 2 3 3 8" xfId="55836"/>
    <cellStyle name="Обычный 3 5 2 3 4" xfId="10727"/>
    <cellStyle name="Обычный 3 5 2 3 4 2" xfId="10728"/>
    <cellStyle name="Обычный 3 5 2 3 4 3" xfId="19012"/>
    <cellStyle name="Обычный 3 5 2 3 4 4" xfId="26484"/>
    <cellStyle name="Обычный 3 5 2 3 4 5" xfId="33953"/>
    <cellStyle name="Обычный 3 5 2 3 4 6" xfId="41414"/>
    <cellStyle name="Обычный 3 5 2 3 4 7" xfId="49302"/>
    <cellStyle name="Обычный 3 5 2 3 4 8" xfId="56769"/>
    <cellStyle name="Обычный 3 5 2 3 5" xfId="10729"/>
    <cellStyle name="Обычный 3 5 2 3 5 2" xfId="10730"/>
    <cellStyle name="Обычный 3 5 2 3 5 3" xfId="19944"/>
    <cellStyle name="Обычный 3 5 2 3 5 4" xfId="27416"/>
    <cellStyle name="Обычный 3 5 2 3 5 5" xfId="34885"/>
    <cellStyle name="Обычный 3 5 2 3 5 6" xfId="42346"/>
    <cellStyle name="Обычный 3 5 2 3 5 7" xfId="50234"/>
    <cellStyle name="Обычный 3 5 2 3 5 8" xfId="57701"/>
    <cellStyle name="Обычный 3 5 2 3 6" xfId="10731"/>
    <cellStyle name="Обычный 3 5 2 3 6 2" xfId="10732"/>
    <cellStyle name="Обычный 3 5 2 3 6 3" xfId="20877"/>
    <cellStyle name="Обычный 3 5 2 3 6 4" xfId="28349"/>
    <cellStyle name="Обычный 3 5 2 3 6 5" xfId="35818"/>
    <cellStyle name="Обычный 3 5 2 3 6 6" xfId="43279"/>
    <cellStyle name="Обычный 3 5 2 3 6 7" xfId="51167"/>
    <cellStyle name="Обычный 3 5 2 3 6 8" xfId="58634"/>
    <cellStyle name="Обычный 3 5 2 3 7" xfId="10733"/>
    <cellStyle name="Обычный 3 5 2 3 7 2" xfId="10734"/>
    <cellStyle name="Обычный 3 5 2 3 7 3" xfId="21811"/>
    <cellStyle name="Обычный 3 5 2 3 7 4" xfId="29283"/>
    <cellStyle name="Обычный 3 5 2 3 7 5" xfId="36752"/>
    <cellStyle name="Обычный 3 5 2 3 7 6" xfId="44213"/>
    <cellStyle name="Обычный 3 5 2 3 7 7" xfId="52101"/>
    <cellStyle name="Обычный 3 5 2 3 7 8" xfId="59568"/>
    <cellStyle name="Обычный 3 5 2 3 8" xfId="10735"/>
    <cellStyle name="Обычный 3 5 2 3 8 2" xfId="10736"/>
    <cellStyle name="Обычный 3 5 2 3 8 3" xfId="22744"/>
    <cellStyle name="Обычный 3 5 2 3 8 4" xfId="30216"/>
    <cellStyle name="Обычный 3 5 2 3 8 5" xfId="37685"/>
    <cellStyle name="Обычный 3 5 2 3 8 6" xfId="45146"/>
    <cellStyle name="Обычный 3 5 2 3 8 7" xfId="53034"/>
    <cellStyle name="Обычный 3 5 2 3 8 8" xfId="60501"/>
    <cellStyle name="Обычный 3 5 2 3 9" xfId="10737"/>
    <cellStyle name="Обычный 3 5 2 4" xfId="10738"/>
    <cellStyle name="Обычный 3 5 2 4 10" xfId="16191"/>
    <cellStyle name="Обычный 3 5 2 4 11" xfId="23681"/>
    <cellStyle name="Обычный 3 5 2 4 12" xfId="31152"/>
    <cellStyle name="Обычный 3 5 2 4 13" xfId="38618"/>
    <cellStyle name="Обычный 3 5 2 4 14" xfId="46499"/>
    <cellStyle name="Обычный 3 5 2 4 15" xfId="53966"/>
    <cellStyle name="Обычный 3 5 2 4 2" xfId="10739"/>
    <cellStyle name="Обычный 3 5 2 4 2 2" xfId="10740"/>
    <cellStyle name="Обычный 3 5 2 4 2 3" xfId="17146"/>
    <cellStyle name="Обычный 3 5 2 4 2 4" xfId="24618"/>
    <cellStyle name="Обычный 3 5 2 4 2 5" xfId="32088"/>
    <cellStyle name="Обычный 3 5 2 4 2 6" xfId="39550"/>
    <cellStyle name="Обычный 3 5 2 4 2 7" xfId="47436"/>
    <cellStyle name="Обычный 3 5 2 4 2 8" xfId="54903"/>
    <cellStyle name="Обычный 3 5 2 4 3" xfId="10741"/>
    <cellStyle name="Обычный 3 5 2 4 3 2" xfId="10742"/>
    <cellStyle name="Обычный 3 5 2 4 3 3" xfId="18080"/>
    <cellStyle name="Обычный 3 5 2 4 3 4" xfId="25552"/>
    <cellStyle name="Обычный 3 5 2 4 3 5" xfId="33021"/>
    <cellStyle name="Обычный 3 5 2 4 3 6" xfId="40482"/>
    <cellStyle name="Обычный 3 5 2 4 3 7" xfId="48370"/>
    <cellStyle name="Обычный 3 5 2 4 3 8" xfId="55837"/>
    <cellStyle name="Обычный 3 5 2 4 4" xfId="10743"/>
    <cellStyle name="Обычный 3 5 2 4 4 2" xfId="10744"/>
    <cellStyle name="Обычный 3 5 2 4 4 3" xfId="19013"/>
    <cellStyle name="Обычный 3 5 2 4 4 4" xfId="26485"/>
    <cellStyle name="Обычный 3 5 2 4 4 5" xfId="33954"/>
    <cellStyle name="Обычный 3 5 2 4 4 6" xfId="41415"/>
    <cellStyle name="Обычный 3 5 2 4 4 7" xfId="49303"/>
    <cellStyle name="Обычный 3 5 2 4 4 8" xfId="56770"/>
    <cellStyle name="Обычный 3 5 2 4 5" xfId="10745"/>
    <cellStyle name="Обычный 3 5 2 4 5 2" xfId="10746"/>
    <cellStyle name="Обычный 3 5 2 4 5 3" xfId="19945"/>
    <cellStyle name="Обычный 3 5 2 4 5 4" xfId="27417"/>
    <cellStyle name="Обычный 3 5 2 4 5 5" xfId="34886"/>
    <cellStyle name="Обычный 3 5 2 4 5 6" xfId="42347"/>
    <cellStyle name="Обычный 3 5 2 4 5 7" xfId="50235"/>
    <cellStyle name="Обычный 3 5 2 4 5 8" xfId="57702"/>
    <cellStyle name="Обычный 3 5 2 4 6" xfId="10747"/>
    <cellStyle name="Обычный 3 5 2 4 6 2" xfId="10748"/>
    <cellStyle name="Обычный 3 5 2 4 6 3" xfId="20878"/>
    <cellStyle name="Обычный 3 5 2 4 6 4" xfId="28350"/>
    <cellStyle name="Обычный 3 5 2 4 6 5" xfId="35819"/>
    <cellStyle name="Обычный 3 5 2 4 6 6" xfId="43280"/>
    <cellStyle name="Обычный 3 5 2 4 6 7" xfId="51168"/>
    <cellStyle name="Обычный 3 5 2 4 6 8" xfId="58635"/>
    <cellStyle name="Обычный 3 5 2 4 7" xfId="10749"/>
    <cellStyle name="Обычный 3 5 2 4 7 2" xfId="10750"/>
    <cellStyle name="Обычный 3 5 2 4 7 3" xfId="21812"/>
    <cellStyle name="Обычный 3 5 2 4 7 4" xfId="29284"/>
    <cellStyle name="Обычный 3 5 2 4 7 5" xfId="36753"/>
    <cellStyle name="Обычный 3 5 2 4 7 6" xfId="44214"/>
    <cellStyle name="Обычный 3 5 2 4 7 7" xfId="52102"/>
    <cellStyle name="Обычный 3 5 2 4 7 8" xfId="59569"/>
    <cellStyle name="Обычный 3 5 2 4 8" xfId="10751"/>
    <cellStyle name="Обычный 3 5 2 4 8 2" xfId="10752"/>
    <cellStyle name="Обычный 3 5 2 4 8 3" xfId="22745"/>
    <cellStyle name="Обычный 3 5 2 4 8 4" xfId="30217"/>
    <cellStyle name="Обычный 3 5 2 4 8 5" xfId="37686"/>
    <cellStyle name="Обычный 3 5 2 4 8 6" xfId="45147"/>
    <cellStyle name="Обычный 3 5 2 4 8 7" xfId="53035"/>
    <cellStyle name="Обычный 3 5 2 4 8 8" xfId="60502"/>
    <cellStyle name="Обычный 3 5 2 4 9" xfId="10753"/>
    <cellStyle name="Обычный 3 5 2 5" xfId="10754"/>
    <cellStyle name="Обычный 3 5 2 5 2" xfId="10755"/>
    <cellStyle name="Обычный 3 5 2 5 3" xfId="17141"/>
    <cellStyle name="Обычный 3 5 2 5 4" xfId="24613"/>
    <cellStyle name="Обычный 3 5 2 5 5" xfId="32083"/>
    <cellStyle name="Обычный 3 5 2 5 6" xfId="39545"/>
    <cellStyle name="Обычный 3 5 2 5 7" xfId="47431"/>
    <cellStyle name="Обычный 3 5 2 5 8" xfId="54898"/>
    <cellStyle name="Обычный 3 5 2 6" xfId="10756"/>
    <cellStyle name="Обычный 3 5 2 6 2" xfId="10757"/>
    <cellStyle name="Обычный 3 5 2 6 3" xfId="18075"/>
    <cellStyle name="Обычный 3 5 2 6 4" xfId="25547"/>
    <cellStyle name="Обычный 3 5 2 6 5" xfId="33016"/>
    <cellStyle name="Обычный 3 5 2 6 6" xfId="40477"/>
    <cellStyle name="Обычный 3 5 2 6 7" xfId="48365"/>
    <cellStyle name="Обычный 3 5 2 6 8" xfId="55832"/>
    <cellStyle name="Обычный 3 5 2 7" xfId="10758"/>
    <cellStyle name="Обычный 3 5 2 7 2" xfId="10759"/>
    <cellStyle name="Обычный 3 5 2 7 3" xfId="19008"/>
    <cellStyle name="Обычный 3 5 2 7 4" xfId="26480"/>
    <cellStyle name="Обычный 3 5 2 7 5" xfId="33949"/>
    <cellStyle name="Обычный 3 5 2 7 6" xfId="41410"/>
    <cellStyle name="Обычный 3 5 2 7 7" xfId="49298"/>
    <cellStyle name="Обычный 3 5 2 7 8" xfId="56765"/>
    <cellStyle name="Обычный 3 5 2 8" xfId="10760"/>
    <cellStyle name="Обычный 3 5 2 8 2" xfId="10761"/>
    <cellStyle name="Обычный 3 5 2 8 3" xfId="19940"/>
    <cellStyle name="Обычный 3 5 2 8 4" xfId="27412"/>
    <cellStyle name="Обычный 3 5 2 8 5" xfId="34881"/>
    <cellStyle name="Обычный 3 5 2 8 6" xfId="42342"/>
    <cellStyle name="Обычный 3 5 2 8 7" xfId="50230"/>
    <cellStyle name="Обычный 3 5 2 8 8" xfId="57697"/>
    <cellStyle name="Обычный 3 5 2 9" xfId="10762"/>
    <cellStyle name="Обычный 3 5 2 9 2" xfId="10763"/>
    <cellStyle name="Обычный 3 5 2 9 3" xfId="20873"/>
    <cellStyle name="Обычный 3 5 2 9 4" xfId="28345"/>
    <cellStyle name="Обычный 3 5 2 9 5" xfId="35814"/>
    <cellStyle name="Обычный 3 5 2 9 6" xfId="43275"/>
    <cellStyle name="Обычный 3 5 2 9 7" xfId="51163"/>
    <cellStyle name="Обычный 3 5 2 9 8" xfId="58630"/>
    <cellStyle name="Обычный 3 5 20" xfId="45476"/>
    <cellStyle name="Обычный 3 5 21" xfId="46493"/>
    <cellStyle name="Обычный 3 5 22" xfId="53960"/>
    <cellStyle name="Обычный 3 5 3" xfId="10764"/>
    <cellStyle name="Обычный 3 5 3 10" xfId="10765"/>
    <cellStyle name="Обычный 3 5 3 10 2" xfId="10766"/>
    <cellStyle name="Обычный 3 5 3 10 3" xfId="21813"/>
    <cellStyle name="Обычный 3 5 3 10 4" xfId="29285"/>
    <cellStyle name="Обычный 3 5 3 10 5" xfId="36754"/>
    <cellStyle name="Обычный 3 5 3 10 6" xfId="44215"/>
    <cellStyle name="Обычный 3 5 3 10 7" xfId="52103"/>
    <cellStyle name="Обычный 3 5 3 10 8" xfId="59570"/>
    <cellStyle name="Обычный 3 5 3 11" xfId="10767"/>
    <cellStyle name="Обычный 3 5 3 11 2" xfId="10768"/>
    <cellStyle name="Обычный 3 5 3 11 3" xfId="22746"/>
    <cellStyle name="Обычный 3 5 3 11 4" xfId="30218"/>
    <cellStyle name="Обычный 3 5 3 11 5" xfId="37687"/>
    <cellStyle name="Обычный 3 5 3 11 6" xfId="45148"/>
    <cellStyle name="Обычный 3 5 3 11 7" xfId="53036"/>
    <cellStyle name="Обычный 3 5 3 11 8" xfId="60503"/>
    <cellStyle name="Обычный 3 5 3 12" xfId="10769"/>
    <cellStyle name="Обычный 3 5 3 13" xfId="16192"/>
    <cellStyle name="Обычный 3 5 3 14" xfId="23682"/>
    <cellStyle name="Обычный 3 5 3 15" xfId="31153"/>
    <cellStyle name="Обычный 3 5 3 16" xfId="38619"/>
    <cellStyle name="Обычный 3 5 3 17" xfId="45613"/>
    <cellStyle name="Обычный 3 5 3 18" xfId="46500"/>
    <cellStyle name="Обычный 3 5 3 19" xfId="53967"/>
    <cellStyle name="Обычный 3 5 3 2" xfId="10770"/>
    <cellStyle name="Обычный 3 5 3 2 10" xfId="10771"/>
    <cellStyle name="Обычный 3 5 3 2 10 2" xfId="10772"/>
    <cellStyle name="Обычный 3 5 3 2 10 3" xfId="22747"/>
    <cellStyle name="Обычный 3 5 3 2 10 4" xfId="30219"/>
    <cellStyle name="Обычный 3 5 3 2 10 5" xfId="37688"/>
    <cellStyle name="Обычный 3 5 3 2 10 6" xfId="45149"/>
    <cellStyle name="Обычный 3 5 3 2 10 7" xfId="53037"/>
    <cellStyle name="Обычный 3 5 3 2 10 8" xfId="60504"/>
    <cellStyle name="Обычный 3 5 3 2 11" xfId="10773"/>
    <cellStyle name="Обычный 3 5 3 2 12" xfId="16193"/>
    <cellStyle name="Обычный 3 5 3 2 13" xfId="23683"/>
    <cellStyle name="Обычный 3 5 3 2 14" xfId="31154"/>
    <cellStyle name="Обычный 3 5 3 2 15" xfId="38620"/>
    <cellStyle name="Обычный 3 5 3 2 16" xfId="45614"/>
    <cellStyle name="Обычный 3 5 3 2 17" xfId="46501"/>
    <cellStyle name="Обычный 3 5 3 2 18" xfId="53968"/>
    <cellStyle name="Обычный 3 5 3 2 2" xfId="10774"/>
    <cellStyle name="Обычный 3 5 3 2 2 10" xfId="16194"/>
    <cellStyle name="Обычный 3 5 3 2 2 11" xfId="23684"/>
    <cellStyle name="Обычный 3 5 3 2 2 12" xfId="31155"/>
    <cellStyle name="Обычный 3 5 3 2 2 13" xfId="38621"/>
    <cellStyle name="Обычный 3 5 3 2 2 14" xfId="46502"/>
    <cellStyle name="Обычный 3 5 3 2 2 15" xfId="53969"/>
    <cellStyle name="Обычный 3 5 3 2 2 2" xfId="10775"/>
    <cellStyle name="Обычный 3 5 3 2 2 2 2" xfId="10776"/>
    <cellStyle name="Обычный 3 5 3 2 2 2 3" xfId="17149"/>
    <cellStyle name="Обычный 3 5 3 2 2 2 4" xfId="24621"/>
    <cellStyle name="Обычный 3 5 3 2 2 2 5" xfId="32091"/>
    <cellStyle name="Обычный 3 5 3 2 2 2 6" xfId="39553"/>
    <cellStyle name="Обычный 3 5 3 2 2 2 7" xfId="47439"/>
    <cellStyle name="Обычный 3 5 3 2 2 2 8" xfId="54906"/>
    <cellStyle name="Обычный 3 5 3 2 2 3" xfId="10777"/>
    <cellStyle name="Обычный 3 5 3 2 2 3 2" xfId="10778"/>
    <cellStyle name="Обычный 3 5 3 2 2 3 3" xfId="18083"/>
    <cellStyle name="Обычный 3 5 3 2 2 3 4" xfId="25555"/>
    <cellStyle name="Обычный 3 5 3 2 2 3 5" xfId="33024"/>
    <cellStyle name="Обычный 3 5 3 2 2 3 6" xfId="40485"/>
    <cellStyle name="Обычный 3 5 3 2 2 3 7" xfId="48373"/>
    <cellStyle name="Обычный 3 5 3 2 2 3 8" xfId="55840"/>
    <cellStyle name="Обычный 3 5 3 2 2 4" xfId="10779"/>
    <cellStyle name="Обычный 3 5 3 2 2 4 2" xfId="10780"/>
    <cellStyle name="Обычный 3 5 3 2 2 4 3" xfId="19016"/>
    <cellStyle name="Обычный 3 5 3 2 2 4 4" xfId="26488"/>
    <cellStyle name="Обычный 3 5 3 2 2 4 5" xfId="33957"/>
    <cellStyle name="Обычный 3 5 3 2 2 4 6" xfId="41418"/>
    <cellStyle name="Обычный 3 5 3 2 2 4 7" xfId="49306"/>
    <cellStyle name="Обычный 3 5 3 2 2 4 8" xfId="56773"/>
    <cellStyle name="Обычный 3 5 3 2 2 5" xfId="10781"/>
    <cellStyle name="Обычный 3 5 3 2 2 5 2" xfId="10782"/>
    <cellStyle name="Обычный 3 5 3 2 2 5 3" xfId="19948"/>
    <cellStyle name="Обычный 3 5 3 2 2 5 4" xfId="27420"/>
    <cellStyle name="Обычный 3 5 3 2 2 5 5" xfId="34889"/>
    <cellStyle name="Обычный 3 5 3 2 2 5 6" xfId="42350"/>
    <cellStyle name="Обычный 3 5 3 2 2 5 7" xfId="50238"/>
    <cellStyle name="Обычный 3 5 3 2 2 5 8" xfId="57705"/>
    <cellStyle name="Обычный 3 5 3 2 2 6" xfId="10783"/>
    <cellStyle name="Обычный 3 5 3 2 2 6 2" xfId="10784"/>
    <cellStyle name="Обычный 3 5 3 2 2 6 3" xfId="20881"/>
    <cellStyle name="Обычный 3 5 3 2 2 6 4" xfId="28353"/>
    <cellStyle name="Обычный 3 5 3 2 2 6 5" xfId="35822"/>
    <cellStyle name="Обычный 3 5 3 2 2 6 6" xfId="43283"/>
    <cellStyle name="Обычный 3 5 3 2 2 6 7" xfId="51171"/>
    <cellStyle name="Обычный 3 5 3 2 2 6 8" xfId="58638"/>
    <cellStyle name="Обычный 3 5 3 2 2 7" xfId="10785"/>
    <cellStyle name="Обычный 3 5 3 2 2 7 2" xfId="10786"/>
    <cellStyle name="Обычный 3 5 3 2 2 7 3" xfId="21815"/>
    <cellStyle name="Обычный 3 5 3 2 2 7 4" xfId="29287"/>
    <cellStyle name="Обычный 3 5 3 2 2 7 5" xfId="36756"/>
    <cellStyle name="Обычный 3 5 3 2 2 7 6" xfId="44217"/>
    <cellStyle name="Обычный 3 5 3 2 2 7 7" xfId="52105"/>
    <cellStyle name="Обычный 3 5 3 2 2 7 8" xfId="59572"/>
    <cellStyle name="Обычный 3 5 3 2 2 8" xfId="10787"/>
    <cellStyle name="Обычный 3 5 3 2 2 8 2" xfId="10788"/>
    <cellStyle name="Обычный 3 5 3 2 2 8 3" xfId="22748"/>
    <cellStyle name="Обычный 3 5 3 2 2 8 4" xfId="30220"/>
    <cellStyle name="Обычный 3 5 3 2 2 8 5" xfId="37689"/>
    <cellStyle name="Обычный 3 5 3 2 2 8 6" xfId="45150"/>
    <cellStyle name="Обычный 3 5 3 2 2 8 7" xfId="53038"/>
    <cellStyle name="Обычный 3 5 3 2 2 8 8" xfId="60505"/>
    <cellStyle name="Обычный 3 5 3 2 2 9" xfId="10789"/>
    <cellStyle name="Обычный 3 5 3 2 3" xfId="10790"/>
    <cellStyle name="Обычный 3 5 3 2 3 10" xfId="16195"/>
    <cellStyle name="Обычный 3 5 3 2 3 11" xfId="23685"/>
    <cellStyle name="Обычный 3 5 3 2 3 12" xfId="31156"/>
    <cellStyle name="Обычный 3 5 3 2 3 13" xfId="38622"/>
    <cellStyle name="Обычный 3 5 3 2 3 14" xfId="46503"/>
    <cellStyle name="Обычный 3 5 3 2 3 15" xfId="53970"/>
    <cellStyle name="Обычный 3 5 3 2 3 2" xfId="10791"/>
    <cellStyle name="Обычный 3 5 3 2 3 2 2" xfId="10792"/>
    <cellStyle name="Обычный 3 5 3 2 3 2 3" xfId="17150"/>
    <cellStyle name="Обычный 3 5 3 2 3 2 4" xfId="24622"/>
    <cellStyle name="Обычный 3 5 3 2 3 2 5" xfId="32092"/>
    <cellStyle name="Обычный 3 5 3 2 3 2 6" xfId="39554"/>
    <cellStyle name="Обычный 3 5 3 2 3 2 7" xfId="47440"/>
    <cellStyle name="Обычный 3 5 3 2 3 2 8" xfId="54907"/>
    <cellStyle name="Обычный 3 5 3 2 3 3" xfId="10793"/>
    <cellStyle name="Обычный 3 5 3 2 3 3 2" xfId="10794"/>
    <cellStyle name="Обычный 3 5 3 2 3 3 3" xfId="18084"/>
    <cellStyle name="Обычный 3 5 3 2 3 3 4" xfId="25556"/>
    <cellStyle name="Обычный 3 5 3 2 3 3 5" xfId="33025"/>
    <cellStyle name="Обычный 3 5 3 2 3 3 6" xfId="40486"/>
    <cellStyle name="Обычный 3 5 3 2 3 3 7" xfId="48374"/>
    <cellStyle name="Обычный 3 5 3 2 3 3 8" xfId="55841"/>
    <cellStyle name="Обычный 3 5 3 2 3 4" xfId="10795"/>
    <cellStyle name="Обычный 3 5 3 2 3 4 2" xfId="10796"/>
    <cellStyle name="Обычный 3 5 3 2 3 4 3" xfId="19017"/>
    <cellStyle name="Обычный 3 5 3 2 3 4 4" xfId="26489"/>
    <cellStyle name="Обычный 3 5 3 2 3 4 5" xfId="33958"/>
    <cellStyle name="Обычный 3 5 3 2 3 4 6" xfId="41419"/>
    <cellStyle name="Обычный 3 5 3 2 3 4 7" xfId="49307"/>
    <cellStyle name="Обычный 3 5 3 2 3 4 8" xfId="56774"/>
    <cellStyle name="Обычный 3 5 3 2 3 5" xfId="10797"/>
    <cellStyle name="Обычный 3 5 3 2 3 5 2" xfId="10798"/>
    <cellStyle name="Обычный 3 5 3 2 3 5 3" xfId="19949"/>
    <cellStyle name="Обычный 3 5 3 2 3 5 4" xfId="27421"/>
    <cellStyle name="Обычный 3 5 3 2 3 5 5" xfId="34890"/>
    <cellStyle name="Обычный 3 5 3 2 3 5 6" xfId="42351"/>
    <cellStyle name="Обычный 3 5 3 2 3 5 7" xfId="50239"/>
    <cellStyle name="Обычный 3 5 3 2 3 5 8" xfId="57706"/>
    <cellStyle name="Обычный 3 5 3 2 3 6" xfId="10799"/>
    <cellStyle name="Обычный 3 5 3 2 3 6 2" xfId="10800"/>
    <cellStyle name="Обычный 3 5 3 2 3 6 3" xfId="20882"/>
    <cellStyle name="Обычный 3 5 3 2 3 6 4" xfId="28354"/>
    <cellStyle name="Обычный 3 5 3 2 3 6 5" xfId="35823"/>
    <cellStyle name="Обычный 3 5 3 2 3 6 6" xfId="43284"/>
    <cellStyle name="Обычный 3 5 3 2 3 6 7" xfId="51172"/>
    <cellStyle name="Обычный 3 5 3 2 3 6 8" xfId="58639"/>
    <cellStyle name="Обычный 3 5 3 2 3 7" xfId="10801"/>
    <cellStyle name="Обычный 3 5 3 2 3 7 2" xfId="10802"/>
    <cellStyle name="Обычный 3 5 3 2 3 7 3" xfId="21816"/>
    <cellStyle name="Обычный 3 5 3 2 3 7 4" xfId="29288"/>
    <cellStyle name="Обычный 3 5 3 2 3 7 5" xfId="36757"/>
    <cellStyle name="Обычный 3 5 3 2 3 7 6" xfId="44218"/>
    <cellStyle name="Обычный 3 5 3 2 3 7 7" xfId="52106"/>
    <cellStyle name="Обычный 3 5 3 2 3 7 8" xfId="59573"/>
    <cellStyle name="Обычный 3 5 3 2 3 8" xfId="10803"/>
    <cellStyle name="Обычный 3 5 3 2 3 8 2" xfId="10804"/>
    <cellStyle name="Обычный 3 5 3 2 3 8 3" xfId="22749"/>
    <cellStyle name="Обычный 3 5 3 2 3 8 4" xfId="30221"/>
    <cellStyle name="Обычный 3 5 3 2 3 8 5" xfId="37690"/>
    <cellStyle name="Обычный 3 5 3 2 3 8 6" xfId="45151"/>
    <cellStyle name="Обычный 3 5 3 2 3 8 7" xfId="53039"/>
    <cellStyle name="Обычный 3 5 3 2 3 8 8" xfId="60506"/>
    <cellStyle name="Обычный 3 5 3 2 3 9" xfId="10805"/>
    <cellStyle name="Обычный 3 5 3 2 4" xfId="10806"/>
    <cellStyle name="Обычный 3 5 3 2 4 2" xfId="10807"/>
    <cellStyle name="Обычный 3 5 3 2 4 3" xfId="17148"/>
    <cellStyle name="Обычный 3 5 3 2 4 4" xfId="24620"/>
    <cellStyle name="Обычный 3 5 3 2 4 5" xfId="32090"/>
    <cellStyle name="Обычный 3 5 3 2 4 6" xfId="39552"/>
    <cellStyle name="Обычный 3 5 3 2 4 7" xfId="47438"/>
    <cellStyle name="Обычный 3 5 3 2 4 8" xfId="54905"/>
    <cellStyle name="Обычный 3 5 3 2 5" xfId="10808"/>
    <cellStyle name="Обычный 3 5 3 2 5 2" xfId="10809"/>
    <cellStyle name="Обычный 3 5 3 2 5 3" xfId="18082"/>
    <cellStyle name="Обычный 3 5 3 2 5 4" xfId="25554"/>
    <cellStyle name="Обычный 3 5 3 2 5 5" xfId="33023"/>
    <cellStyle name="Обычный 3 5 3 2 5 6" xfId="40484"/>
    <cellStyle name="Обычный 3 5 3 2 5 7" xfId="48372"/>
    <cellStyle name="Обычный 3 5 3 2 5 8" xfId="55839"/>
    <cellStyle name="Обычный 3 5 3 2 6" xfId="10810"/>
    <cellStyle name="Обычный 3 5 3 2 6 2" xfId="10811"/>
    <cellStyle name="Обычный 3 5 3 2 6 3" xfId="19015"/>
    <cellStyle name="Обычный 3 5 3 2 6 4" xfId="26487"/>
    <cellStyle name="Обычный 3 5 3 2 6 5" xfId="33956"/>
    <cellStyle name="Обычный 3 5 3 2 6 6" xfId="41417"/>
    <cellStyle name="Обычный 3 5 3 2 6 7" xfId="49305"/>
    <cellStyle name="Обычный 3 5 3 2 6 8" xfId="56772"/>
    <cellStyle name="Обычный 3 5 3 2 7" xfId="10812"/>
    <cellStyle name="Обычный 3 5 3 2 7 2" xfId="10813"/>
    <cellStyle name="Обычный 3 5 3 2 7 3" xfId="19947"/>
    <cellStyle name="Обычный 3 5 3 2 7 4" xfId="27419"/>
    <cellStyle name="Обычный 3 5 3 2 7 5" xfId="34888"/>
    <cellStyle name="Обычный 3 5 3 2 7 6" xfId="42349"/>
    <cellStyle name="Обычный 3 5 3 2 7 7" xfId="50237"/>
    <cellStyle name="Обычный 3 5 3 2 7 8" xfId="57704"/>
    <cellStyle name="Обычный 3 5 3 2 8" xfId="10814"/>
    <cellStyle name="Обычный 3 5 3 2 8 2" xfId="10815"/>
    <cellStyle name="Обычный 3 5 3 2 8 3" xfId="20880"/>
    <cellStyle name="Обычный 3 5 3 2 8 4" xfId="28352"/>
    <cellStyle name="Обычный 3 5 3 2 8 5" xfId="35821"/>
    <cellStyle name="Обычный 3 5 3 2 8 6" xfId="43282"/>
    <cellStyle name="Обычный 3 5 3 2 8 7" xfId="51170"/>
    <cellStyle name="Обычный 3 5 3 2 8 8" xfId="58637"/>
    <cellStyle name="Обычный 3 5 3 2 9" xfId="10816"/>
    <cellStyle name="Обычный 3 5 3 2 9 2" xfId="10817"/>
    <cellStyle name="Обычный 3 5 3 2 9 3" xfId="21814"/>
    <cellStyle name="Обычный 3 5 3 2 9 4" xfId="29286"/>
    <cellStyle name="Обычный 3 5 3 2 9 5" xfId="36755"/>
    <cellStyle name="Обычный 3 5 3 2 9 6" xfId="44216"/>
    <cellStyle name="Обычный 3 5 3 2 9 7" xfId="52104"/>
    <cellStyle name="Обычный 3 5 3 2 9 8" xfId="59571"/>
    <cellStyle name="Обычный 3 5 3 3" xfId="10818"/>
    <cellStyle name="Обычный 3 5 3 3 10" xfId="16196"/>
    <cellStyle name="Обычный 3 5 3 3 11" xfId="23686"/>
    <cellStyle name="Обычный 3 5 3 3 12" xfId="31157"/>
    <cellStyle name="Обычный 3 5 3 3 13" xfId="38623"/>
    <cellStyle name="Обычный 3 5 3 3 14" xfId="46504"/>
    <cellStyle name="Обычный 3 5 3 3 15" xfId="53971"/>
    <cellStyle name="Обычный 3 5 3 3 2" xfId="10819"/>
    <cellStyle name="Обычный 3 5 3 3 2 2" xfId="10820"/>
    <cellStyle name="Обычный 3 5 3 3 2 3" xfId="17151"/>
    <cellStyle name="Обычный 3 5 3 3 2 4" xfId="24623"/>
    <cellStyle name="Обычный 3 5 3 3 2 5" xfId="32093"/>
    <cellStyle name="Обычный 3 5 3 3 2 6" xfId="39555"/>
    <cellStyle name="Обычный 3 5 3 3 2 7" xfId="47441"/>
    <cellStyle name="Обычный 3 5 3 3 2 8" xfId="54908"/>
    <cellStyle name="Обычный 3 5 3 3 3" xfId="10821"/>
    <cellStyle name="Обычный 3 5 3 3 3 2" xfId="10822"/>
    <cellStyle name="Обычный 3 5 3 3 3 3" xfId="18085"/>
    <cellStyle name="Обычный 3 5 3 3 3 4" xfId="25557"/>
    <cellStyle name="Обычный 3 5 3 3 3 5" xfId="33026"/>
    <cellStyle name="Обычный 3 5 3 3 3 6" xfId="40487"/>
    <cellStyle name="Обычный 3 5 3 3 3 7" xfId="48375"/>
    <cellStyle name="Обычный 3 5 3 3 3 8" xfId="55842"/>
    <cellStyle name="Обычный 3 5 3 3 4" xfId="10823"/>
    <cellStyle name="Обычный 3 5 3 3 4 2" xfId="10824"/>
    <cellStyle name="Обычный 3 5 3 3 4 3" xfId="19018"/>
    <cellStyle name="Обычный 3 5 3 3 4 4" xfId="26490"/>
    <cellStyle name="Обычный 3 5 3 3 4 5" xfId="33959"/>
    <cellStyle name="Обычный 3 5 3 3 4 6" xfId="41420"/>
    <cellStyle name="Обычный 3 5 3 3 4 7" xfId="49308"/>
    <cellStyle name="Обычный 3 5 3 3 4 8" xfId="56775"/>
    <cellStyle name="Обычный 3 5 3 3 5" xfId="10825"/>
    <cellStyle name="Обычный 3 5 3 3 5 2" xfId="10826"/>
    <cellStyle name="Обычный 3 5 3 3 5 3" xfId="19950"/>
    <cellStyle name="Обычный 3 5 3 3 5 4" xfId="27422"/>
    <cellStyle name="Обычный 3 5 3 3 5 5" xfId="34891"/>
    <cellStyle name="Обычный 3 5 3 3 5 6" xfId="42352"/>
    <cellStyle name="Обычный 3 5 3 3 5 7" xfId="50240"/>
    <cellStyle name="Обычный 3 5 3 3 5 8" xfId="57707"/>
    <cellStyle name="Обычный 3 5 3 3 6" xfId="10827"/>
    <cellStyle name="Обычный 3 5 3 3 6 2" xfId="10828"/>
    <cellStyle name="Обычный 3 5 3 3 6 3" xfId="20883"/>
    <cellStyle name="Обычный 3 5 3 3 6 4" xfId="28355"/>
    <cellStyle name="Обычный 3 5 3 3 6 5" xfId="35824"/>
    <cellStyle name="Обычный 3 5 3 3 6 6" xfId="43285"/>
    <cellStyle name="Обычный 3 5 3 3 6 7" xfId="51173"/>
    <cellStyle name="Обычный 3 5 3 3 6 8" xfId="58640"/>
    <cellStyle name="Обычный 3 5 3 3 7" xfId="10829"/>
    <cellStyle name="Обычный 3 5 3 3 7 2" xfId="10830"/>
    <cellStyle name="Обычный 3 5 3 3 7 3" xfId="21817"/>
    <cellStyle name="Обычный 3 5 3 3 7 4" xfId="29289"/>
    <cellStyle name="Обычный 3 5 3 3 7 5" xfId="36758"/>
    <cellStyle name="Обычный 3 5 3 3 7 6" xfId="44219"/>
    <cellStyle name="Обычный 3 5 3 3 7 7" xfId="52107"/>
    <cellStyle name="Обычный 3 5 3 3 7 8" xfId="59574"/>
    <cellStyle name="Обычный 3 5 3 3 8" xfId="10831"/>
    <cellStyle name="Обычный 3 5 3 3 8 2" xfId="10832"/>
    <cellStyle name="Обычный 3 5 3 3 8 3" xfId="22750"/>
    <cellStyle name="Обычный 3 5 3 3 8 4" xfId="30222"/>
    <cellStyle name="Обычный 3 5 3 3 8 5" xfId="37691"/>
    <cellStyle name="Обычный 3 5 3 3 8 6" xfId="45152"/>
    <cellStyle name="Обычный 3 5 3 3 8 7" xfId="53040"/>
    <cellStyle name="Обычный 3 5 3 3 8 8" xfId="60507"/>
    <cellStyle name="Обычный 3 5 3 3 9" xfId="10833"/>
    <cellStyle name="Обычный 3 5 3 4" xfId="10834"/>
    <cellStyle name="Обычный 3 5 3 4 10" xfId="16197"/>
    <cellStyle name="Обычный 3 5 3 4 11" xfId="23687"/>
    <cellStyle name="Обычный 3 5 3 4 12" xfId="31158"/>
    <cellStyle name="Обычный 3 5 3 4 13" xfId="38624"/>
    <cellStyle name="Обычный 3 5 3 4 14" xfId="46505"/>
    <cellStyle name="Обычный 3 5 3 4 15" xfId="53972"/>
    <cellStyle name="Обычный 3 5 3 4 2" xfId="10835"/>
    <cellStyle name="Обычный 3 5 3 4 2 2" xfId="10836"/>
    <cellStyle name="Обычный 3 5 3 4 2 3" xfId="17152"/>
    <cellStyle name="Обычный 3 5 3 4 2 4" xfId="24624"/>
    <cellStyle name="Обычный 3 5 3 4 2 5" xfId="32094"/>
    <cellStyle name="Обычный 3 5 3 4 2 6" xfId="39556"/>
    <cellStyle name="Обычный 3 5 3 4 2 7" xfId="47442"/>
    <cellStyle name="Обычный 3 5 3 4 2 8" xfId="54909"/>
    <cellStyle name="Обычный 3 5 3 4 3" xfId="10837"/>
    <cellStyle name="Обычный 3 5 3 4 3 2" xfId="10838"/>
    <cellStyle name="Обычный 3 5 3 4 3 3" xfId="18086"/>
    <cellStyle name="Обычный 3 5 3 4 3 4" xfId="25558"/>
    <cellStyle name="Обычный 3 5 3 4 3 5" xfId="33027"/>
    <cellStyle name="Обычный 3 5 3 4 3 6" xfId="40488"/>
    <cellStyle name="Обычный 3 5 3 4 3 7" xfId="48376"/>
    <cellStyle name="Обычный 3 5 3 4 3 8" xfId="55843"/>
    <cellStyle name="Обычный 3 5 3 4 4" xfId="10839"/>
    <cellStyle name="Обычный 3 5 3 4 4 2" xfId="10840"/>
    <cellStyle name="Обычный 3 5 3 4 4 3" xfId="19019"/>
    <cellStyle name="Обычный 3 5 3 4 4 4" xfId="26491"/>
    <cellStyle name="Обычный 3 5 3 4 4 5" xfId="33960"/>
    <cellStyle name="Обычный 3 5 3 4 4 6" xfId="41421"/>
    <cellStyle name="Обычный 3 5 3 4 4 7" xfId="49309"/>
    <cellStyle name="Обычный 3 5 3 4 4 8" xfId="56776"/>
    <cellStyle name="Обычный 3 5 3 4 5" xfId="10841"/>
    <cellStyle name="Обычный 3 5 3 4 5 2" xfId="10842"/>
    <cellStyle name="Обычный 3 5 3 4 5 3" xfId="19951"/>
    <cellStyle name="Обычный 3 5 3 4 5 4" xfId="27423"/>
    <cellStyle name="Обычный 3 5 3 4 5 5" xfId="34892"/>
    <cellStyle name="Обычный 3 5 3 4 5 6" xfId="42353"/>
    <cellStyle name="Обычный 3 5 3 4 5 7" xfId="50241"/>
    <cellStyle name="Обычный 3 5 3 4 5 8" xfId="57708"/>
    <cellStyle name="Обычный 3 5 3 4 6" xfId="10843"/>
    <cellStyle name="Обычный 3 5 3 4 6 2" xfId="10844"/>
    <cellStyle name="Обычный 3 5 3 4 6 3" xfId="20884"/>
    <cellStyle name="Обычный 3 5 3 4 6 4" xfId="28356"/>
    <cellStyle name="Обычный 3 5 3 4 6 5" xfId="35825"/>
    <cellStyle name="Обычный 3 5 3 4 6 6" xfId="43286"/>
    <cellStyle name="Обычный 3 5 3 4 6 7" xfId="51174"/>
    <cellStyle name="Обычный 3 5 3 4 6 8" xfId="58641"/>
    <cellStyle name="Обычный 3 5 3 4 7" xfId="10845"/>
    <cellStyle name="Обычный 3 5 3 4 7 2" xfId="10846"/>
    <cellStyle name="Обычный 3 5 3 4 7 3" xfId="21818"/>
    <cellStyle name="Обычный 3 5 3 4 7 4" xfId="29290"/>
    <cellStyle name="Обычный 3 5 3 4 7 5" xfId="36759"/>
    <cellStyle name="Обычный 3 5 3 4 7 6" xfId="44220"/>
    <cellStyle name="Обычный 3 5 3 4 7 7" xfId="52108"/>
    <cellStyle name="Обычный 3 5 3 4 7 8" xfId="59575"/>
    <cellStyle name="Обычный 3 5 3 4 8" xfId="10847"/>
    <cellStyle name="Обычный 3 5 3 4 8 2" xfId="10848"/>
    <cellStyle name="Обычный 3 5 3 4 8 3" xfId="22751"/>
    <cellStyle name="Обычный 3 5 3 4 8 4" xfId="30223"/>
    <cellStyle name="Обычный 3 5 3 4 8 5" xfId="37692"/>
    <cellStyle name="Обычный 3 5 3 4 8 6" xfId="45153"/>
    <cellStyle name="Обычный 3 5 3 4 8 7" xfId="53041"/>
    <cellStyle name="Обычный 3 5 3 4 8 8" xfId="60508"/>
    <cellStyle name="Обычный 3 5 3 4 9" xfId="10849"/>
    <cellStyle name="Обычный 3 5 3 5" xfId="10850"/>
    <cellStyle name="Обычный 3 5 3 5 2" xfId="10851"/>
    <cellStyle name="Обычный 3 5 3 5 3" xfId="17147"/>
    <cellStyle name="Обычный 3 5 3 5 4" xfId="24619"/>
    <cellStyle name="Обычный 3 5 3 5 5" xfId="32089"/>
    <cellStyle name="Обычный 3 5 3 5 6" xfId="39551"/>
    <cellStyle name="Обычный 3 5 3 5 7" xfId="47437"/>
    <cellStyle name="Обычный 3 5 3 5 8" xfId="54904"/>
    <cellStyle name="Обычный 3 5 3 6" xfId="10852"/>
    <cellStyle name="Обычный 3 5 3 6 2" xfId="10853"/>
    <cellStyle name="Обычный 3 5 3 6 3" xfId="18081"/>
    <cellStyle name="Обычный 3 5 3 6 4" xfId="25553"/>
    <cellStyle name="Обычный 3 5 3 6 5" xfId="33022"/>
    <cellStyle name="Обычный 3 5 3 6 6" xfId="40483"/>
    <cellStyle name="Обычный 3 5 3 6 7" xfId="48371"/>
    <cellStyle name="Обычный 3 5 3 6 8" xfId="55838"/>
    <cellStyle name="Обычный 3 5 3 7" xfId="10854"/>
    <cellStyle name="Обычный 3 5 3 7 2" xfId="10855"/>
    <cellStyle name="Обычный 3 5 3 7 3" xfId="19014"/>
    <cellStyle name="Обычный 3 5 3 7 4" xfId="26486"/>
    <cellStyle name="Обычный 3 5 3 7 5" xfId="33955"/>
    <cellStyle name="Обычный 3 5 3 7 6" xfId="41416"/>
    <cellStyle name="Обычный 3 5 3 7 7" xfId="49304"/>
    <cellStyle name="Обычный 3 5 3 7 8" xfId="56771"/>
    <cellStyle name="Обычный 3 5 3 8" xfId="10856"/>
    <cellStyle name="Обычный 3 5 3 8 2" xfId="10857"/>
    <cellStyle name="Обычный 3 5 3 8 3" xfId="19946"/>
    <cellStyle name="Обычный 3 5 3 8 4" xfId="27418"/>
    <cellStyle name="Обычный 3 5 3 8 5" xfId="34887"/>
    <cellStyle name="Обычный 3 5 3 8 6" xfId="42348"/>
    <cellStyle name="Обычный 3 5 3 8 7" xfId="50236"/>
    <cellStyle name="Обычный 3 5 3 8 8" xfId="57703"/>
    <cellStyle name="Обычный 3 5 3 9" xfId="10858"/>
    <cellStyle name="Обычный 3 5 3 9 2" xfId="10859"/>
    <cellStyle name="Обычный 3 5 3 9 3" xfId="20879"/>
    <cellStyle name="Обычный 3 5 3 9 4" xfId="28351"/>
    <cellStyle name="Обычный 3 5 3 9 5" xfId="35820"/>
    <cellStyle name="Обычный 3 5 3 9 6" xfId="43281"/>
    <cellStyle name="Обычный 3 5 3 9 7" xfId="51169"/>
    <cellStyle name="Обычный 3 5 3 9 8" xfId="58636"/>
    <cellStyle name="Обычный 3 5 4" xfId="10860"/>
    <cellStyle name="Обычный 3 5 4 10" xfId="10861"/>
    <cellStyle name="Обычный 3 5 4 10 2" xfId="10862"/>
    <cellStyle name="Обычный 3 5 4 10 3" xfId="22752"/>
    <cellStyle name="Обычный 3 5 4 10 4" xfId="30224"/>
    <cellStyle name="Обычный 3 5 4 10 5" xfId="37693"/>
    <cellStyle name="Обычный 3 5 4 10 6" xfId="45154"/>
    <cellStyle name="Обычный 3 5 4 10 7" xfId="53042"/>
    <cellStyle name="Обычный 3 5 4 10 8" xfId="60509"/>
    <cellStyle name="Обычный 3 5 4 11" xfId="10863"/>
    <cellStyle name="Обычный 3 5 4 12" xfId="16198"/>
    <cellStyle name="Обычный 3 5 4 13" xfId="23688"/>
    <cellStyle name="Обычный 3 5 4 14" xfId="31159"/>
    <cellStyle name="Обычный 3 5 4 15" xfId="38625"/>
    <cellStyle name="Обычный 3 5 4 16" xfId="45615"/>
    <cellStyle name="Обычный 3 5 4 17" xfId="46506"/>
    <cellStyle name="Обычный 3 5 4 18" xfId="53973"/>
    <cellStyle name="Обычный 3 5 4 2" xfId="10864"/>
    <cellStyle name="Обычный 3 5 4 2 10" xfId="16199"/>
    <cellStyle name="Обычный 3 5 4 2 11" xfId="23689"/>
    <cellStyle name="Обычный 3 5 4 2 12" xfId="31160"/>
    <cellStyle name="Обычный 3 5 4 2 13" xfId="38626"/>
    <cellStyle name="Обычный 3 5 4 2 14" xfId="46507"/>
    <cellStyle name="Обычный 3 5 4 2 15" xfId="53974"/>
    <cellStyle name="Обычный 3 5 4 2 2" xfId="10865"/>
    <cellStyle name="Обычный 3 5 4 2 2 2" xfId="10866"/>
    <cellStyle name="Обычный 3 5 4 2 2 3" xfId="17154"/>
    <cellStyle name="Обычный 3 5 4 2 2 4" xfId="24626"/>
    <cellStyle name="Обычный 3 5 4 2 2 5" xfId="32096"/>
    <cellStyle name="Обычный 3 5 4 2 2 6" xfId="39558"/>
    <cellStyle name="Обычный 3 5 4 2 2 7" xfId="47444"/>
    <cellStyle name="Обычный 3 5 4 2 2 8" xfId="54911"/>
    <cellStyle name="Обычный 3 5 4 2 3" xfId="10867"/>
    <cellStyle name="Обычный 3 5 4 2 3 2" xfId="10868"/>
    <cellStyle name="Обычный 3 5 4 2 3 3" xfId="18088"/>
    <cellStyle name="Обычный 3 5 4 2 3 4" xfId="25560"/>
    <cellStyle name="Обычный 3 5 4 2 3 5" xfId="33029"/>
    <cellStyle name="Обычный 3 5 4 2 3 6" xfId="40490"/>
    <cellStyle name="Обычный 3 5 4 2 3 7" xfId="48378"/>
    <cellStyle name="Обычный 3 5 4 2 3 8" xfId="55845"/>
    <cellStyle name="Обычный 3 5 4 2 4" xfId="10869"/>
    <cellStyle name="Обычный 3 5 4 2 4 2" xfId="10870"/>
    <cellStyle name="Обычный 3 5 4 2 4 3" xfId="19021"/>
    <cellStyle name="Обычный 3 5 4 2 4 4" xfId="26493"/>
    <cellStyle name="Обычный 3 5 4 2 4 5" xfId="33962"/>
    <cellStyle name="Обычный 3 5 4 2 4 6" xfId="41423"/>
    <cellStyle name="Обычный 3 5 4 2 4 7" xfId="49311"/>
    <cellStyle name="Обычный 3 5 4 2 4 8" xfId="56778"/>
    <cellStyle name="Обычный 3 5 4 2 5" xfId="10871"/>
    <cellStyle name="Обычный 3 5 4 2 5 2" xfId="10872"/>
    <cellStyle name="Обычный 3 5 4 2 5 3" xfId="19953"/>
    <cellStyle name="Обычный 3 5 4 2 5 4" xfId="27425"/>
    <cellStyle name="Обычный 3 5 4 2 5 5" xfId="34894"/>
    <cellStyle name="Обычный 3 5 4 2 5 6" xfId="42355"/>
    <cellStyle name="Обычный 3 5 4 2 5 7" xfId="50243"/>
    <cellStyle name="Обычный 3 5 4 2 5 8" xfId="57710"/>
    <cellStyle name="Обычный 3 5 4 2 6" xfId="10873"/>
    <cellStyle name="Обычный 3 5 4 2 6 2" xfId="10874"/>
    <cellStyle name="Обычный 3 5 4 2 6 3" xfId="20886"/>
    <cellStyle name="Обычный 3 5 4 2 6 4" xfId="28358"/>
    <cellStyle name="Обычный 3 5 4 2 6 5" xfId="35827"/>
    <cellStyle name="Обычный 3 5 4 2 6 6" xfId="43288"/>
    <cellStyle name="Обычный 3 5 4 2 6 7" xfId="51176"/>
    <cellStyle name="Обычный 3 5 4 2 6 8" xfId="58643"/>
    <cellStyle name="Обычный 3 5 4 2 7" xfId="10875"/>
    <cellStyle name="Обычный 3 5 4 2 7 2" xfId="10876"/>
    <cellStyle name="Обычный 3 5 4 2 7 3" xfId="21820"/>
    <cellStyle name="Обычный 3 5 4 2 7 4" xfId="29292"/>
    <cellStyle name="Обычный 3 5 4 2 7 5" xfId="36761"/>
    <cellStyle name="Обычный 3 5 4 2 7 6" xfId="44222"/>
    <cellStyle name="Обычный 3 5 4 2 7 7" xfId="52110"/>
    <cellStyle name="Обычный 3 5 4 2 7 8" xfId="59577"/>
    <cellStyle name="Обычный 3 5 4 2 8" xfId="10877"/>
    <cellStyle name="Обычный 3 5 4 2 8 2" xfId="10878"/>
    <cellStyle name="Обычный 3 5 4 2 8 3" xfId="22753"/>
    <cellStyle name="Обычный 3 5 4 2 8 4" xfId="30225"/>
    <cellStyle name="Обычный 3 5 4 2 8 5" xfId="37694"/>
    <cellStyle name="Обычный 3 5 4 2 8 6" xfId="45155"/>
    <cellStyle name="Обычный 3 5 4 2 8 7" xfId="53043"/>
    <cellStyle name="Обычный 3 5 4 2 8 8" xfId="60510"/>
    <cellStyle name="Обычный 3 5 4 2 9" xfId="10879"/>
    <cellStyle name="Обычный 3 5 4 3" xfId="10880"/>
    <cellStyle name="Обычный 3 5 4 3 10" xfId="16200"/>
    <cellStyle name="Обычный 3 5 4 3 11" xfId="23690"/>
    <cellStyle name="Обычный 3 5 4 3 12" xfId="31161"/>
    <cellStyle name="Обычный 3 5 4 3 13" xfId="38627"/>
    <cellStyle name="Обычный 3 5 4 3 14" xfId="46508"/>
    <cellStyle name="Обычный 3 5 4 3 15" xfId="53975"/>
    <cellStyle name="Обычный 3 5 4 3 2" xfId="10881"/>
    <cellStyle name="Обычный 3 5 4 3 2 2" xfId="10882"/>
    <cellStyle name="Обычный 3 5 4 3 2 3" xfId="17155"/>
    <cellStyle name="Обычный 3 5 4 3 2 4" xfId="24627"/>
    <cellStyle name="Обычный 3 5 4 3 2 5" xfId="32097"/>
    <cellStyle name="Обычный 3 5 4 3 2 6" xfId="39559"/>
    <cellStyle name="Обычный 3 5 4 3 2 7" xfId="47445"/>
    <cellStyle name="Обычный 3 5 4 3 2 8" xfId="54912"/>
    <cellStyle name="Обычный 3 5 4 3 3" xfId="10883"/>
    <cellStyle name="Обычный 3 5 4 3 3 2" xfId="10884"/>
    <cellStyle name="Обычный 3 5 4 3 3 3" xfId="18089"/>
    <cellStyle name="Обычный 3 5 4 3 3 4" xfId="25561"/>
    <cellStyle name="Обычный 3 5 4 3 3 5" xfId="33030"/>
    <cellStyle name="Обычный 3 5 4 3 3 6" xfId="40491"/>
    <cellStyle name="Обычный 3 5 4 3 3 7" xfId="48379"/>
    <cellStyle name="Обычный 3 5 4 3 3 8" xfId="55846"/>
    <cellStyle name="Обычный 3 5 4 3 4" xfId="10885"/>
    <cellStyle name="Обычный 3 5 4 3 4 2" xfId="10886"/>
    <cellStyle name="Обычный 3 5 4 3 4 3" xfId="19022"/>
    <cellStyle name="Обычный 3 5 4 3 4 4" xfId="26494"/>
    <cellStyle name="Обычный 3 5 4 3 4 5" xfId="33963"/>
    <cellStyle name="Обычный 3 5 4 3 4 6" xfId="41424"/>
    <cellStyle name="Обычный 3 5 4 3 4 7" xfId="49312"/>
    <cellStyle name="Обычный 3 5 4 3 4 8" xfId="56779"/>
    <cellStyle name="Обычный 3 5 4 3 5" xfId="10887"/>
    <cellStyle name="Обычный 3 5 4 3 5 2" xfId="10888"/>
    <cellStyle name="Обычный 3 5 4 3 5 3" xfId="19954"/>
    <cellStyle name="Обычный 3 5 4 3 5 4" xfId="27426"/>
    <cellStyle name="Обычный 3 5 4 3 5 5" xfId="34895"/>
    <cellStyle name="Обычный 3 5 4 3 5 6" xfId="42356"/>
    <cellStyle name="Обычный 3 5 4 3 5 7" xfId="50244"/>
    <cellStyle name="Обычный 3 5 4 3 5 8" xfId="57711"/>
    <cellStyle name="Обычный 3 5 4 3 6" xfId="10889"/>
    <cellStyle name="Обычный 3 5 4 3 6 2" xfId="10890"/>
    <cellStyle name="Обычный 3 5 4 3 6 3" xfId="20887"/>
    <cellStyle name="Обычный 3 5 4 3 6 4" xfId="28359"/>
    <cellStyle name="Обычный 3 5 4 3 6 5" xfId="35828"/>
    <cellStyle name="Обычный 3 5 4 3 6 6" xfId="43289"/>
    <cellStyle name="Обычный 3 5 4 3 6 7" xfId="51177"/>
    <cellStyle name="Обычный 3 5 4 3 6 8" xfId="58644"/>
    <cellStyle name="Обычный 3 5 4 3 7" xfId="10891"/>
    <cellStyle name="Обычный 3 5 4 3 7 2" xfId="10892"/>
    <cellStyle name="Обычный 3 5 4 3 7 3" xfId="21821"/>
    <cellStyle name="Обычный 3 5 4 3 7 4" xfId="29293"/>
    <cellStyle name="Обычный 3 5 4 3 7 5" xfId="36762"/>
    <cellStyle name="Обычный 3 5 4 3 7 6" xfId="44223"/>
    <cellStyle name="Обычный 3 5 4 3 7 7" xfId="52111"/>
    <cellStyle name="Обычный 3 5 4 3 7 8" xfId="59578"/>
    <cellStyle name="Обычный 3 5 4 3 8" xfId="10893"/>
    <cellStyle name="Обычный 3 5 4 3 8 2" xfId="10894"/>
    <cellStyle name="Обычный 3 5 4 3 8 3" xfId="22754"/>
    <cellStyle name="Обычный 3 5 4 3 8 4" xfId="30226"/>
    <cellStyle name="Обычный 3 5 4 3 8 5" xfId="37695"/>
    <cellStyle name="Обычный 3 5 4 3 8 6" xfId="45156"/>
    <cellStyle name="Обычный 3 5 4 3 8 7" xfId="53044"/>
    <cellStyle name="Обычный 3 5 4 3 8 8" xfId="60511"/>
    <cellStyle name="Обычный 3 5 4 3 9" xfId="10895"/>
    <cellStyle name="Обычный 3 5 4 4" xfId="10896"/>
    <cellStyle name="Обычный 3 5 4 4 2" xfId="10897"/>
    <cellStyle name="Обычный 3 5 4 4 3" xfId="17153"/>
    <cellStyle name="Обычный 3 5 4 4 4" xfId="24625"/>
    <cellStyle name="Обычный 3 5 4 4 5" xfId="32095"/>
    <cellStyle name="Обычный 3 5 4 4 6" xfId="39557"/>
    <cellStyle name="Обычный 3 5 4 4 7" xfId="47443"/>
    <cellStyle name="Обычный 3 5 4 4 8" xfId="54910"/>
    <cellStyle name="Обычный 3 5 4 5" xfId="10898"/>
    <cellStyle name="Обычный 3 5 4 5 2" xfId="10899"/>
    <cellStyle name="Обычный 3 5 4 5 3" xfId="18087"/>
    <cellStyle name="Обычный 3 5 4 5 4" xfId="25559"/>
    <cellStyle name="Обычный 3 5 4 5 5" xfId="33028"/>
    <cellStyle name="Обычный 3 5 4 5 6" xfId="40489"/>
    <cellStyle name="Обычный 3 5 4 5 7" xfId="48377"/>
    <cellStyle name="Обычный 3 5 4 5 8" xfId="55844"/>
    <cellStyle name="Обычный 3 5 4 6" xfId="10900"/>
    <cellStyle name="Обычный 3 5 4 6 2" xfId="10901"/>
    <cellStyle name="Обычный 3 5 4 6 3" xfId="19020"/>
    <cellStyle name="Обычный 3 5 4 6 4" xfId="26492"/>
    <cellStyle name="Обычный 3 5 4 6 5" xfId="33961"/>
    <cellStyle name="Обычный 3 5 4 6 6" xfId="41422"/>
    <cellStyle name="Обычный 3 5 4 6 7" xfId="49310"/>
    <cellStyle name="Обычный 3 5 4 6 8" xfId="56777"/>
    <cellStyle name="Обычный 3 5 4 7" xfId="10902"/>
    <cellStyle name="Обычный 3 5 4 7 2" xfId="10903"/>
    <cellStyle name="Обычный 3 5 4 7 3" xfId="19952"/>
    <cellStyle name="Обычный 3 5 4 7 4" xfId="27424"/>
    <cellStyle name="Обычный 3 5 4 7 5" xfId="34893"/>
    <cellStyle name="Обычный 3 5 4 7 6" xfId="42354"/>
    <cellStyle name="Обычный 3 5 4 7 7" xfId="50242"/>
    <cellStyle name="Обычный 3 5 4 7 8" xfId="57709"/>
    <cellStyle name="Обычный 3 5 4 8" xfId="10904"/>
    <cellStyle name="Обычный 3 5 4 8 2" xfId="10905"/>
    <cellStyle name="Обычный 3 5 4 8 3" xfId="20885"/>
    <cellStyle name="Обычный 3 5 4 8 4" xfId="28357"/>
    <cellStyle name="Обычный 3 5 4 8 5" xfId="35826"/>
    <cellStyle name="Обычный 3 5 4 8 6" xfId="43287"/>
    <cellStyle name="Обычный 3 5 4 8 7" xfId="51175"/>
    <cellStyle name="Обычный 3 5 4 8 8" xfId="58642"/>
    <cellStyle name="Обычный 3 5 4 9" xfId="10906"/>
    <cellStyle name="Обычный 3 5 4 9 2" xfId="10907"/>
    <cellStyle name="Обычный 3 5 4 9 3" xfId="21819"/>
    <cellStyle name="Обычный 3 5 4 9 4" xfId="29291"/>
    <cellStyle name="Обычный 3 5 4 9 5" xfId="36760"/>
    <cellStyle name="Обычный 3 5 4 9 6" xfId="44221"/>
    <cellStyle name="Обычный 3 5 4 9 7" xfId="52109"/>
    <cellStyle name="Обычный 3 5 4 9 8" xfId="59576"/>
    <cellStyle name="Обычный 3 5 5" xfId="10908"/>
    <cellStyle name="Обычный 3 5 5 10" xfId="16201"/>
    <cellStyle name="Обычный 3 5 5 11" xfId="23691"/>
    <cellStyle name="Обычный 3 5 5 12" xfId="31162"/>
    <cellStyle name="Обычный 3 5 5 13" xfId="38628"/>
    <cellStyle name="Обычный 3 5 5 14" xfId="46509"/>
    <cellStyle name="Обычный 3 5 5 15" xfId="53976"/>
    <cellStyle name="Обычный 3 5 5 2" xfId="10909"/>
    <cellStyle name="Обычный 3 5 5 2 2" xfId="10910"/>
    <cellStyle name="Обычный 3 5 5 2 3" xfId="17156"/>
    <cellStyle name="Обычный 3 5 5 2 4" xfId="24628"/>
    <cellStyle name="Обычный 3 5 5 2 5" xfId="32098"/>
    <cellStyle name="Обычный 3 5 5 2 6" xfId="39560"/>
    <cellStyle name="Обычный 3 5 5 2 7" xfId="47446"/>
    <cellStyle name="Обычный 3 5 5 2 8" xfId="54913"/>
    <cellStyle name="Обычный 3 5 5 3" xfId="10911"/>
    <cellStyle name="Обычный 3 5 5 3 2" xfId="10912"/>
    <cellStyle name="Обычный 3 5 5 3 3" xfId="18090"/>
    <cellStyle name="Обычный 3 5 5 3 4" xfId="25562"/>
    <cellStyle name="Обычный 3 5 5 3 5" xfId="33031"/>
    <cellStyle name="Обычный 3 5 5 3 6" xfId="40492"/>
    <cellStyle name="Обычный 3 5 5 3 7" xfId="48380"/>
    <cellStyle name="Обычный 3 5 5 3 8" xfId="55847"/>
    <cellStyle name="Обычный 3 5 5 4" xfId="10913"/>
    <cellStyle name="Обычный 3 5 5 4 2" xfId="10914"/>
    <cellStyle name="Обычный 3 5 5 4 3" xfId="19023"/>
    <cellStyle name="Обычный 3 5 5 4 4" xfId="26495"/>
    <cellStyle name="Обычный 3 5 5 4 5" xfId="33964"/>
    <cellStyle name="Обычный 3 5 5 4 6" xfId="41425"/>
    <cellStyle name="Обычный 3 5 5 4 7" xfId="49313"/>
    <cellStyle name="Обычный 3 5 5 4 8" xfId="56780"/>
    <cellStyle name="Обычный 3 5 5 5" xfId="10915"/>
    <cellStyle name="Обычный 3 5 5 5 2" xfId="10916"/>
    <cellStyle name="Обычный 3 5 5 5 3" xfId="19955"/>
    <cellStyle name="Обычный 3 5 5 5 4" xfId="27427"/>
    <cellStyle name="Обычный 3 5 5 5 5" xfId="34896"/>
    <cellStyle name="Обычный 3 5 5 5 6" xfId="42357"/>
    <cellStyle name="Обычный 3 5 5 5 7" xfId="50245"/>
    <cellStyle name="Обычный 3 5 5 5 8" xfId="57712"/>
    <cellStyle name="Обычный 3 5 5 6" xfId="10917"/>
    <cellStyle name="Обычный 3 5 5 6 2" xfId="10918"/>
    <cellStyle name="Обычный 3 5 5 6 3" xfId="20888"/>
    <cellStyle name="Обычный 3 5 5 6 4" xfId="28360"/>
    <cellStyle name="Обычный 3 5 5 6 5" xfId="35829"/>
    <cellStyle name="Обычный 3 5 5 6 6" xfId="43290"/>
    <cellStyle name="Обычный 3 5 5 6 7" xfId="51178"/>
    <cellStyle name="Обычный 3 5 5 6 8" xfId="58645"/>
    <cellStyle name="Обычный 3 5 5 7" xfId="10919"/>
    <cellStyle name="Обычный 3 5 5 7 2" xfId="10920"/>
    <cellStyle name="Обычный 3 5 5 7 3" xfId="21822"/>
    <cellStyle name="Обычный 3 5 5 7 4" xfId="29294"/>
    <cellStyle name="Обычный 3 5 5 7 5" xfId="36763"/>
    <cellStyle name="Обычный 3 5 5 7 6" xfId="44224"/>
    <cellStyle name="Обычный 3 5 5 7 7" xfId="52112"/>
    <cellStyle name="Обычный 3 5 5 7 8" xfId="59579"/>
    <cellStyle name="Обычный 3 5 5 8" xfId="10921"/>
    <cellStyle name="Обычный 3 5 5 8 2" xfId="10922"/>
    <cellStyle name="Обычный 3 5 5 8 3" xfId="22755"/>
    <cellStyle name="Обычный 3 5 5 8 4" xfId="30227"/>
    <cellStyle name="Обычный 3 5 5 8 5" xfId="37696"/>
    <cellStyle name="Обычный 3 5 5 8 6" xfId="45157"/>
    <cellStyle name="Обычный 3 5 5 8 7" xfId="53045"/>
    <cellStyle name="Обычный 3 5 5 8 8" xfId="60512"/>
    <cellStyle name="Обычный 3 5 5 9" xfId="10923"/>
    <cellStyle name="Обычный 3 5 6" xfId="10924"/>
    <cellStyle name="Обычный 3 5 6 10" xfId="16202"/>
    <cellStyle name="Обычный 3 5 6 11" xfId="23692"/>
    <cellStyle name="Обычный 3 5 6 12" xfId="31163"/>
    <cellStyle name="Обычный 3 5 6 13" xfId="38629"/>
    <cellStyle name="Обычный 3 5 6 14" xfId="46510"/>
    <cellStyle name="Обычный 3 5 6 15" xfId="53977"/>
    <cellStyle name="Обычный 3 5 6 2" xfId="10925"/>
    <cellStyle name="Обычный 3 5 6 2 2" xfId="10926"/>
    <cellStyle name="Обычный 3 5 6 2 3" xfId="17157"/>
    <cellStyle name="Обычный 3 5 6 2 4" xfId="24629"/>
    <cellStyle name="Обычный 3 5 6 2 5" xfId="32099"/>
    <cellStyle name="Обычный 3 5 6 2 6" xfId="39561"/>
    <cellStyle name="Обычный 3 5 6 2 7" xfId="47447"/>
    <cellStyle name="Обычный 3 5 6 2 8" xfId="54914"/>
    <cellStyle name="Обычный 3 5 6 3" xfId="10927"/>
    <cellStyle name="Обычный 3 5 6 3 2" xfId="10928"/>
    <cellStyle name="Обычный 3 5 6 3 3" xfId="18091"/>
    <cellStyle name="Обычный 3 5 6 3 4" xfId="25563"/>
    <cellStyle name="Обычный 3 5 6 3 5" xfId="33032"/>
    <cellStyle name="Обычный 3 5 6 3 6" xfId="40493"/>
    <cellStyle name="Обычный 3 5 6 3 7" xfId="48381"/>
    <cellStyle name="Обычный 3 5 6 3 8" xfId="55848"/>
    <cellStyle name="Обычный 3 5 6 4" xfId="10929"/>
    <cellStyle name="Обычный 3 5 6 4 2" xfId="10930"/>
    <cellStyle name="Обычный 3 5 6 4 3" xfId="19024"/>
    <cellStyle name="Обычный 3 5 6 4 4" xfId="26496"/>
    <cellStyle name="Обычный 3 5 6 4 5" xfId="33965"/>
    <cellStyle name="Обычный 3 5 6 4 6" xfId="41426"/>
    <cellStyle name="Обычный 3 5 6 4 7" xfId="49314"/>
    <cellStyle name="Обычный 3 5 6 4 8" xfId="56781"/>
    <cellStyle name="Обычный 3 5 6 5" xfId="10931"/>
    <cellStyle name="Обычный 3 5 6 5 2" xfId="10932"/>
    <cellStyle name="Обычный 3 5 6 5 3" xfId="19956"/>
    <cellStyle name="Обычный 3 5 6 5 4" xfId="27428"/>
    <cellStyle name="Обычный 3 5 6 5 5" xfId="34897"/>
    <cellStyle name="Обычный 3 5 6 5 6" xfId="42358"/>
    <cellStyle name="Обычный 3 5 6 5 7" xfId="50246"/>
    <cellStyle name="Обычный 3 5 6 5 8" xfId="57713"/>
    <cellStyle name="Обычный 3 5 6 6" xfId="10933"/>
    <cellStyle name="Обычный 3 5 6 6 2" xfId="10934"/>
    <cellStyle name="Обычный 3 5 6 6 3" xfId="20889"/>
    <cellStyle name="Обычный 3 5 6 6 4" xfId="28361"/>
    <cellStyle name="Обычный 3 5 6 6 5" xfId="35830"/>
    <cellStyle name="Обычный 3 5 6 6 6" xfId="43291"/>
    <cellStyle name="Обычный 3 5 6 6 7" xfId="51179"/>
    <cellStyle name="Обычный 3 5 6 6 8" xfId="58646"/>
    <cellStyle name="Обычный 3 5 6 7" xfId="10935"/>
    <cellStyle name="Обычный 3 5 6 7 2" xfId="10936"/>
    <cellStyle name="Обычный 3 5 6 7 3" xfId="21823"/>
    <cellStyle name="Обычный 3 5 6 7 4" xfId="29295"/>
    <cellStyle name="Обычный 3 5 6 7 5" xfId="36764"/>
    <cellStyle name="Обычный 3 5 6 7 6" xfId="44225"/>
    <cellStyle name="Обычный 3 5 6 7 7" xfId="52113"/>
    <cellStyle name="Обычный 3 5 6 7 8" xfId="59580"/>
    <cellStyle name="Обычный 3 5 6 8" xfId="10937"/>
    <cellStyle name="Обычный 3 5 6 8 2" xfId="10938"/>
    <cellStyle name="Обычный 3 5 6 8 3" xfId="22756"/>
    <cellStyle name="Обычный 3 5 6 8 4" xfId="30228"/>
    <cellStyle name="Обычный 3 5 6 8 5" xfId="37697"/>
    <cellStyle name="Обычный 3 5 6 8 6" xfId="45158"/>
    <cellStyle name="Обычный 3 5 6 8 7" xfId="53046"/>
    <cellStyle name="Обычный 3 5 6 8 8" xfId="60513"/>
    <cellStyle name="Обычный 3 5 6 9" xfId="10939"/>
    <cellStyle name="Обычный 3 5 7" xfId="10940"/>
    <cellStyle name="Обычный 3 5 7 2" xfId="10941"/>
    <cellStyle name="Обычный 3 5 7 3" xfId="17140"/>
    <cellStyle name="Обычный 3 5 7 4" xfId="24612"/>
    <cellStyle name="Обычный 3 5 7 5" xfId="32082"/>
    <cellStyle name="Обычный 3 5 7 6" xfId="39544"/>
    <cellStyle name="Обычный 3 5 7 7" xfId="47430"/>
    <cellStyle name="Обычный 3 5 7 8" xfId="54897"/>
    <cellStyle name="Обычный 3 5 8" xfId="10942"/>
    <cellStyle name="Обычный 3 5 8 2" xfId="10943"/>
    <cellStyle name="Обычный 3 5 8 3" xfId="18074"/>
    <cellStyle name="Обычный 3 5 8 4" xfId="25546"/>
    <cellStyle name="Обычный 3 5 8 5" xfId="33015"/>
    <cellStyle name="Обычный 3 5 8 6" xfId="40476"/>
    <cellStyle name="Обычный 3 5 8 7" xfId="48364"/>
    <cellStyle name="Обычный 3 5 8 8" xfId="55831"/>
    <cellStyle name="Обычный 3 5 9" xfId="10944"/>
    <cellStyle name="Обычный 3 5 9 2" xfId="10945"/>
    <cellStyle name="Обычный 3 5 9 3" xfId="19007"/>
    <cellStyle name="Обычный 3 5 9 4" xfId="26479"/>
    <cellStyle name="Обычный 3 5 9 5" xfId="33948"/>
    <cellStyle name="Обычный 3 5 9 6" xfId="41409"/>
    <cellStyle name="Обычный 3 5 9 7" xfId="49297"/>
    <cellStyle name="Обычный 3 5 9 8" xfId="56764"/>
    <cellStyle name="Обычный 3 6" xfId="10946"/>
    <cellStyle name="Обычный 3 6 10" xfId="10947"/>
    <cellStyle name="Обычный 3 6 10 2" xfId="10948"/>
    <cellStyle name="Обычный 3 6 10 3" xfId="19957"/>
    <cellStyle name="Обычный 3 6 10 4" xfId="27429"/>
    <cellStyle name="Обычный 3 6 10 5" xfId="34898"/>
    <cellStyle name="Обычный 3 6 10 6" xfId="42359"/>
    <cellStyle name="Обычный 3 6 10 7" xfId="50247"/>
    <cellStyle name="Обычный 3 6 10 8" xfId="57714"/>
    <cellStyle name="Обычный 3 6 11" xfId="10949"/>
    <cellStyle name="Обычный 3 6 11 2" xfId="10950"/>
    <cellStyle name="Обычный 3 6 11 3" xfId="20890"/>
    <cellStyle name="Обычный 3 6 11 4" xfId="28362"/>
    <cellStyle name="Обычный 3 6 11 5" xfId="35831"/>
    <cellStyle name="Обычный 3 6 11 6" xfId="43292"/>
    <cellStyle name="Обычный 3 6 11 7" xfId="51180"/>
    <cellStyle name="Обычный 3 6 11 8" xfId="58647"/>
    <cellStyle name="Обычный 3 6 12" xfId="10951"/>
    <cellStyle name="Обычный 3 6 12 2" xfId="10952"/>
    <cellStyle name="Обычный 3 6 12 3" xfId="21824"/>
    <cellStyle name="Обычный 3 6 12 4" xfId="29296"/>
    <cellStyle name="Обычный 3 6 12 5" xfId="36765"/>
    <cellStyle name="Обычный 3 6 12 6" xfId="44226"/>
    <cellStyle name="Обычный 3 6 12 7" xfId="52114"/>
    <cellStyle name="Обычный 3 6 12 8" xfId="59581"/>
    <cellStyle name="Обычный 3 6 13" xfId="10953"/>
    <cellStyle name="Обычный 3 6 13 2" xfId="10954"/>
    <cellStyle name="Обычный 3 6 13 3" xfId="22757"/>
    <cellStyle name="Обычный 3 6 13 4" xfId="30229"/>
    <cellStyle name="Обычный 3 6 13 5" xfId="37698"/>
    <cellStyle name="Обычный 3 6 13 6" xfId="45159"/>
    <cellStyle name="Обычный 3 6 13 7" xfId="53047"/>
    <cellStyle name="Обычный 3 6 13 8" xfId="60514"/>
    <cellStyle name="Обычный 3 6 14" xfId="10955"/>
    <cellStyle name="Обычный 3 6 15" xfId="10956"/>
    <cellStyle name="Обычный 3 6 16" xfId="16203"/>
    <cellStyle name="Обычный 3 6 17" xfId="23693"/>
    <cellStyle name="Обычный 3 6 18" xfId="31164"/>
    <cellStyle name="Обычный 3 6 19" xfId="38630"/>
    <cellStyle name="Обычный 3 6 2" xfId="10957"/>
    <cellStyle name="Обычный 3 6 2 10" xfId="10958"/>
    <cellStyle name="Обычный 3 6 2 10 2" xfId="10959"/>
    <cellStyle name="Обычный 3 6 2 10 3" xfId="21825"/>
    <cellStyle name="Обычный 3 6 2 10 4" xfId="29297"/>
    <cellStyle name="Обычный 3 6 2 10 5" xfId="36766"/>
    <cellStyle name="Обычный 3 6 2 10 6" xfId="44227"/>
    <cellStyle name="Обычный 3 6 2 10 7" xfId="52115"/>
    <cellStyle name="Обычный 3 6 2 10 8" xfId="59582"/>
    <cellStyle name="Обычный 3 6 2 11" xfId="10960"/>
    <cellStyle name="Обычный 3 6 2 11 2" xfId="10961"/>
    <cellStyle name="Обычный 3 6 2 11 3" xfId="22758"/>
    <cellStyle name="Обычный 3 6 2 11 4" xfId="30230"/>
    <cellStyle name="Обычный 3 6 2 11 5" xfId="37699"/>
    <cellStyle name="Обычный 3 6 2 11 6" xfId="45160"/>
    <cellStyle name="Обычный 3 6 2 11 7" xfId="53048"/>
    <cellStyle name="Обычный 3 6 2 11 8" xfId="60515"/>
    <cellStyle name="Обычный 3 6 2 12" xfId="10962"/>
    <cellStyle name="Обычный 3 6 2 13" xfId="16204"/>
    <cellStyle name="Обычный 3 6 2 14" xfId="23694"/>
    <cellStyle name="Обычный 3 6 2 15" xfId="31165"/>
    <cellStyle name="Обычный 3 6 2 16" xfId="38631"/>
    <cellStyle name="Обычный 3 6 2 17" xfId="45616"/>
    <cellStyle name="Обычный 3 6 2 18" xfId="46512"/>
    <cellStyle name="Обычный 3 6 2 19" xfId="53979"/>
    <cellStyle name="Обычный 3 6 2 2" xfId="10963"/>
    <cellStyle name="Обычный 3 6 2 2 10" xfId="10964"/>
    <cellStyle name="Обычный 3 6 2 2 10 2" xfId="10965"/>
    <cellStyle name="Обычный 3 6 2 2 10 3" xfId="22759"/>
    <cellStyle name="Обычный 3 6 2 2 10 4" xfId="30231"/>
    <cellStyle name="Обычный 3 6 2 2 10 5" xfId="37700"/>
    <cellStyle name="Обычный 3 6 2 2 10 6" xfId="45161"/>
    <cellStyle name="Обычный 3 6 2 2 10 7" xfId="53049"/>
    <cellStyle name="Обычный 3 6 2 2 10 8" xfId="60516"/>
    <cellStyle name="Обычный 3 6 2 2 11" xfId="10966"/>
    <cellStyle name="Обычный 3 6 2 2 12" xfId="16205"/>
    <cellStyle name="Обычный 3 6 2 2 13" xfId="23695"/>
    <cellStyle name="Обычный 3 6 2 2 14" xfId="31166"/>
    <cellStyle name="Обычный 3 6 2 2 15" xfId="38632"/>
    <cellStyle name="Обычный 3 6 2 2 16" xfId="45617"/>
    <cellStyle name="Обычный 3 6 2 2 17" xfId="46513"/>
    <cellStyle name="Обычный 3 6 2 2 18" xfId="53980"/>
    <cellStyle name="Обычный 3 6 2 2 2" xfId="10967"/>
    <cellStyle name="Обычный 3 6 2 2 2 10" xfId="16206"/>
    <cellStyle name="Обычный 3 6 2 2 2 11" xfId="23696"/>
    <cellStyle name="Обычный 3 6 2 2 2 12" xfId="31167"/>
    <cellStyle name="Обычный 3 6 2 2 2 13" xfId="38633"/>
    <cellStyle name="Обычный 3 6 2 2 2 14" xfId="46514"/>
    <cellStyle name="Обычный 3 6 2 2 2 15" xfId="53981"/>
    <cellStyle name="Обычный 3 6 2 2 2 2" xfId="10968"/>
    <cellStyle name="Обычный 3 6 2 2 2 2 2" xfId="10969"/>
    <cellStyle name="Обычный 3 6 2 2 2 2 3" xfId="17161"/>
    <cellStyle name="Обычный 3 6 2 2 2 2 4" xfId="24633"/>
    <cellStyle name="Обычный 3 6 2 2 2 2 5" xfId="32103"/>
    <cellStyle name="Обычный 3 6 2 2 2 2 6" xfId="39565"/>
    <cellStyle name="Обычный 3 6 2 2 2 2 7" xfId="47451"/>
    <cellStyle name="Обычный 3 6 2 2 2 2 8" xfId="54918"/>
    <cellStyle name="Обычный 3 6 2 2 2 3" xfId="10970"/>
    <cellStyle name="Обычный 3 6 2 2 2 3 2" xfId="10971"/>
    <cellStyle name="Обычный 3 6 2 2 2 3 3" xfId="18095"/>
    <cellStyle name="Обычный 3 6 2 2 2 3 4" xfId="25567"/>
    <cellStyle name="Обычный 3 6 2 2 2 3 5" xfId="33036"/>
    <cellStyle name="Обычный 3 6 2 2 2 3 6" xfId="40497"/>
    <cellStyle name="Обычный 3 6 2 2 2 3 7" xfId="48385"/>
    <cellStyle name="Обычный 3 6 2 2 2 3 8" xfId="55852"/>
    <cellStyle name="Обычный 3 6 2 2 2 4" xfId="10972"/>
    <cellStyle name="Обычный 3 6 2 2 2 4 2" xfId="10973"/>
    <cellStyle name="Обычный 3 6 2 2 2 4 3" xfId="19028"/>
    <cellStyle name="Обычный 3 6 2 2 2 4 4" xfId="26500"/>
    <cellStyle name="Обычный 3 6 2 2 2 4 5" xfId="33969"/>
    <cellStyle name="Обычный 3 6 2 2 2 4 6" xfId="41430"/>
    <cellStyle name="Обычный 3 6 2 2 2 4 7" xfId="49318"/>
    <cellStyle name="Обычный 3 6 2 2 2 4 8" xfId="56785"/>
    <cellStyle name="Обычный 3 6 2 2 2 5" xfId="10974"/>
    <cellStyle name="Обычный 3 6 2 2 2 5 2" xfId="10975"/>
    <cellStyle name="Обычный 3 6 2 2 2 5 3" xfId="19960"/>
    <cellStyle name="Обычный 3 6 2 2 2 5 4" xfId="27432"/>
    <cellStyle name="Обычный 3 6 2 2 2 5 5" xfId="34901"/>
    <cellStyle name="Обычный 3 6 2 2 2 5 6" xfId="42362"/>
    <cellStyle name="Обычный 3 6 2 2 2 5 7" xfId="50250"/>
    <cellStyle name="Обычный 3 6 2 2 2 5 8" xfId="57717"/>
    <cellStyle name="Обычный 3 6 2 2 2 6" xfId="10976"/>
    <cellStyle name="Обычный 3 6 2 2 2 6 2" xfId="10977"/>
    <cellStyle name="Обычный 3 6 2 2 2 6 3" xfId="20893"/>
    <cellStyle name="Обычный 3 6 2 2 2 6 4" xfId="28365"/>
    <cellStyle name="Обычный 3 6 2 2 2 6 5" xfId="35834"/>
    <cellStyle name="Обычный 3 6 2 2 2 6 6" xfId="43295"/>
    <cellStyle name="Обычный 3 6 2 2 2 6 7" xfId="51183"/>
    <cellStyle name="Обычный 3 6 2 2 2 6 8" xfId="58650"/>
    <cellStyle name="Обычный 3 6 2 2 2 7" xfId="10978"/>
    <cellStyle name="Обычный 3 6 2 2 2 7 2" xfId="10979"/>
    <cellStyle name="Обычный 3 6 2 2 2 7 3" xfId="21827"/>
    <cellStyle name="Обычный 3 6 2 2 2 7 4" xfId="29299"/>
    <cellStyle name="Обычный 3 6 2 2 2 7 5" xfId="36768"/>
    <cellStyle name="Обычный 3 6 2 2 2 7 6" xfId="44229"/>
    <cellStyle name="Обычный 3 6 2 2 2 7 7" xfId="52117"/>
    <cellStyle name="Обычный 3 6 2 2 2 7 8" xfId="59584"/>
    <cellStyle name="Обычный 3 6 2 2 2 8" xfId="10980"/>
    <cellStyle name="Обычный 3 6 2 2 2 8 2" xfId="10981"/>
    <cellStyle name="Обычный 3 6 2 2 2 8 3" xfId="22760"/>
    <cellStyle name="Обычный 3 6 2 2 2 8 4" xfId="30232"/>
    <cellStyle name="Обычный 3 6 2 2 2 8 5" xfId="37701"/>
    <cellStyle name="Обычный 3 6 2 2 2 8 6" xfId="45162"/>
    <cellStyle name="Обычный 3 6 2 2 2 8 7" xfId="53050"/>
    <cellStyle name="Обычный 3 6 2 2 2 8 8" xfId="60517"/>
    <cellStyle name="Обычный 3 6 2 2 2 9" xfId="10982"/>
    <cellStyle name="Обычный 3 6 2 2 3" xfId="10983"/>
    <cellStyle name="Обычный 3 6 2 2 3 10" xfId="16207"/>
    <cellStyle name="Обычный 3 6 2 2 3 11" xfId="23697"/>
    <cellStyle name="Обычный 3 6 2 2 3 12" xfId="31168"/>
    <cellStyle name="Обычный 3 6 2 2 3 13" xfId="38634"/>
    <cellStyle name="Обычный 3 6 2 2 3 14" xfId="46515"/>
    <cellStyle name="Обычный 3 6 2 2 3 15" xfId="53982"/>
    <cellStyle name="Обычный 3 6 2 2 3 2" xfId="10984"/>
    <cellStyle name="Обычный 3 6 2 2 3 2 2" xfId="10985"/>
    <cellStyle name="Обычный 3 6 2 2 3 2 3" xfId="17162"/>
    <cellStyle name="Обычный 3 6 2 2 3 2 4" xfId="24634"/>
    <cellStyle name="Обычный 3 6 2 2 3 2 5" xfId="32104"/>
    <cellStyle name="Обычный 3 6 2 2 3 2 6" xfId="39566"/>
    <cellStyle name="Обычный 3 6 2 2 3 2 7" xfId="47452"/>
    <cellStyle name="Обычный 3 6 2 2 3 2 8" xfId="54919"/>
    <cellStyle name="Обычный 3 6 2 2 3 3" xfId="10986"/>
    <cellStyle name="Обычный 3 6 2 2 3 3 2" xfId="10987"/>
    <cellStyle name="Обычный 3 6 2 2 3 3 3" xfId="18096"/>
    <cellStyle name="Обычный 3 6 2 2 3 3 4" xfId="25568"/>
    <cellStyle name="Обычный 3 6 2 2 3 3 5" xfId="33037"/>
    <cellStyle name="Обычный 3 6 2 2 3 3 6" xfId="40498"/>
    <cellStyle name="Обычный 3 6 2 2 3 3 7" xfId="48386"/>
    <cellStyle name="Обычный 3 6 2 2 3 3 8" xfId="55853"/>
    <cellStyle name="Обычный 3 6 2 2 3 4" xfId="10988"/>
    <cellStyle name="Обычный 3 6 2 2 3 4 2" xfId="10989"/>
    <cellStyle name="Обычный 3 6 2 2 3 4 3" xfId="19029"/>
    <cellStyle name="Обычный 3 6 2 2 3 4 4" xfId="26501"/>
    <cellStyle name="Обычный 3 6 2 2 3 4 5" xfId="33970"/>
    <cellStyle name="Обычный 3 6 2 2 3 4 6" xfId="41431"/>
    <cellStyle name="Обычный 3 6 2 2 3 4 7" xfId="49319"/>
    <cellStyle name="Обычный 3 6 2 2 3 4 8" xfId="56786"/>
    <cellStyle name="Обычный 3 6 2 2 3 5" xfId="10990"/>
    <cellStyle name="Обычный 3 6 2 2 3 5 2" xfId="10991"/>
    <cellStyle name="Обычный 3 6 2 2 3 5 3" xfId="19961"/>
    <cellStyle name="Обычный 3 6 2 2 3 5 4" xfId="27433"/>
    <cellStyle name="Обычный 3 6 2 2 3 5 5" xfId="34902"/>
    <cellStyle name="Обычный 3 6 2 2 3 5 6" xfId="42363"/>
    <cellStyle name="Обычный 3 6 2 2 3 5 7" xfId="50251"/>
    <cellStyle name="Обычный 3 6 2 2 3 5 8" xfId="57718"/>
    <cellStyle name="Обычный 3 6 2 2 3 6" xfId="10992"/>
    <cellStyle name="Обычный 3 6 2 2 3 6 2" xfId="10993"/>
    <cellStyle name="Обычный 3 6 2 2 3 6 3" xfId="20894"/>
    <cellStyle name="Обычный 3 6 2 2 3 6 4" xfId="28366"/>
    <cellStyle name="Обычный 3 6 2 2 3 6 5" xfId="35835"/>
    <cellStyle name="Обычный 3 6 2 2 3 6 6" xfId="43296"/>
    <cellStyle name="Обычный 3 6 2 2 3 6 7" xfId="51184"/>
    <cellStyle name="Обычный 3 6 2 2 3 6 8" xfId="58651"/>
    <cellStyle name="Обычный 3 6 2 2 3 7" xfId="10994"/>
    <cellStyle name="Обычный 3 6 2 2 3 7 2" xfId="10995"/>
    <cellStyle name="Обычный 3 6 2 2 3 7 3" xfId="21828"/>
    <cellStyle name="Обычный 3 6 2 2 3 7 4" xfId="29300"/>
    <cellStyle name="Обычный 3 6 2 2 3 7 5" xfId="36769"/>
    <cellStyle name="Обычный 3 6 2 2 3 7 6" xfId="44230"/>
    <cellStyle name="Обычный 3 6 2 2 3 7 7" xfId="52118"/>
    <cellStyle name="Обычный 3 6 2 2 3 7 8" xfId="59585"/>
    <cellStyle name="Обычный 3 6 2 2 3 8" xfId="10996"/>
    <cellStyle name="Обычный 3 6 2 2 3 8 2" xfId="10997"/>
    <cellStyle name="Обычный 3 6 2 2 3 8 3" xfId="22761"/>
    <cellStyle name="Обычный 3 6 2 2 3 8 4" xfId="30233"/>
    <cellStyle name="Обычный 3 6 2 2 3 8 5" xfId="37702"/>
    <cellStyle name="Обычный 3 6 2 2 3 8 6" xfId="45163"/>
    <cellStyle name="Обычный 3 6 2 2 3 8 7" xfId="53051"/>
    <cellStyle name="Обычный 3 6 2 2 3 8 8" xfId="60518"/>
    <cellStyle name="Обычный 3 6 2 2 3 9" xfId="10998"/>
    <cellStyle name="Обычный 3 6 2 2 4" xfId="10999"/>
    <cellStyle name="Обычный 3 6 2 2 4 2" xfId="11000"/>
    <cellStyle name="Обычный 3 6 2 2 4 3" xfId="17160"/>
    <cellStyle name="Обычный 3 6 2 2 4 4" xfId="24632"/>
    <cellStyle name="Обычный 3 6 2 2 4 5" xfId="32102"/>
    <cellStyle name="Обычный 3 6 2 2 4 6" xfId="39564"/>
    <cellStyle name="Обычный 3 6 2 2 4 7" xfId="47450"/>
    <cellStyle name="Обычный 3 6 2 2 4 8" xfId="54917"/>
    <cellStyle name="Обычный 3 6 2 2 5" xfId="11001"/>
    <cellStyle name="Обычный 3 6 2 2 5 2" xfId="11002"/>
    <cellStyle name="Обычный 3 6 2 2 5 3" xfId="18094"/>
    <cellStyle name="Обычный 3 6 2 2 5 4" xfId="25566"/>
    <cellStyle name="Обычный 3 6 2 2 5 5" xfId="33035"/>
    <cellStyle name="Обычный 3 6 2 2 5 6" xfId="40496"/>
    <cellStyle name="Обычный 3 6 2 2 5 7" xfId="48384"/>
    <cellStyle name="Обычный 3 6 2 2 5 8" xfId="55851"/>
    <cellStyle name="Обычный 3 6 2 2 6" xfId="11003"/>
    <cellStyle name="Обычный 3 6 2 2 6 2" xfId="11004"/>
    <cellStyle name="Обычный 3 6 2 2 6 3" xfId="19027"/>
    <cellStyle name="Обычный 3 6 2 2 6 4" xfId="26499"/>
    <cellStyle name="Обычный 3 6 2 2 6 5" xfId="33968"/>
    <cellStyle name="Обычный 3 6 2 2 6 6" xfId="41429"/>
    <cellStyle name="Обычный 3 6 2 2 6 7" xfId="49317"/>
    <cellStyle name="Обычный 3 6 2 2 6 8" xfId="56784"/>
    <cellStyle name="Обычный 3 6 2 2 7" xfId="11005"/>
    <cellStyle name="Обычный 3 6 2 2 7 2" xfId="11006"/>
    <cellStyle name="Обычный 3 6 2 2 7 3" xfId="19959"/>
    <cellStyle name="Обычный 3 6 2 2 7 4" xfId="27431"/>
    <cellStyle name="Обычный 3 6 2 2 7 5" xfId="34900"/>
    <cellStyle name="Обычный 3 6 2 2 7 6" xfId="42361"/>
    <cellStyle name="Обычный 3 6 2 2 7 7" xfId="50249"/>
    <cellStyle name="Обычный 3 6 2 2 7 8" xfId="57716"/>
    <cellStyle name="Обычный 3 6 2 2 8" xfId="11007"/>
    <cellStyle name="Обычный 3 6 2 2 8 2" xfId="11008"/>
    <cellStyle name="Обычный 3 6 2 2 8 3" xfId="20892"/>
    <cellStyle name="Обычный 3 6 2 2 8 4" xfId="28364"/>
    <cellStyle name="Обычный 3 6 2 2 8 5" xfId="35833"/>
    <cellStyle name="Обычный 3 6 2 2 8 6" xfId="43294"/>
    <cellStyle name="Обычный 3 6 2 2 8 7" xfId="51182"/>
    <cellStyle name="Обычный 3 6 2 2 8 8" xfId="58649"/>
    <cellStyle name="Обычный 3 6 2 2 9" xfId="11009"/>
    <cellStyle name="Обычный 3 6 2 2 9 2" xfId="11010"/>
    <cellStyle name="Обычный 3 6 2 2 9 3" xfId="21826"/>
    <cellStyle name="Обычный 3 6 2 2 9 4" xfId="29298"/>
    <cellStyle name="Обычный 3 6 2 2 9 5" xfId="36767"/>
    <cellStyle name="Обычный 3 6 2 2 9 6" xfId="44228"/>
    <cellStyle name="Обычный 3 6 2 2 9 7" xfId="52116"/>
    <cellStyle name="Обычный 3 6 2 2 9 8" xfId="59583"/>
    <cellStyle name="Обычный 3 6 2 3" xfId="11011"/>
    <cellStyle name="Обычный 3 6 2 3 10" xfId="16208"/>
    <cellStyle name="Обычный 3 6 2 3 11" xfId="23698"/>
    <cellStyle name="Обычный 3 6 2 3 12" xfId="31169"/>
    <cellStyle name="Обычный 3 6 2 3 13" xfId="38635"/>
    <cellStyle name="Обычный 3 6 2 3 14" xfId="46516"/>
    <cellStyle name="Обычный 3 6 2 3 15" xfId="53983"/>
    <cellStyle name="Обычный 3 6 2 3 2" xfId="11012"/>
    <cellStyle name="Обычный 3 6 2 3 2 2" xfId="11013"/>
    <cellStyle name="Обычный 3 6 2 3 2 3" xfId="17163"/>
    <cellStyle name="Обычный 3 6 2 3 2 4" xfId="24635"/>
    <cellStyle name="Обычный 3 6 2 3 2 5" xfId="32105"/>
    <cellStyle name="Обычный 3 6 2 3 2 6" xfId="39567"/>
    <cellStyle name="Обычный 3 6 2 3 2 7" xfId="47453"/>
    <cellStyle name="Обычный 3 6 2 3 2 8" xfId="54920"/>
    <cellStyle name="Обычный 3 6 2 3 3" xfId="11014"/>
    <cellStyle name="Обычный 3 6 2 3 3 2" xfId="11015"/>
    <cellStyle name="Обычный 3 6 2 3 3 3" xfId="18097"/>
    <cellStyle name="Обычный 3 6 2 3 3 4" xfId="25569"/>
    <cellStyle name="Обычный 3 6 2 3 3 5" xfId="33038"/>
    <cellStyle name="Обычный 3 6 2 3 3 6" xfId="40499"/>
    <cellStyle name="Обычный 3 6 2 3 3 7" xfId="48387"/>
    <cellStyle name="Обычный 3 6 2 3 3 8" xfId="55854"/>
    <cellStyle name="Обычный 3 6 2 3 4" xfId="11016"/>
    <cellStyle name="Обычный 3 6 2 3 4 2" xfId="11017"/>
    <cellStyle name="Обычный 3 6 2 3 4 3" xfId="19030"/>
    <cellStyle name="Обычный 3 6 2 3 4 4" xfId="26502"/>
    <cellStyle name="Обычный 3 6 2 3 4 5" xfId="33971"/>
    <cellStyle name="Обычный 3 6 2 3 4 6" xfId="41432"/>
    <cellStyle name="Обычный 3 6 2 3 4 7" xfId="49320"/>
    <cellStyle name="Обычный 3 6 2 3 4 8" xfId="56787"/>
    <cellStyle name="Обычный 3 6 2 3 5" xfId="11018"/>
    <cellStyle name="Обычный 3 6 2 3 5 2" xfId="11019"/>
    <cellStyle name="Обычный 3 6 2 3 5 3" xfId="19962"/>
    <cellStyle name="Обычный 3 6 2 3 5 4" xfId="27434"/>
    <cellStyle name="Обычный 3 6 2 3 5 5" xfId="34903"/>
    <cellStyle name="Обычный 3 6 2 3 5 6" xfId="42364"/>
    <cellStyle name="Обычный 3 6 2 3 5 7" xfId="50252"/>
    <cellStyle name="Обычный 3 6 2 3 5 8" xfId="57719"/>
    <cellStyle name="Обычный 3 6 2 3 6" xfId="11020"/>
    <cellStyle name="Обычный 3 6 2 3 6 2" xfId="11021"/>
    <cellStyle name="Обычный 3 6 2 3 6 3" xfId="20895"/>
    <cellStyle name="Обычный 3 6 2 3 6 4" xfId="28367"/>
    <cellStyle name="Обычный 3 6 2 3 6 5" xfId="35836"/>
    <cellStyle name="Обычный 3 6 2 3 6 6" xfId="43297"/>
    <cellStyle name="Обычный 3 6 2 3 6 7" xfId="51185"/>
    <cellStyle name="Обычный 3 6 2 3 6 8" xfId="58652"/>
    <cellStyle name="Обычный 3 6 2 3 7" xfId="11022"/>
    <cellStyle name="Обычный 3 6 2 3 7 2" xfId="11023"/>
    <cellStyle name="Обычный 3 6 2 3 7 3" xfId="21829"/>
    <cellStyle name="Обычный 3 6 2 3 7 4" xfId="29301"/>
    <cellStyle name="Обычный 3 6 2 3 7 5" xfId="36770"/>
    <cellStyle name="Обычный 3 6 2 3 7 6" xfId="44231"/>
    <cellStyle name="Обычный 3 6 2 3 7 7" xfId="52119"/>
    <cellStyle name="Обычный 3 6 2 3 7 8" xfId="59586"/>
    <cellStyle name="Обычный 3 6 2 3 8" xfId="11024"/>
    <cellStyle name="Обычный 3 6 2 3 8 2" xfId="11025"/>
    <cellStyle name="Обычный 3 6 2 3 8 3" xfId="22762"/>
    <cellStyle name="Обычный 3 6 2 3 8 4" xfId="30234"/>
    <cellStyle name="Обычный 3 6 2 3 8 5" xfId="37703"/>
    <cellStyle name="Обычный 3 6 2 3 8 6" xfId="45164"/>
    <cellStyle name="Обычный 3 6 2 3 8 7" xfId="53052"/>
    <cellStyle name="Обычный 3 6 2 3 8 8" xfId="60519"/>
    <cellStyle name="Обычный 3 6 2 3 9" xfId="11026"/>
    <cellStyle name="Обычный 3 6 2 4" xfId="11027"/>
    <cellStyle name="Обычный 3 6 2 4 10" xfId="16209"/>
    <cellStyle name="Обычный 3 6 2 4 11" xfId="23699"/>
    <cellStyle name="Обычный 3 6 2 4 12" xfId="31170"/>
    <cellStyle name="Обычный 3 6 2 4 13" xfId="38636"/>
    <cellStyle name="Обычный 3 6 2 4 14" xfId="46517"/>
    <cellStyle name="Обычный 3 6 2 4 15" xfId="53984"/>
    <cellStyle name="Обычный 3 6 2 4 2" xfId="11028"/>
    <cellStyle name="Обычный 3 6 2 4 2 2" xfId="11029"/>
    <cellStyle name="Обычный 3 6 2 4 2 3" xfId="17164"/>
    <cellStyle name="Обычный 3 6 2 4 2 4" xfId="24636"/>
    <cellStyle name="Обычный 3 6 2 4 2 5" xfId="32106"/>
    <cellStyle name="Обычный 3 6 2 4 2 6" xfId="39568"/>
    <cellStyle name="Обычный 3 6 2 4 2 7" xfId="47454"/>
    <cellStyle name="Обычный 3 6 2 4 2 8" xfId="54921"/>
    <cellStyle name="Обычный 3 6 2 4 3" xfId="11030"/>
    <cellStyle name="Обычный 3 6 2 4 3 2" xfId="11031"/>
    <cellStyle name="Обычный 3 6 2 4 3 3" xfId="18098"/>
    <cellStyle name="Обычный 3 6 2 4 3 4" xfId="25570"/>
    <cellStyle name="Обычный 3 6 2 4 3 5" xfId="33039"/>
    <cellStyle name="Обычный 3 6 2 4 3 6" xfId="40500"/>
    <cellStyle name="Обычный 3 6 2 4 3 7" xfId="48388"/>
    <cellStyle name="Обычный 3 6 2 4 3 8" xfId="55855"/>
    <cellStyle name="Обычный 3 6 2 4 4" xfId="11032"/>
    <cellStyle name="Обычный 3 6 2 4 4 2" xfId="11033"/>
    <cellStyle name="Обычный 3 6 2 4 4 3" xfId="19031"/>
    <cellStyle name="Обычный 3 6 2 4 4 4" xfId="26503"/>
    <cellStyle name="Обычный 3 6 2 4 4 5" xfId="33972"/>
    <cellStyle name="Обычный 3 6 2 4 4 6" xfId="41433"/>
    <cellStyle name="Обычный 3 6 2 4 4 7" xfId="49321"/>
    <cellStyle name="Обычный 3 6 2 4 4 8" xfId="56788"/>
    <cellStyle name="Обычный 3 6 2 4 5" xfId="11034"/>
    <cellStyle name="Обычный 3 6 2 4 5 2" xfId="11035"/>
    <cellStyle name="Обычный 3 6 2 4 5 3" xfId="19963"/>
    <cellStyle name="Обычный 3 6 2 4 5 4" xfId="27435"/>
    <cellStyle name="Обычный 3 6 2 4 5 5" xfId="34904"/>
    <cellStyle name="Обычный 3 6 2 4 5 6" xfId="42365"/>
    <cellStyle name="Обычный 3 6 2 4 5 7" xfId="50253"/>
    <cellStyle name="Обычный 3 6 2 4 5 8" xfId="57720"/>
    <cellStyle name="Обычный 3 6 2 4 6" xfId="11036"/>
    <cellStyle name="Обычный 3 6 2 4 6 2" xfId="11037"/>
    <cellStyle name="Обычный 3 6 2 4 6 3" xfId="20896"/>
    <cellStyle name="Обычный 3 6 2 4 6 4" xfId="28368"/>
    <cellStyle name="Обычный 3 6 2 4 6 5" xfId="35837"/>
    <cellStyle name="Обычный 3 6 2 4 6 6" xfId="43298"/>
    <cellStyle name="Обычный 3 6 2 4 6 7" xfId="51186"/>
    <cellStyle name="Обычный 3 6 2 4 6 8" xfId="58653"/>
    <cellStyle name="Обычный 3 6 2 4 7" xfId="11038"/>
    <cellStyle name="Обычный 3 6 2 4 7 2" xfId="11039"/>
    <cellStyle name="Обычный 3 6 2 4 7 3" xfId="21830"/>
    <cellStyle name="Обычный 3 6 2 4 7 4" xfId="29302"/>
    <cellStyle name="Обычный 3 6 2 4 7 5" xfId="36771"/>
    <cellStyle name="Обычный 3 6 2 4 7 6" xfId="44232"/>
    <cellStyle name="Обычный 3 6 2 4 7 7" xfId="52120"/>
    <cellStyle name="Обычный 3 6 2 4 7 8" xfId="59587"/>
    <cellStyle name="Обычный 3 6 2 4 8" xfId="11040"/>
    <cellStyle name="Обычный 3 6 2 4 8 2" xfId="11041"/>
    <cellStyle name="Обычный 3 6 2 4 8 3" xfId="22763"/>
    <cellStyle name="Обычный 3 6 2 4 8 4" xfId="30235"/>
    <cellStyle name="Обычный 3 6 2 4 8 5" xfId="37704"/>
    <cellStyle name="Обычный 3 6 2 4 8 6" xfId="45165"/>
    <cellStyle name="Обычный 3 6 2 4 8 7" xfId="53053"/>
    <cellStyle name="Обычный 3 6 2 4 8 8" xfId="60520"/>
    <cellStyle name="Обычный 3 6 2 4 9" xfId="11042"/>
    <cellStyle name="Обычный 3 6 2 5" xfId="11043"/>
    <cellStyle name="Обычный 3 6 2 5 2" xfId="11044"/>
    <cellStyle name="Обычный 3 6 2 5 3" xfId="17159"/>
    <cellStyle name="Обычный 3 6 2 5 4" xfId="24631"/>
    <cellStyle name="Обычный 3 6 2 5 5" xfId="32101"/>
    <cellStyle name="Обычный 3 6 2 5 6" xfId="39563"/>
    <cellStyle name="Обычный 3 6 2 5 7" xfId="47449"/>
    <cellStyle name="Обычный 3 6 2 5 8" xfId="54916"/>
    <cellStyle name="Обычный 3 6 2 6" xfId="11045"/>
    <cellStyle name="Обычный 3 6 2 6 2" xfId="11046"/>
    <cellStyle name="Обычный 3 6 2 6 3" xfId="18093"/>
    <cellStyle name="Обычный 3 6 2 6 4" xfId="25565"/>
    <cellStyle name="Обычный 3 6 2 6 5" xfId="33034"/>
    <cellStyle name="Обычный 3 6 2 6 6" xfId="40495"/>
    <cellStyle name="Обычный 3 6 2 6 7" xfId="48383"/>
    <cellStyle name="Обычный 3 6 2 6 8" xfId="55850"/>
    <cellStyle name="Обычный 3 6 2 7" xfId="11047"/>
    <cellStyle name="Обычный 3 6 2 7 2" xfId="11048"/>
    <cellStyle name="Обычный 3 6 2 7 3" xfId="19026"/>
    <cellStyle name="Обычный 3 6 2 7 4" xfId="26498"/>
    <cellStyle name="Обычный 3 6 2 7 5" xfId="33967"/>
    <cellStyle name="Обычный 3 6 2 7 6" xfId="41428"/>
    <cellStyle name="Обычный 3 6 2 7 7" xfId="49316"/>
    <cellStyle name="Обычный 3 6 2 7 8" xfId="56783"/>
    <cellStyle name="Обычный 3 6 2 8" xfId="11049"/>
    <cellStyle name="Обычный 3 6 2 8 2" xfId="11050"/>
    <cellStyle name="Обычный 3 6 2 8 3" xfId="19958"/>
    <cellStyle name="Обычный 3 6 2 8 4" xfId="27430"/>
    <cellStyle name="Обычный 3 6 2 8 5" xfId="34899"/>
    <cellStyle name="Обычный 3 6 2 8 6" xfId="42360"/>
    <cellStyle name="Обычный 3 6 2 8 7" xfId="50248"/>
    <cellStyle name="Обычный 3 6 2 8 8" xfId="57715"/>
    <cellStyle name="Обычный 3 6 2 9" xfId="11051"/>
    <cellStyle name="Обычный 3 6 2 9 2" xfId="11052"/>
    <cellStyle name="Обычный 3 6 2 9 3" xfId="20891"/>
    <cellStyle name="Обычный 3 6 2 9 4" xfId="28363"/>
    <cellStyle name="Обычный 3 6 2 9 5" xfId="35832"/>
    <cellStyle name="Обычный 3 6 2 9 6" xfId="43293"/>
    <cellStyle name="Обычный 3 6 2 9 7" xfId="51181"/>
    <cellStyle name="Обычный 3 6 2 9 8" xfId="58648"/>
    <cellStyle name="Обычный 3 6 20" xfId="45477"/>
    <cellStyle name="Обычный 3 6 21" xfId="46511"/>
    <cellStyle name="Обычный 3 6 22" xfId="53978"/>
    <cellStyle name="Обычный 3 6 3" xfId="11053"/>
    <cellStyle name="Обычный 3 6 3 10" xfId="11054"/>
    <cellStyle name="Обычный 3 6 3 10 2" xfId="11055"/>
    <cellStyle name="Обычный 3 6 3 10 3" xfId="21831"/>
    <cellStyle name="Обычный 3 6 3 10 4" xfId="29303"/>
    <cellStyle name="Обычный 3 6 3 10 5" xfId="36772"/>
    <cellStyle name="Обычный 3 6 3 10 6" xfId="44233"/>
    <cellStyle name="Обычный 3 6 3 10 7" xfId="52121"/>
    <cellStyle name="Обычный 3 6 3 10 8" xfId="59588"/>
    <cellStyle name="Обычный 3 6 3 11" xfId="11056"/>
    <cellStyle name="Обычный 3 6 3 11 2" xfId="11057"/>
    <cellStyle name="Обычный 3 6 3 11 3" xfId="22764"/>
    <cellStyle name="Обычный 3 6 3 11 4" xfId="30236"/>
    <cellStyle name="Обычный 3 6 3 11 5" xfId="37705"/>
    <cellStyle name="Обычный 3 6 3 11 6" xfId="45166"/>
    <cellStyle name="Обычный 3 6 3 11 7" xfId="53054"/>
    <cellStyle name="Обычный 3 6 3 11 8" xfId="60521"/>
    <cellStyle name="Обычный 3 6 3 12" xfId="11058"/>
    <cellStyle name="Обычный 3 6 3 13" xfId="16210"/>
    <cellStyle name="Обычный 3 6 3 14" xfId="23700"/>
    <cellStyle name="Обычный 3 6 3 15" xfId="31171"/>
    <cellStyle name="Обычный 3 6 3 16" xfId="38637"/>
    <cellStyle name="Обычный 3 6 3 17" xfId="45618"/>
    <cellStyle name="Обычный 3 6 3 18" xfId="46518"/>
    <cellStyle name="Обычный 3 6 3 19" xfId="53985"/>
    <cellStyle name="Обычный 3 6 3 2" xfId="11059"/>
    <cellStyle name="Обычный 3 6 3 2 10" xfId="11060"/>
    <cellStyle name="Обычный 3 6 3 2 10 2" xfId="11061"/>
    <cellStyle name="Обычный 3 6 3 2 10 3" xfId="22765"/>
    <cellStyle name="Обычный 3 6 3 2 10 4" xfId="30237"/>
    <cellStyle name="Обычный 3 6 3 2 10 5" xfId="37706"/>
    <cellStyle name="Обычный 3 6 3 2 10 6" xfId="45167"/>
    <cellStyle name="Обычный 3 6 3 2 10 7" xfId="53055"/>
    <cellStyle name="Обычный 3 6 3 2 10 8" xfId="60522"/>
    <cellStyle name="Обычный 3 6 3 2 11" xfId="11062"/>
    <cellStyle name="Обычный 3 6 3 2 12" xfId="16211"/>
    <cellStyle name="Обычный 3 6 3 2 13" xfId="23701"/>
    <cellStyle name="Обычный 3 6 3 2 14" xfId="31172"/>
    <cellStyle name="Обычный 3 6 3 2 15" xfId="38638"/>
    <cellStyle name="Обычный 3 6 3 2 16" xfId="45619"/>
    <cellStyle name="Обычный 3 6 3 2 17" xfId="46519"/>
    <cellStyle name="Обычный 3 6 3 2 18" xfId="53986"/>
    <cellStyle name="Обычный 3 6 3 2 2" xfId="11063"/>
    <cellStyle name="Обычный 3 6 3 2 2 10" xfId="16212"/>
    <cellStyle name="Обычный 3 6 3 2 2 11" xfId="23702"/>
    <cellStyle name="Обычный 3 6 3 2 2 12" xfId="31173"/>
    <cellStyle name="Обычный 3 6 3 2 2 13" xfId="38639"/>
    <cellStyle name="Обычный 3 6 3 2 2 14" xfId="46520"/>
    <cellStyle name="Обычный 3 6 3 2 2 15" xfId="53987"/>
    <cellStyle name="Обычный 3 6 3 2 2 2" xfId="11064"/>
    <cellStyle name="Обычный 3 6 3 2 2 2 2" xfId="11065"/>
    <cellStyle name="Обычный 3 6 3 2 2 2 3" xfId="17167"/>
    <cellStyle name="Обычный 3 6 3 2 2 2 4" xfId="24639"/>
    <cellStyle name="Обычный 3 6 3 2 2 2 5" xfId="32109"/>
    <cellStyle name="Обычный 3 6 3 2 2 2 6" xfId="39571"/>
    <cellStyle name="Обычный 3 6 3 2 2 2 7" xfId="47457"/>
    <cellStyle name="Обычный 3 6 3 2 2 2 8" xfId="54924"/>
    <cellStyle name="Обычный 3 6 3 2 2 3" xfId="11066"/>
    <cellStyle name="Обычный 3 6 3 2 2 3 2" xfId="11067"/>
    <cellStyle name="Обычный 3 6 3 2 2 3 3" xfId="18101"/>
    <cellStyle name="Обычный 3 6 3 2 2 3 4" xfId="25573"/>
    <cellStyle name="Обычный 3 6 3 2 2 3 5" xfId="33042"/>
    <cellStyle name="Обычный 3 6 3 2 2 3 6" xfId="40503"/>
    <cellStyle name="Обычный 3 6 3 2 2 3 7" xfId="48391"/>
    <cellStyle name="Обычный 3 6 3 2 2 3 8" xfId="55858"/>
    <cellStyle name="Обычный 3 6 3 2 2 4" xfId="11068"/>
    <cellStyle name="Обычный 3 6 3 2 2 4 2" xfId="11069"/>
    <cellStyle name="Обычный 3 6 3 2 2 4 3" xfId="19034"/>
    <cellStyle name="Обычный 3 6 3 2 2 4 4" xfId="26506"/>
    <cellStyle name="Обычный 3 6 3 2 2 4 5" xfId="33975"/>
    <cellStyle name="Обычный 3 6 3 2 2 4 6" xfId="41436"/>
    <cellStyle name="Обычный 3 6 3 2 2 4 7" xfId="49324"/>
    <cellStyle name="Обычный 3 6 3 2 2 4 8" xfId="56791"/>
    <cellStyle name="Обычный 3 6 3 2 2 5" xfId="11070"/>
    <cellStyle name="Обычный 3 6 3 2 2 5 2" xfId="11071"/>
    <cellStyle name="Обычный 3 6 3 2 2 5 3" xfId="19966"/>
    <cellStyle name="Обычный 3 6 3 2 2 5 4" xfId="27438"/>
    <cellStyle name="Обычный 3 6 3 2 2 5 5" xfId="34907"/>
    <cellStyle name="Обычный 3 6 3 2 2 5 6" xfId="42368"/>
    <cellStyle name="Обычный 3 6 3 2 2 5 7" xfId="50256"/>
    <cellStyle name="Обычный 3 6 3 2 2 5 8" xfId="57723"/>
    <cellStyle name="Обычный 3 6 3 2 2 6" xfId="11072"/>
    <cellStyle name="Обычный 3 6 3 2 2 6 2" xfId="11073"/>
    <cellStyle name="Обычный 3 6 3 2 2 6 3" xfId="20899"/>
    <cellStyle name="Обычный 3 6 3 2 2 6 4" xfId="28371"/>
    <cellStyle name="Обычный 3 6 3 2 2 6 5" xfId="35840"/>
    <cellStyle name="Обычный 3 6 3 2 2 6 6" xfId="43301"/>
    <cellStyle name="Обычный 3 6 3 2 2 6 7" xfId="51189"/>
    <cellStyle name="Обычный 3 6 3 2 2 6 8" xfId="58656"/>
    <cellStyle name="Обычный 3 6 3 2 2 7" xfId="11074"/>
    <cellStyle name="Обычный 3 6 3 2 2 7 2" xfId="11075"/>
    <cellStyle name="Обычный 3 6 3 2 2 7 3" xfId="21833"/>
    <cellStyle name="Обычный 3 6 3 2 2 7 4" xfId="29305"/>
    <cellStyle name="Обычный 3 6 3 2 2 7 5" xfId="36774"/>
    <cellStyle name="Обычный 3 6 3 2 2 7 6" xfId="44235"/>
    <cellStyle name="Обычный 3 6 3 2 2 7 7" xfId="52123"/>
    <cellStyle name="Обычный 3 6 3 2 2 7 8" xfId="59590"/>
    <cellStyle name="Обычный 3 6 3 2 2 8" xfId="11076"/>
    <cellStyle name="Обычный 3 6 3 2 2 8 2" xfId="11077"/>
    <cellStyle name="Обычный 3 6 3 2 2 8 3" xfId="22766"/>
    <cellStyle name="Обычный 3 6 3 2 2 8 4" xfId="30238"/>
    <cellStyle name="Обычный 3 6 3 2 2 8 5" xfId="37707"/>
    <cellStyle name="Обычный 3 6 3 2 2 8 6" xfId="45168"/>
    <cellStyle name="Обычный 3 6 3 2 2 8 7" xfId="53056"/>
    <cellStyle name="Обычный 3 6 3 2 2 8 8" xfId="60523"/>
    <cellStyle name="Обычный 3 6 3 2 2 9" xfId="11078"/>
    <cellStyle name="Обычный 3 6 3 2 3" xfId="11079"/>
    <cellStyle name="Обычный 3 6 3 2 3 10" xfId="16213"/>
    <cellStyle name="Обычный 3 6 3 2 3 11" xfId="23703"/>
    <cellStyle name="Обычный 3 6 3 2 3 12" xfId="31174"/>
    <cellStyle name="Обычный 3 6 3 2 3 13" xfId="38640"/>
    <cellStyle name="Обычный 3 6 3 2 3 14" xfId="46521"/>
    <cellStyle name="Обычный 3 6 3 2 3 15" xfId="53988"/>
    <cellStyle name="Обычный 3 6 3 2 3 2" xfId="11080"/>
    <cellStyle name="Обычный 3 6 3 2 3 2 2" xfId="11081"/>
    <cellStyle name="Обычный 3 6 3 2 3 2 3" xfId="17168"/>
    <cellStyle name="Обычный 3 6 3 2 3 2 4" xfId="24640"/>
    <cellStyle name="Обычный 3 6 3 2 3 2 5" xfId="32110"/>
    <cellStyle name="Обычный 3 6 3 2 3 2 6" xfId="39572"/>
    <cellStyle name="Обычный 3 6 3 2 3 2 7" xfId="47458"/>
    <cellStyle name="Обычный 3 6 3 2 3 2 8" xfId="54925"/>
    <cellStyle name="Обычный 3 6 3 2 3 3" xfId="11082"/>
    <cellStyle name="Обычный 3 6 3 2 3 3 2" xfId="11083"/>
    <cellStyle name="Обычный 3 6 3 2 3 3 3" xfId="18102"/>
    <cellStyle name="Обычный 3 6 3 2 3 3 4" xfId="25574"/>
    <cellStyle name="Обычный 3 6 3 2 3 3 5" xfId="33043"/>
    <cellStyle name="Обычный 3 6 3 2 3 3 6" xfId="40504"/>
    <cellStyle name="Обычный 3 6 3 2 3 3 7" xfId="48392"/>
    <cellStyle name="Обычный 3 6 3 2 3 3 8" xfId="55859"/>
    <cellStyle name="Обычный 3 6 3 2 3 4" xfId="11084"/>
    <cellStyle name="Обычный 3 6 3 2 3 4 2" xfId="11085"/>
    <cellStyle name="Обычный 3 6 3 2 3 4 3" xfId="19035"/>
    <cellStyle name="Обычный 3 6 3 2 3 4 4" xfId="26507"/>
    <cellStyle name="Обычный 3 6 3 2 3 4 5" xfId="33976"/>
    <cellStyle name="Обычный 3 6 3 2 3 4 6" xfId="41437"/>
    <cellStyle name="Обычный 3 6 3 2 3 4 7" xfId="49325"/>
    <cellStyle name="Обычный 3 6 3 2 3 4 8" xfId="56792"/>
    <cellStyle name="Обычный 3 6 3 2 3 5" xfId="11086"/>
    <cellStyle name="Обычный 3 6 3 2 3 5 2" xfId="11087"/>
    <cellStyle name="Обычный 3 6 3 2 3 5 3" xfId="19967"/>
    <cellStyle name="Обычный 3 6 3 2 3 5 4" xfId="27439"/>
    <cellStyle name="Обычный 3 6 3 2 3 5 5" xfId="34908"/>
    <cellStyle name="Обычный 3 6 3 2 3 5 6" xfId="42369"/>
    <cellStyle name="Обычный 3 6 3 2 3 5 7" xfId="50257"/>
    <cellStyle name="Обычный 3 6 3 2 3 5 8" xfId="57724"/>
    <cellStyle name="Обычный 3 6 3 2 3 6" xfId="11088"/>
    <cellStyle name="Обычный 3 6 3 2 3 6 2" xfId="11089"/>
    <cellStyle name="Обычный 3 6 3 2 3 6 3" xfId="20900"/>
    <cellStyle name="Обычный 3 6 3 2 3 6 4" xfId="28372"/>
    <cellStyle name="Обычный 3 6 3 2 3 6 5" xfId="35841"/>
    <cellStyle name="Обычный 3 6 3 2 3 6 6" xfId="43302"/>
    <cellStyle name="Обычный 3 6 3 2 3 6 7" xfId="51190"/>
    <cellStyle name="Обычный 3 6 3 2 3 6 8" xfId="58657"/>
    <cellStyle name="Обычный 3 6 3 2 3 7" xfId="11090"/>
    <cellStyle name="Обычный 3 6 3 2 3 7 2" xfId="11091"/>
    <cellStyle name="Обычный 3 6 3 2 3 7 3" xfId="21834"/>
    <cellStyle name="Обычный 3 6 3 2 3 7 4" xfId="29306"/>
    <cellStyle name="Обычный 3 6 3 2 3 7 5" xfId="36775"/>
    <cellStyle name="Обычный 3 6 3 2 3 7 6" xfId="44236"/>
    <cellStyle name="Обычный 3 6 3 2 3 7 7" xfId="52124"/>
    <cellStyle name="Обычный 3 6 3 2 3 7 8" xfId="59591"/>
    <cellStyle name="Обычный 3 6 3 2 3 8" xfId="11092"/>
    <cellStyle name="Обычный 3 6 3 2 3 8 2" xfId="11093"/>
    <cellStyle name="Обычный 3 6 3 2 3 8 3" xfId="22767"/>
    <cellStyle name="Обычный 3 6 3 2 3 8 4" xfId="30239"/>
    <cellStyle name="Обычный 3 6 3 2 3 8 5" xfId="37708"/>
    <cellStyle name="Обычный 3 6 3 2 3 8 6" xfId="45169"/>
    <cellStyle name="Обычный 3 6 3 2 3 8 7" xfId="53057"/>
    <cellStyle name="Обычный 3 6 3 2 3 8 8" xfId="60524"/>
    <cellStyle name="Обычный 3 6 3 2 3 9" xfId="11094"/>
    <cellStyle name="Обычный 3 6 3 2 4" xfId="11095"/>
    <cellStyle name="Обычный 3 6 3 2 4 2" xfId="11096"/>
    <cellStyle name="Обычный 3 6 3 2 4 3" xfId="17166"/>
    <cellStyle name="Обычный 3 6 3 2 4 4" xfId="24638"/>
    <cellStyle name="Обычный 3 6 3 2 4 5" xfId="32108"/>
    <cellStyle name="Обычный 3 6 3 2 4 6" xfId="39570"/>
    <cellStyle name="Обычный 3 6 3 2 4 7" xfId="47456"/>
    <cellStyle name="Обычный 3 6 3 2 4 8" xfId="54923"/>
    <cellStyle name="Обычный 3 6 3 2 5" xfId="11097"/>
    <cellStyle name="Обычный 3 6 3 2 5 2" xfId="11098"/>
    <cellStyle name="Обычный 3 6 3 2 5 3" xfId="18100"/>
    <cellStyle name="Обычный 3 6 3 2 5 4" xfId="25572"/>
    <cellStyle name="Обычный 3 6 3 2 5 5" xfId="33041"/>
    <cellStyle name="Обычный 3 6 3 2 5 6" xfId="40502"/>
    <cellStyle name="Обычный 3 6 3 2 5 7" xfId="48390"/>
    <cellStyle name="Обычный 3 6 3 2 5 8" xfId="55857"/>
    <cellStyle name="Обычный 3 6 3 2 6" xfId="11099"/>
    <cellStyle name="Обычный 3 6 3 2 6 2" xfId="11100"/>
    <cellStyle name="Обычный 3 6 3 2 6 3" xfId="19033"/>
    <cellStyle name="Обычный 3 6 3 2 6 4" xfId="26505"/>
    <cellStyle name="Обычный 3 6 3 2 6 5" xfId="33974"/>
    <cellStyle name="Обычный 3 6 3 2 6 6" xfId="41435"/>
    <cellStyle name="Обычный 3 6 3 2 6 7" xfId="49323"/>
    <cellStyle name="Обычный 3 6 3 2 6 8" xfId="56790"/>
    <cellStyle name="Обычный 3 6 3 2 7" xfId="11101"/>
    <cellStyle name="Обычный 3 6 3 2 7 2" xfId="11102"/>
    <cellStyle name="Обычный 3 6 3 2 7 3" xfId="19965"/>
    <cellStyle name="Обычный 3 6 3 2 7 4" xfId="27437"/>
    <cellStyle name="Обычный 3 6 3 2 7 5" xfId="34906"/>
    <cellStyle name="Обычный 3 6 3 2 7 6" xfId="42367"/>
    <cellStyle name="Обычный 3 6 3 2 7 7" xfId="50255"/>
    <cellStyle name="Обычный 3 6 3 2 7 8" xfId="57722"/>
    <cellStyle name="Обычный 3 6 3 2 8" xfId="11103"/>
    <cellStyle name="Обычный 3 6 3 2 8 2" xfId="11104"/>
    <cellStyle name="Обычный 3 6 3 2 8 3" xfId="20898"/>
    <cellStyle name="Обычный 3 6 3 2 8 4" xfId="28370"/>
    <cellStyle name="Обычный 3 6 3 2 8 5" xfId="35839"/>
    <cellStyle name="Обычный 3 6 3 2 8 6" xfId="43300"/>
    <cellStyle name="Обычный 3 6 3 2 8 7" xfId="51188"/>
    <cellStyle name="Обычный 3 6 3 2 8 8" xfId="58655"/>
    <cellStyle name="Обычный 3 6 3 2 9" xfId="11105"/>
    <cellStyle name="Обычный 3 6 3 2 9 2" xfId="11106"/>
    <cellStyle name="Обычный 3 6 3 2 9 3" xfId="21832"/>
    <cellStyle name="Обычный 3 6 3 2 9 4" xfId="29304"/>
    <cellStyle name="Обычный 3 6 3 2 9 5" xfId="36773"/>
    <cellStyle name="Обычный 3 6 3 2 9 6" xfId="44234"/>
    <cellStyle name="Обычный 3 6 3 2 9 7" xfId="52122"/>
    <cellStyle name="Обычный 3 6 3 2 9 8" xfId="59589"/>
    <cellStyle name="Обычный 3 6 3 3" xfId="11107"/>
    <cellStyle name="Обычный 3 6 3 3 10" xfId="16214"/>
    <cellStyle name="Обычный 3 6 3 3 11" xfId="23704"/>
    <cellStyle name="Обычный 3 6 3 3 12" xfId="31175"/>
    <cellStyle name="Обычный 3 6 3 3 13" xfId="38641"/>
    <cellStyle name="Обычный 3 6 3 3 14" xfId="46522"/>
    <cellStyle name="Обычный 3 6 3 3 15" xfId="53989"/>
    <cellStyle name="Обычный 3 6 3 3 2" xfId="11108"/>
    <cellStyle name="Обычный 3 6 3 3 2 2" xfId="11109"/>
    <cellStyle name="Обычный 3 6 3 3 2 3" xfId="17169"/>
    <cellStyle name="Обычный 3 6 3 3 2 4" xfId="24641"/>
    <cellStyle name="Обычный 3 6 3 3 2 5" xfId="32111"/>
    <cellStyle name="Обычный 3 6 3 3 2 6" xfId="39573"/>
    <cellStyle name="Обычный 3 6 3 3 2 7" xfId="47459"/>
    <cellStyle name="Обычный 3 6 3 3 2 8" xfId="54926"/>
    <cellStyle name="Обычный 3 6 3 3 3" xfId="11110"/>
    <cellStyle name="Обычный 3 6 3 3 3 2" xfId="11111"/>
    <cellStyle name="Обычный 3 6 3 3 3 3" xfId="18103"/>
    <cellStyle name="Обычный 3 6 3 3 3 4" xfId="25575"/>
    <cellStyle name="Обычный 3 6 3 3 3 5" xfId="33044"/>
    <cellStyle name="Обычный 3 6 3 3 3 6" xfId="40505"/>
    <cellStyle name="Обычный 3 6 3 3 3 7" xfId="48393"/>
    <cellStyle name="Обычный 3 6 3 3 3 8" xfId="55860"/>
    <cellStyle name="Обычный 3 6 3 3 4" xfId="11112"/>
    <cellStyle name="Обычный 3 6 3 3 4 2" xfId="11113"/>
    <cellStyle name="Обычный 3 6 3 3 4 3" xfId="19036"/>
    <cellStyle name="Обычный 3 6 3 3 4 4" xfId="26508"/>
    <cellStyle name="Обычный 3 6 3 3 4 5" xfId="33977"/>
    <cellStyle name="Обычный 3 6 3 3 4 6" xfId="41438"/>
    <cellStyle name="Обычный 3 6 3 3 4 7" xfId="49326"/>
    <cellStyle name="Обычный 3 6 3 3 4 8" xfId="56793"/>
    <cellStyle name="Обычный 3 6 3 3 5" xfId="11114"/>
    <cellStyle name="Обычный 3 6 3 3 5 2" xfId="11115"/>
    <cellStyle name="Обычный 3 6 3 3 5 3" xfId="19968"/>
    <cellStyle name="Обычный 3 6 3 3 5 4" xfId="27440"/>
    <cellStyle name="Обычный 3 6 3 3 5 5" xfId="34909"/>
    <cellStyle name="Обычный 3 6 3 3 5 6" xfId="42370"/>
    <cellStyle name="Обычный 3 6 3 3 5 7" xfId="50258"/>
    <cellStyle name="Обычный 3 6 3 3 5 8" xfId="57725"/>
    <cellStyle name="Обычный 3 6 3 3 6" xfId="11116"/>
    <cellStyle name="Обычный 3 6 3 3 6 2" xfId="11117"/>
    <cellStyle name="Обычный 3 6 3 3 6 3" xfId="20901"/>
    <cellStyle name="Обычный 3 6 3 3 6 4" xfId="28373"/>
    <cellStyle name="Обычный 3 6 3 3 6 5" xfId="35842"/>
    <cellStyle name="Обычный 3 6 3 3 6 6" xfId="43303"/>
    <cellStyle name="Обычный 3 6 3 3 6 7" xfId="51191"/>
    <cellStyle name="Обычный 3 6 3 3 6 8" xfId="58658"/>
    <cellStyle name="Обычный 3 6 3 3 7" xfId="11118"/>
    <cellStyle name="Обычный 3 6 3 3 7 2" xfId="11119"/>
    <cellStyle name="Обычный 3 6 3 3 7 3" xfId="21835"/>
    <cellStyle name="Обычный 3 6 3 3 7 4" xfId="29307"/>
    <cellStyle name="Обычный 3 6 3 3 7 5" xfId="36776"/>
    <cellStyle name="Обычный 3 6 3 3 7 6" xfId="44237"/>
    <cellStyle name="Обычный 3 6 3 3 7 7" xfId="52125"/>
    <cellStyle name="Обычный 3 6 3 3 7 8" xfId="59592"/>
    <cellStyle name="Обычный 3 6 3 3 8" xfId="11120"/>
    <cellStyle name="Обычный 3 6 3 3 8 2" xfId="11121"/>
    <cellStyle name="Обычный 3 6 3 3 8 3" xfId="22768"/>
    <cellStyle name="Обычный 3 6 3 3 8 4" xfId="30240"/>
    <cellStyle name="Обычный 3 6 3 3 8 5" xfId="37709"/>
    <cellStyle name="Обычный 3 6 3 3 8 6" xfId="45170"/>
    <cellStyle name="Обычный 3 6 3 3 8 7" xfId="53058"/>
    <cellStyle name="Обычный 3 6 3 3 8 8" xfId="60525"/>
    <cellStyle name="Обычный 3 6 3 3 9" xfId="11122"/>
    <cellStyle name="Обычный 3 6 3 4" xfId="11123"/>
    <cellStyle name="Обычный 3 6 3 4 10" xfId="16215"/>
    <cellStyle name="Обычный 3 6 3 4 11" xfId="23705"/>
    <cellStyle name="Обычный 3 6 3 4 12" xfId="31176"/>
    <cellStyle name="Обычный 3 6 3 4 13" xfId="38642"/>
    <cellStyle name="Обычный 3 6 3 4 14" xfId="46523"/>
    <cellStyle name="Обычный 3 6 3 4 15" xfId="53990"/>
    <cellStyle name="Обычный 3 6 3 4 2" xfId="11124"/>
    <cellStyle name="Обычный 3 6 3 4 2 2" xfId="11125"/>
    <cellStyle name="Обычный 3 6 3 4 2 3" xfId="17170"/>
    <cellStyle name="Обычный 3 6 3 4 2 4" xfId="24642"/>
    <cellStyle name="Обычный 3 6 3 4 2 5" xfId="32112"/>
    <cellStyle name="Обычный 3 6 3 4 2 6" xfId="39574"/>
    <cellStyle name="Обычный 3 6 3 4 2 7" xfId="47460"/>
    <cellStyle name="Обычный 3 6 3 4 2 8" xfId="54927"/>
    <cellStyle name="Обычный 3 6 3 4 3" xfId="11126"/>
    <cellStyle name="Обычный 3 6 3 4 3 2" xfId="11127"/>
    <cellStyle name="Обычный 3 6 3 4 3 3" xfId="18104"/>
    <cellStyle name="Обычный 3 6 3 4 3 4" xfId="25576"/>
    <cellStyle name="Обычный 3 6 3 4 3 5" xfId="33045"/>
    <cellStyle name="Обычный 3 6 3 4 3 6" xfId="40506"/>
    <cellStyle name="Обычный 3 6 3 4 3 7" xfId="48394"/>
    <cellStyle name="Обычный 3 6 3 4 3 8" xfId="55861"/>
    <cellStyle name="Обычный 3 6 3 4 4" xfId="11128"/>
    <cellStyle name="Обычный 3 6 3 4 4 2" xfId="11129"/>
    <cellStyle name="Обычный 3 6 3 4 4 3" xfId="19037"/>
    <cellStyle name="Обычный 3 6 3 4 4 4" xfId="26509"/>
    <cellStyle name="Обычный 3 6 3 4 4 5" xfId="33978"/>
    <cellStyle name="Обычный 3 6 3 4 4 6" xfId="41439"/>
    <cellStyle name="Обычный 3 6 3 4 4 7" xfId="49327"/>
    <cellStyle name="Обычный 3 6 3 4 4 8" xfId="56794"/>
    <cellStyle name="Обычный 3 6 3 4 5" xfId="11130"/>
    <cellStyle name="Обычный 3 6 3 4 5 2" xfId="11131"/>
    <cellStyle name="Обычный 3 6 3 4 5 3" xfId="19969"/>
    <cellStyle name="Обычный 3 6 3 4 5 4" xfId="27441"/>
    <cellStyle name="Обычный 3 6 3 4 5 5" xfId="34910"/>
    <cellStyle name="Обычный 3 6 3 4 5 6" xfId="42371"/>
    <cellStyle name="Обычный 3 6 3 4 5 7" xfId="50259"/>
    <cellStyle name="Обычный 3 6 3 4 5 8" xfId="57726"/>
    <cellStyle name="Обычный 3 6 3 4 6" xfId="11132"/>
    <cellStyle name="Обычный 3 6 3 4 6 2" xfId="11133"/>
    <cellStyle name="Обычный 3 6 3 4 6 3" xfId="20902"/>
    <cellStyle name="Обычный 3 6 3 4 6 4" xfId="28374"/>
    <cellStyle name="Обычный 3 6 3 4 6 5" xfId="35843"/>
    <cellStyle name="Обычный 3 6 3 4 6 6" xfId="43304"/>
    <cellStyle name="Обычный 3 6 3 4 6 7" xfId="51192"/>
    <cellStyle name="Обычный 3 6 3 4 6 8" xfId="58659"/>
    <cellStyle name="Обычный 3 6 3 4 7" xfId="11134"/>
    <cellStyle name="Обычный 3 6 3 4 7 2" xfId="11135"/>
    <cellStyle name="Обычный 3 6 3 4 7 3" xfId="21836"/>
    <cellStyle name="Обычный 3 6 3 4 7 4" xfId="29308"/>
    <cellStyle name="Обычный 3 6 3 4 7 5" xfId="36777"/>
    <cellStyle name="Обычный 3 6 3 4 7 6" xfId="44238"/>
    <cellStyle name="Обычный 3 6 3 4 7 7" xfId="52126"/>
    <cellStyle name="Обычный 3 6 3 4 7 8" xfId="59593"/>
    <cellStyle name="Обычный 3 6 3 4 8" xfId="11136"/>
    <cellStyle name="Обычный 3 6 3 4 8 2" xfId="11137"/>
    <cellStyle name="Обычный 3 6 3 4 8 3" xfId="22769"/>
    <cellStyle name="Обычный 3 6 3 4 8 4" xfId="30241"/>
    <cellStyle name="Обычный 3 6 3 4 8 5" xfId="37710"/>
    <cellStyle name="Обычный 3 6 3 4 8 6" xfId="45171"/>
    <cellStyle name="Обычный 3 6 3 4 8 7" xfId="53059"/>
    <cellStyle name="Обычный 3 6 3 4 8 8" xfId="60526"/>
    <cellStyle name="Обычный 3 6 3 4 9" xfId="11138"/>
    <cellStyle name="Обычный 3 6 3 5" xfId="11139"/>
    <cellStyle name="Обычный 3 6 3 5 2" xfId="11140"/>
    <cellStyle name="Обычный 3 6 3 5 3" xfId="17165"/>
    <cellStyle name="Обычный 3 6 3 5 4" xfId="24637"/>
    <cellStyle name="Обычный 3 6 3 5 5" xfId="32107"/>
    <cellStyle name="Обычный 3 6 3 5 6" xfId="39569"/>
    <cellStyle name="Обычный 3 6 3 5 7" xfId="47455"/>
    <cellStyle name="Обычный 3 6 3 5 8" xfId="54922"/>
    <cellStyle name="Обычный 3 6 3 6" xfId="11141"/>
    <cellStyle name="Обычный 3 6 3 6 2" xfId="11142"/>
    <cellStyle name="Обычный 3 6 3 6 3" xfId="18099"/>
    <cellStyle name="Обычный 3 6 3 6 4" xfId="25571"/>
    <cellStyle name="Обычный 3 6 3 6 5" xfId="33040"/>
    <cellStyle name="Обычный 3 6 3 6 6" xfId="40501"/>
    <cellStyle name="Обычный 3 6 3 6 7" xfId="48389"/>
    <cellStyle name="Обычный 3 6 3 6 8" xfId="55856"/>
    <cellStyle name="Обычный 3 6 3 7" xfId="11143"/>
    <cellStyle name="Обычный 3 6 3 7 2" xfId="11144"/>
    <cellStyle name="Обычный 3 6 3 7 3" xfId="19032"/>
    <cellStyle name="Обычный 3 6 3 7 4" xfId="26504"/>
    <cellStyle name="Обычный 3 6 3 7 5" xfId="33973"/>
    <cellStyle name="Обычный 3 6 3 7 6" xfId="41434"/>
    <cellStyle name="Обычный 3 6 3 7 7" xfId="49322"/>
    <cellStyle name="Обычный 3 6 3 7 8" xfId="56789"/>
    <cellStyle name="Обычный 3 6 3 8" xfId="11145"/>
    <cellStyle name="Обычный 3 6 3 8 2" xfId="11146"/>
    <cellStyle name="Обычный 3 6 3 8 3" xfId="19964"/>
    <cellStyle name="Обычный 3 6 3 8 4" xfId="27436"/>
    <cellStyle name="Обычный 3 6 3 8 5" xfId="34905"/>
    <cellStyle name="Обычный 3 6 3 8 6" xfId="42366"/>
    <cellStyle name="Обычный 3 6 3 8 7" xfId="50254"/>
    <cellStyle name="Обычный 3 6 3 8 8" xfId="57721"/>
    <cellStyle name="Обычный 3 6 3 9" xfId="11147"/>
    <cellStyle name="Обычный 3 6 3 9 2" xfId="11148"/>
    <cellStyle name="Обычный 3 6 3 9 3" xfId="20897"/>
    <cellStyle name="Обычный 3 6 3 9 4" xfId="28369"/>
    <cellStyle name="Обычный 3 6 3 9 5" xfId="35838"/>
    <cellStyle name="Обычный 3 6 3 9 6" xfId="43299"/>
    <cellStyle name="Обычный 3 6 3 9 7" xfId="51187"/>
    <cellStyle name="Обычный 3 6 3 9 8" xfId="58654"/>
    <cellStyle name="Обычный 3 6 4" xfId="11149"/>
    <cellStyle name="Обычный 3 6 4 10" xfId="11150"/>
    <cellStyle name="Обычный 3 6 4 10 2" xfId="11151"/>
    <cellStyle name="Обычный 3 6 4 10 3" xfId="22770"/>
    <cellStyle name="Обычный 3 6 4 10 4" xfId="30242"/>
    <cellStyle name="Обычный 3 6 4 10 5" xfId="37711"/>
    <cellStyle name="Обычный 3 6 4 10 6" xfId="45172"/>
    <cellStyle name="Обычный 3 6 4 10 7" xfId="53060"/>
    <cellStyle name="Обычный 3 6 4 10 8" xfId="60527"/>
    <cellStyle name="Обычный 3 6 4 11" xfId="11152"/>
    <cellStyle name="Обычный 3 6 4 12" xfId="16216"/>
    <cellStyle name="Обычный 3 6 4 13" xfId="23706"/>
    <cellStyle name="Обычный 3 6 4 14" xfId="31177"/>
    <cellStyle name="Обычный 3 6 4 15" xfId="38643"/>
    <cellStyle name="Обычный 3 6 4 16" xfId="45620"/>
    <cellStyle name="Обычный 3 6 4 17" xfId="46524"/>
    <cellStyle name="Обычный 3 6 4 18" xfId="53991"/>
    <cellStyle name="Обычный 3 6 4 2" xfId="11153"/>
    <cellStyle name="Обычный 3 6 4 2 10" xfId="16217"/>
    <cellStyle name="Обычный 3 6 4 2 11" xfId="23707"/>
    <cellStyle name="Обычный 3 6 4 2 12" xfId="31178"/>
    <cellStyle name="Обычный 3 6 4 2 13" xfId="38644"/>
    <cellStyle name="Обычный 3 6 4 2 14" xfId="46525"/>
    <cellStyle name="Обычный 3 6 4 2 15" xfId="53992"/>
    <cellStyle name="Обычный 3 6 4 2 2" xfId="11154"/>
    <cellStyle name="Обычный 3 6 4 2 2 2" xfId="11155"/>
    <cellStyle name="Обычный 3 6 4 2 2 3" xfId="17172"/>
    <cellStyle name="Обычный 3 6 4 2 2 4" xfId="24644"/>
    <cellStyle name="Обычный 3 6 4 2 2 5" xfId="32114"/>
    <cellStyle name="Обычный 3 6 4 2 2 6" xfId="39576"/>
    <cellStyle name="Обычный 3 6 4 2 2 7" xfId="47462"/>
    <cellStyle name="Обычный 3 6 4 2 2 8" xfId="54929"/>
    <cellStyle name="Обычный 3 6 4 2 3" xfId="11156"/>
    <cellStyle name="Обычный 3 6 4 2 3 2" xfId="11157"/>
    <cellStyle name="Обычный 3 6 4 2 3 3" xfId="18106"/>
    <cellStyle name="Обычный 3 6 4 2 3 4" xfId="25578"/>
    <cellStyle name="Обычный 3 6 4 2 3 5" xfId="33047"/>
    <cellStyle name="Обычный 3 6 4 2 3 6" xfId="40508"/>
    <cellStyle name="Обычный 3 6 4 2 3 7" xfId="48396"/>
    <cellStyle name="Обычный 3 6 4 2 3 8" xfId="55863"/>
    <cellStyle name="Обычный 3 6 4 2 4" xfId="11158"/>
    <cellStyle name="Обычный 3 6 4 2 4 2" xfId="11159"/>
    <cellStyle name="Обычный 3 6 4 2 4 3" xfId="19039"/>
    <cellStyle name="Обычный 3 6 4 2 4 4" xfId="26511"/>
    <cellStyle name="Обычный 3 6 4 2 4 5" xfId="33980"/>
    <cellStyle name="Обычный 3 6 4 2 4 6" xfId="41441"/>
    <cellStyle name="Обычный 3 6 4 2 4 7" xfId="49329"/>
    <cellStyle name="Обычный 3 6 4 2 4 8" xfId="56796"/>
    <cellStyle name="Обычный 3 6 4 2 5" xfId="11160"/>
    <cellStyle name="Обычный 3 6 4 2 5 2" xfId="11161"/>
    <cellStyle name="Обычный 3 6 4 2 5 3" xfId="19971"/>
    <cellStyle name="Обычный 3 6 4 2 5 4" xfId="27443"/>
    <cellStyle name="Обычный 3 6 4 2 5 5" xfId="34912"/>
    <cellStyle name="Обычный 3 6 4 2 5 6" xfId="42373"/>
    <cellStyle name="Обычный 3 6 4 2 5 7" xfId="50261"/>
    <cellStyle name="Обычный 3 6 4 2 5 8" xfId="57728"/>
    <cellStyle name="Обычный 3 6 4 2 6" xfId="11162"/>
    <cellStyle name="Обычный 3 6 4 2 6 2" xfId="11163"/>
    <cellStyle name="Обычный 3 6 4 2 6 3" xfId="20904"/>
    <cellStyle name="Обычный 3 6 4 2 6 4" xfId="28376"/>
    <cellStyle name="Обычный 3 6 4 2 6 5" xfId="35845"/>
    <cellStyle name="Обычный 3 6 4 2 6 6" xfId="43306"/>
    <cellStyle name="Обычный 3 6 4 2 6 7" xfId="51194"/>
    <cellStyle name="Обычный 3 6 4 2 6 8" xfId="58661"/>
    <cellStyle name="Обычный 3 6 4 2 7" xfId="11164"/>
    <cellStyle name="Обычный 3 6 4 2 7 2" xfId="11165"/>
    <cellStyle name="Обычный 3 6 4 2 7 3" xfId="21838"/>
    <cellStyle name="Обычный 3 6 4 2 7 4" xfId="29310"/>
    <cellStyle name="Обычный 3 6 4 2 7 5" xfId="36779"/>
    <cellStyle name="Обычный 3 6 4 2 7 6" xfId="44240"/>
    <cellStyle name="Обычный 3 6 4 2 7 7" xfId="52128"/>
    <cellStyle name="Обычный 3 6 4 2 7 8" xfId="59595"/>
    <cellStyle name="Обычный 3 6 4 2 8" xfId="11166"/>
    <cellStyle name="Обычный 3 6 4 2 8 2" xfId="11167"/>
    <cellStyle name="Обычный 3 6 4 2 8 3" xfId="22771"/>
    <cellStyle name="Обычный 3 6 4 2 8 4" xfId="30243"/>
    <cellStyle name="Обычный 3 6 4 2 8 5" xfId="37712"/>
    <cellStyle name="Обычный 3 6 4 2 8 6" xfId="45173"/>
    <cellStyle name="Обычный 3 6 4 2 8 7" xfId="53061"/>
    <cellStyle name="Обычный 3 6 4 2 8 8" xfId="60528"/>
    <cellStyle name="Обычный 3 6 4 2 9" xfId="11168"/>
    <cellStyle name="Обычный 3 6 4 3" xfId="11169"/>
    <cellStyle name="Обычный 3 6 4 3 10" xfId="16218"/>
    <cellStyle name="Обычный 3 6 4 3 11" xfId="23708"/>
    <cellStyle name="Обычный 3 6 4 3 12" xfId="31179"/>
    <cellStyle name="Обычный 3 6 4 3 13" xfId="38645"/>
    <cellStyle name="Обычный 3 6 4 3 14" xfId="46526"/>
    <cellStyle name="Обычный 3 6 4 3 15" xfId="53993"/>
    <cellStyle name="Обычный 3 6 4 3 2" xfId="11170"/>
    <cellStyle name="Обычный 3 6 4 3 2 2" xfId="11171"/>
    <cellStyle name="Обычный 3 6 4 3 2 3" xfId="17173"/>
    <cellStyle name="Обычный 3 6 4 3 2 4" xfId="24645"/>
    <cellStyle name="Обычный 3 6 4 3 2 5" xfId="32115"/>
    <cellStyle name="Обычный 3 6 4 3 2 6" xfId="39577"/>
    <cellStyle name="Обычный 3 6 4 3 2 7" xfId="47463"/>
    <cellStyle name="Обычный 3 6 4 3 2 8" xfId="54930"/>
    <cellStyle name="Обычный 3 6 4 3 3" xfId="11172"/>
    <cellStyle name="Обычный 3 6 4 3 3 2" xfId="11173"/>
    <cellStyle name="Обычный 3 6 4 3 3 3" xfId="18107"/>
    <cellStyle name="Обычный 3 6 4 3 3 4" xfId="25579"/>
    <cellStyle name="Обычный 3 6 4 3 3 5" xfId="33048"/>
    <cellStyle name="Обычный 3 6 4 3 3 6" xfId="40509"/>
    <cellStyle name="Обычный 3 6 4 3 3 7" xfId="48397"/>
    <cellStyle name="Обычный 3 6 4 3 3 8" xfId="55864"/>
    <cellStyle name="Обычный 3 6 4 3 4" xfId="11174"/>
    <cellStyle name="Обычный 3 6 4 3 4 2" xfId="11175"/>
    <cellStyle name="Обычный 3 6 4 3 4 3" xfId="19040"/>
    <cellStyle name="Обычный 3 6 4 3 4 4" xfId="26512"/>
    <cellStyle name="Обычный 3 6 4 3 4 5" xfId="33981"/>
    <cellStyle name="Обычный 3 6 4 3 4 6" xfId="41442"/>
    <cellStyle name="Обычный 3 6 4 3 4 7" xfId="49330"/>
    <cellStyle name="Обычный 3 6 4 3 4 8" xfId="56797"/>
    <cellStyle name="Обычный 3 6 4 3 5" xfId="11176"/>
    <cellStyle name="Обычный 3 6 4 3 5 2" xfId="11177"/>
    <cellStyle name="Обычный 3 6 4 3 5 3" xfId="19972"/>
    <cellStyle name="Обычный 3 6 4 3 5 4" xfId="27444"/>
    <cellStyle name="Обычный 3 6 4 3 5 5" xfId="34913"/>
    <cellStyle name="Обычный 3 6 4 3 5 6" xfId="42374"/>
    <cellStyle name="Обычный 3 6 4 3 5 7" xfId="50262"/>
    <cellStyle name="Обычный 3 6 4 3 5 8" xfId="57729"/>
    <cellStyle name="Обычный 3 6 4 3 6" xfId="11178"/>
    <cellStyle name="Обычный 3 6 4 3 6 2" xfId="11179"/>
    <cellStyle name="Обычный 3 6 4 3 6 3" xfId="20905"/>
    <cellStyle name="Обычный 3 6 4 3 6 4" xfId="28377"/>
    <cellStyle name="Обычный 3 6 4 3 6 5" xfId="35846"/>
    <cellStyle name="Обычный 3 6 4 3 6 6" xfId="43307"/>
    <cellStyle name="Обычный 3 6 4 3 6 7" xfId="51195"/>
    <cellStyle name="Обычный 3 6 4 3 6 8" xfId="58662"/>
    <cellStyle name="Обычный 3 6 4 3 7" xfId="11180"/>
    <cellStyle name="Обычный 3 6 4 3 7 2" xfId="11181"/>
    <cellStyle name="Обычный 3 6 4 3 7 3" xfId="21839"/>
    <cellStyle name="Обычный 3 6 4 3 7 4" xfId="29311"/>
    <cellStyle name="Обычный 3 6 4 3 7 5" xfId="36780"/>
    <cellStyle name="Обычный 3 6 4 3 7 6" xfId="44241"/>
    <cellStyle name="Обычный 3 6 4 3 7 7" xfId="52129"/>
    <cellStyle name="Обычный 3 6 4 3 7 8" xfId="59596"/>
    <cellStyle name="Обычный 3 6 4 3 8" xfId="11182"/>
    <cellStyle name="Обычный 3 6 4 3 8 2" xfId="11183"/>
    <cellStyle name="Обычный 3 6 4 3 8 3" xfId="22772"/>
    <cellStyle name="Обычный 3 6 4 3 8 4" xfId="30244"/>
    <cellStyle name="Обычный 3 6 4 3 8 5" xfId="37713"/>
    <cellStyle name="Обычный 3 6 4 3 8 6" xfId="45174"/>
    <cellStyle name="Обычный 3 6 4 3 8 7" xfId="53062"/>
    <cellStyle name="Обычный 3 6 4 3 8 8" xfId="60529"/>
    <cellStyle name="Обычный 3 6 4 3 9" xfId="11184"/>
    <cellStyle name="Обычный 3 6 4 4" xfId="11185"/>
    <cellStyle name="Обычный 3 6 4 4 2" xfId="11186"/>
    <cellStyle name="Обычный 3 6 4 4 3" xfId="17171"/>
    <cellStyle name="Обычный 3 6 4 4 4" xfId="24643"/>
    <cellStyle name="Обычный 3 6 4 4 5" xfId="32113"/>
    <cellStyle name="Обычный 3 6 4 4 6" xfId="39575"/>
    <cellStyle name="Обычный 3 6 4 4 7" xfId="47461"/>
    <cellStyle name="Обычный 3 6 4 4 8" xfId="54928"/>
    <cellStyle name="Обычный 3 6 4 5" xfId="11187"/>
    <cellStyle name="Обычный 3 6 4 5 2" xfId="11188"/>
    <cellStyle name="Обычный 3 6 4 5 3" xfId="18105"/>
    <cellStyle name="Обычный 3 6 4 5 4" xfId="25577"/>
    <cellStyle name="Обычный 3 6 4 5 5" xfId="33046"/>
    <cellStyle name="Обычный 3 6 4 5 6" xfId="40507"/>
    <cellStyle name="Обычный 3 6 4 5 7" xfId="48395"/>
    <cellStyle name="Обычный 3 6 4 5 8" xfId="55862"/>
    <cellStyle name="Обычный 3 6 4 6" xfId="11189"/>
    <cellStyle name="Обычный 3 6 4 6 2" xfId="11190"/>
    <cellStyle name="Обычный 3 6 4 6 3" xfId="19038"/>
    <cellStyle name="Обычный 3 6 4 6 4" xfId="26510"/>
    <cellStyle name="Обычный 3 6 4 6 5" xfId="33979"/>
    <cellStyle name="Обычный 3 6 4 6 6" xfId="41440"/>
    <cellStyle name="Обычный 3 6 4 6 7" xfId="49328"/>
    <cellStyle name="Обычный 3 6 4 6 8" xfId="56795"/>
    <cellStyle name="Обычный 3 6 4 7" xfId="11191"/>
    <cellStyle name="Обычный 3 6 4 7 2" xfId="11192"/>
    <cellStyle name="Обычный 3 6 4 7 3" xfId="19970"/>
    <cellStyle name="Обычный 3 6 4 7 4" xfId="27442"/>
    <cellStyle name="Обычный 3 6 4 7 5" xfId="34911"/>
    <cellStyle name="Обычный 3 6 4 7 6" xfId="42372"/>
    <cellStyle name="Обычный 3 6 4 7 7" xfId="50260"/>
    <cellStyle name="Обычный 3 6 4 7 8" xfId="57727"/>
    <cellStyle name="Обычный 3 6 4 8" xfId="11193"/>
    <cellStyle name="Обычный 3 6 4 8 2" xfId="11194"/>
    <cellStyle name="Обычный 3 6 4 8 3" xfId="20903"/>
    <cellStyle name="Обычный 3 6 4 8 4" xfId="28375"/>
    <cellStyle name="Обычный 3 6 4 8 5" xfId="35844"/>
    <cellStyle name="Обычный 3 6 4 8 6" xfId="43305"/>
    <cellStyle name="Обычный 3 6 4 8 7" xfId="51193"/>
    <cellStyle name="Обычный 3 6 4 8 8" xfId="58660"/>
    <cellStyle name="Обычный 3 6 4 9" xfId="11195"/>
    <cellStyle name="Обычный 3 6 4 9 2" xfId="11196"/>
    <cellStyle name="Обычный 3 6 4 9 3" xfId="21837"/>
    <cellStyle name="Обычный 3 6 4 9 4" xfId="29309"/>
    <cellStyle name="Обычный 3 6 4 9 5" xfId="36778"/>
    <cellStyle name="Обычный 3 6 4 9 6" xfId="44239"/>
    <cellStyle name="Обычный 3 6 4 9 7" xfId="52127"/>
    <cellStyle name="Обычный 3 6 4 9 8" xfId="59594"/>
    <cellStyle name="Обычный 3 6 5" xfId="11197"/>
    <cellStyle name="Обычный 3 6 5 10" xfId="16219"/>
    <cellStyle name="Обычный 3 6 5 11" xfId="23709"/>
    <cellStyle name="Обычный 3 6 5 12" xfId="31180"/>
    <cellStyle name="Обычный 3 6 5 13" xfId="38646"/>
    <cellStyle name="Обычный 3 6 5 14" xfId="46527"/>
    <cellStyle name="Обычный 3 6 5 15" xfId="53994"/>
    <cellStyle name="Обычный 3 6 5 2" xfId="11198"/>
    <cellStyle name="Обычный 3 6 5 2 2" xfId="11199"/>
    <cellStyle name="Обычный 3 6 5 2 3" xfId="17174"/>
    <cellStyle name="Обычный 3 6 5 2 4" xfId="24646"/>
    <cellStyle name="Обычный 3 6 5 2 5" xfId="32116"/>
    <cellStyle name="Обычный 3 6 5 2 6" xfId="39578"/>
    <cellStyle name="Обычный 3 6 5 2 7" xfId="47464"/>
    <cellStyle name="Обычный 3 6 5 2 8" xfId="54931"/>
    <cellStyle name="Обычный 3 6 5 3" xfId="11200"/>
    <cellStyle name="Обычный 3 6 5 3 2" xfId="11201"/>
    <cellStyle name="Обычный 3 6 5 3 3" xfId="18108"/>
    <cellStyle name="Обычный 3 6 5 3 4" xfId="25580"/>
    <cellStyle name="Обычный 3 6 5 3 5" xfId="33049"/>
    <cellStyle name="Обычный 3 6 5 3 6" xfId="40510"/>
    <cellStyle name="Обычный 3 6 5 3 7" xfId="48398"/>
    <cellStyle name="Обычный 3 6 5 3 8" xfId="55865"/>
    <cellStyle name="Обычный 3 6 5 4" xfId="11202"/>
    <cellStyle name="Обычный 3 6 5 4 2" xfId="11203"/>
    <cellStyle name="Обычный 3 6 5 4 3" xfId="19041"/>
    <cellStyle name="Обычный 3 6 5 4 4" xfId="26513"/>
    <cellStyle name="Обычный 3 6 5 4 5" xfId="33982"/>
    <cellStyle name="Обычный 3 6 5 4 6" xfId="41443"/>
    <cellStyle name="Обычный 3 6 5 4 7" xfId="49331"/>
    <cellStyle name="Обычный 3 6 5 4 8" xfId="56798"/>
    <cellStyle name="Обычный 3 6 5 5" xfId="11204"/>
    <cellStyle name="Обычный 3 6 5 5 2" xfId="11205"/>
    <cellStyle name="Обычный 3 6 5 5 3" xfId="19973"/>
    <cellStyle name="Обычный 3 6 5 5 4" xfId="27445"/>
    <cellStyle name="Обычный 3 6 5 5 5" xfId="34914"/>
    <cellStyle name="Обычный 3 6 5 5 6" xfId="42375"/>
    <cellStyle name="Обычный 3 6 5 5 7" xfId="50263"/>
    <cellStyle name="Обычный 3 6 5 5 8" xfId="57730"/>
    <cellStyle name="Обычный 3 6 5 6" xfId="11206"/>
    <cellStyle name="Обычный 3 6 5 6 2" xfId="11207"/>
    <cellStyle name="Обычный 3 6 5 6 3" xfId="20906"/>
    <cellStyle name="Обычный 3 6 5 6 4" xfId="28378"/>
    <cellStyle name="Обычный 3 6 5 6 5" xfId="35847"/>
    <cellStyle name="Обычный 3 6 5 6 6" xfId="43308"/>
    <cellStyle name="Обычный 3 6 5 6 7" xfId="51196"/>
    <cellStyle name="Обычный 3 6 5 6 8" xfId="58663"/>
    <cellStyle name="Обычный 3 6 5 7" xfId="11208"/>
    <cellStyle name="Обычный 3 6 5 7 2" xfId="11209"/>
    <cellStyle name="Обычный 3 6 5 7 3" xfId="21840"/>
    <cellStyle name="Обычный 3 6 5 7 4" xfId="29312"/>
    <cellStyle name="Обычный 3 6 5 7 5" xfId="36781"/>
    <cellStyle name="Обычный 3 6 5 7 6" xfId="44242"/>
    <cellStyle name="Обычный 3 6 5 7 7" xfId="52130"/>
    <cellStyle name="Обычный 3 6 5 7 8" xfId="59597"/>
    <cellStyle name="Обычный 3 6 5 8" xfId="11210"/>
    <cellStyle name="Обычный 3 6 5 8 2" xfId="11211"/>
    <cellStyle name="Обычный 3 6 5 8 3" xfId="22773"/>
    <cellStyle name="Обычный 3 6 5 8 4" xfId="30245"/>
    <cellStyle name="Обычный 3 6 5 8 5" xfId="37714"/>
    <cellStyle name="Обычный 3 6 5 8 6" xfId="45175"/>
    <cellStyle name="Обычный 3 6 5 8 7" xfId="53063"/>
    <cellStyle name="Обычный 3 6 5 8 8" xfId="60530"/>
    <cellStyle name="Обычный 3 6 5 9" xfId="11212"/>
    <cellStyle name="Обычный 3 6 6" xfId="11213"/>
    <cellStyle name="Обычный 3 6 6 10" xfId="16220"/>
    <cellStyle name="Обычный 3 6 6 11" xfId="23710"/>
    <cellStyle name="Обычный 3 6 6 12" xfId="31181"/>
    <cellStyle name="Обычный 3 6 6 13" xfId="38647"/>
    <cellStyle name="Обычный 3 6 6 14" xfId="46528"/>
    <cellStyle name="Обычный 3 6 6 15" xfId="53995"/>
    <cellStyle name="Обычный 3 6 6 2" xfId="11214"/>
    <cellStyle name="Обычный 3 6 6 2 2" xfId="11215"/>
    <cellStyle name="Обычный 3 6 6 2 3" xfId="17175"/>
    <cellStyle name="Обычный 3 6 6 2 4" xfId="24647"/>
    <cellStyle name="Обычный 3 6 6 2 5" xfId="32117"/>
    <cellStyle name="Обычный 3 6 6 2 6" xfId="39579"/>
    <cellStyle name="Обычный 3 6 6 2 7" xfId="47465"/>
    <cellStyle name="Обычный 3 6 6 2 8" xfId="54932"/>
    <cellStyle name="Обычный 3 6 6 3" xfId="11216"/>
    <cellStyle name="Обычный 3 6 6 3 2" xfId="11217"/>
    <cellStyle name="Обычный 3 6 6 3 3" xfId="18109"/>
    <cellStyle name="Обычный 3 6 6 3 4" xfId="25581"/>
    <cellStyle name="Обычный 3 6 6 3 5" xfId="33050"/>
    <cellStyle name="Обычный 3 6 6 3 6" xfId="40511"/>
    <cellStyle name="Обычный 3 6 6 3 7" xfId="48399"/>
    <cellStyle name="Обычный 3 6 6 3 8" xfId="55866"/>
    <cellStyle name="Обычный 3 6 6 4" xfId="11218"/>
    <cellStyle name="Обычный 3 6 6 4 2" xfId="11219"/>
    <cellStyle name="Обычный 3 6 6 4 3" xfId="19042"/>
    <cellStyle name="Обычный 3 6 6 4 4" xfId="26514"/>
    <cellStyle name="Обычный 3 6 6 4 5" xfId="33983"/>
    <cellStyle name="Обычный 3 6 6 4 6" xfId="41444"/>
    <cellStyle name="Обычный 3 6 6 4 7" xfId="49332"/>
    <cellStyle name="Обычный 3 6 6 4 8" xfId="56799"/>
    <cellStyle name="Обычный 3 6 6 5" xfId="11220"/>
    <cellStyle name="Обычный 3 6 6 5 2" xfId="11221"/>
    <cellStyle name="Обычный 3 6 6 5 3" xfId="19974"/>
    <cellStyle name="Обычный 3 6 6 5 4" xfId="27446"/>
    <cellStyle name="Обычный 3 6 6 5 5" xfId="34915"/>
    <cellStyle name="Обычный 3 6 6 5 6" xfId="42376"/>
    <cellStyle name="Обычный 3 6 6 5 7" xfId="50264"/>
    <cellStyle name="Обычный 3 6 6 5 8" xfId="57731"/>
    <cellStyle name="Обычный 3 6 6 6" xfId="11222"/>
    <cellStyle name="Обычный 3 6 6 6 2" xfId="11223"/>
    <cellStyle name="Обычный 3 6 6 6 3" xfId="20907"/>
    <cellStyle name="Обычный 3 6 6 6 4" xfId="28379"/>
    <cellStyle name="Обычный 3 6 6 6 5" xfId="35848"/>
    <cellStyle name="Обычный 3 6 6 6 6" xfId="43309"/>
    <cellStyle name="Обычный 3 6 6 6 7" xfId="51197"/>
    <cellStyle name="Обычный 3 6 6 6 8" xfId="58664"/>
    <cellStyle name="Обычный 3 6 6 7" xfId="11224"/>
    <cellStyle name="Обычный 3 6 6 7 2" xfId="11225"/>
    <cellStyle name="Обычный 3 6 6 7 3" xfId="21841"/>
    <cellStyle name="Обычный 3 6 6 7 4" xfId="29313"/>
    <cellStyle name="Обычный 3 6 6 7 5" xfId="36782"/>
    <cellStyle name="Обычный 3 6 6 7 6" xfId="44243"/>
    <cellStyle name="Обычный 3 6 6 7 7" xfId="52131"/>
    <cellStyle name="Обычный 3 6 6 7 8" xfId="59598"/>
    <cellStyle name="Обычный 3 6 6 8" xfId="11226"/>
    <cellStyle name="Обычный 3 6 6 8 2" xfId="11227"/>
    <cellStyle name="Обычный 3 6 6 8 3" xfId="22774"/>
    <cellStyle name="Обычный 3 6 6 8 4" xfId="30246"/>
    <cellStyle name="Обычный 3 6 6 8 5" xfId="37715"/>
    <cellStyle name="Обычный 3 6 6 8 6" xfId="45176"/>
    <cellStyle name="Обычный 3 6 6 8 7" xfId="53064"/>
    <cellStyle name="Обычный 3 6 6 8 8" xfId="60531"/>
    <cellStyle name="Обычный 3 6 6 9" xfId="11228"/>
    <cellStyle name="Обычный 3 6 7" xfId="11229"/>
    <cellStyle name="Обычный 3 6 7 2" xfId="11230"/>
    <cellStyle name="Обычный 3 6 7 3" xfId="17158"/>
    <cellStyle name="Обычный 3 6 7 4" xfId="24630"/>
    <cellStyle name="Обычный 3 6 7 5" xfId="32100"/>
    <cellStyle name="Обычный 3 6 7 6" xfId="39562"/>
    <cellStyle name="Обычный 3 6 7 7" xfId="47448"/>
    <cellStyle name="Обычный 3 6 7 8" xfId="54915"/>
    <cellStyle name="Обычный 3 6 8" xfId="11231"/>
    <cellStyle name="Обычный 3 6 8 2" xfId="11232"/>
    <cellStyle name="Обычный 3 6 8 3" xfId="18092"/>
    <cellStyle name="Обычный 3 6 8 4" xfId="25564"/>
    <cellStyle name="Обычный 3 6 8 5" xfId="33033"/>
    <cellStyle name="Обычный 3 6 8 6" xfId="40494"/>
    <cellStyle name="Обычный 3 6 8 7" xfId="48382"/>
    <cellStyle name="Обычный 3 6 8 8" xfId="55849"/>
    <cellStyle name="Обычный 3 6 9" xfId="11233"/>
    <cellStyle name="Обычный 3 6 9 2" xfId="11234"/>
    <cellStyle name="Обычный 3 6 9 3" xfId="19025"/>
    <cellStyle name="Обычный 3 6 9 4" xfId="26497"/>
    <cellStyle name="Обычный 3 6 9 5" xfId="33966"/>
    <cellStyle name="Обычный 3 6 9 6" xfId="41427"/>
    <cellStyle name="Обычный 3 6 9 7" xfId="49315"/>
    <cellStyle name="Обычный 3 6 9 8" xfId="56782"/>
    <cellStyle name="Обычный 3 7" xfId="11235"/>
    <cellStyle name="Обычный 3 7 10" xfId="11236"/>
    <cellStyle name="Обычный 3 7 10 2" xfId="11237"/>
    <cellStyle name="Обычный 3 7 10 3" xfId="17176"/>
    <cellStyle name="Обычный 3 7 10 4" xfId="24648"/>
    <cellStyle name="Обычный 3 7 10 5" xfId="32118"/>
    <cellStyle name="Обычный 3 7 10 6" xfId="39580"/>
    <cellStyle name="Обычный 3 7 10 7" xfId="47466"/>
    <cellStyle name="Обычный 3 7 10 8" xfId="54933"/>
    <cellStyle name="Обычный 3 7 11" xfId="11238"/>
    <cellStyle name="Обычный 3 7 11 2" xfId="11239"/>
    <cellStyle name="Обычный 3 7 11 3" xfId="18110"/>
    <cellStyle name="Обычный 3 7 11 4" xfId="25582"/>
    <cellStyle name="Обычный 3 7 11 5" xfId="33051"/>
    <cellStyle name="Обычный 3 7 11 6" xfId="40512"/>
    <cellStyle name="Обычный 3 7 11 7" xfId="48400"/>
    <cellStyle name="Обычный 3 7 11 8" xfId="55867"/>
    <cellStyle name="Обычный 3 7 12" xfId="11240"/>
    <cellStyle name="Обычный 3 7 12 2" xfId="11241"/>
    <cellStyle name="Обычный 3 7 12 3" xfId="19043"/>
    <cellStyle name="Обычный 3 7 12 4" xfId="26515"/>
    <cellStyle name="Обычный 3 7 12 5" xfId="33984"/>
    <cellStyle name="Обычный 3 7 12 6" xfId="41445"/>
    <cellStyle name="Обычный 3 7 12 7" xfId="49333"/>
    <cellStyle name="Обычный 3 7 12 8" xfId="56800"/>
    <cellStyle name="Обычный 3 7 13" xfId="11242"/>
    <cellStyle name="Обычный 3 7 13 2" xfId="11243"/>
    <cellStyle name="Обычный 3 7 13 3" xfId="19975"/>
    <cellStyle name="Обычный 3 7 13 4" xfId="27447"/>
    <cellStyle name="Обычный 3 7 13 5" xfId="34916"/>
    <cellStyle name="Обычный 3 7 13 6" xfId="42377"/>
    <cellStyle name="Обычный 3 7 13 7" xfId="50265"/>
    <cellStyle name="Обычный 3 7 13 8" xfId="57732"/>
    <cellStyle name="Обычный 3 7 14" xfId="11244"/>
    <cellStyle name="Обычный 3 7 14 2" xfId="11245"/>
    <cellStyle name="Обычный 3 7 14 3" xfId="20908"/>
    <cellStyle name="Обычный 3 7 14 4" xfId="28380"/>
    <cellStyle name="Обычный 3 7 14 5" xfId="35849"/>
    <cellStyle name="Обычный 3 7 14 6" xfId="43310"/>
    <cellStyle name="Обычный 3 7 14 7" xfId="51198"/>
    <cellStyle name="Обычный 3 7 14 8" xfId="58665"/>
    <cellStyle name="Обычный 3 7 15" xfId="11246"/>
    <cellStyle name="Обычный 3 7 15 2" xfId="11247"/>
    <cellStyle name="Обычный 3 7 15 3" xfId="21842"/>
    <cellStyle name="Обычный 3 7 15 4" xfId="29314"/>
    <cellStyle name="Обычный 3 7 15 5" xfId="36783"/>
    <cellStyle name="Обычный 3 7 15 6" xfId="44244"/>
    <cellStyle name="Обычный 3 7 15 7" xfId="52132"/>
    <cellStyle name="Обычный 3 7 15 8" xfId="59599"/>
    <cellStyle name="Обычный 3 7 16" xfId="11248"/>
    <cellStyle name="Обычный 3 7 16 2" xfId="11249"/>
    <cellStyle name="Обычный 3 7 16 3" xfId="22775"/>
    <cellStyle name="Обычный 3 7 16 4" xfId="30247"/>
    <cellStyle name="Обычный 3 7 16 5" xfId="37716"/>
    <cellStyle name="Обычный 3 7 16 6" xfId="45177"/>
    <cellStyle name="Обычный 3 7 16 7" xfId="53065"/>
    <cellStyle name="Обычный 3 7 16 8" xfId="60532"/>
    <cellStyle name="Обычный 3 7 17" xfId="11250"/>
    <cellStyle name="Обычный 3 7 18" xfId="16221"/>
    <cellStyle name="Обычный 3 7 19" xfId="23711"/>
    <cellStyle name="Обычный 3 7 2" xfId="11251"/>
    <cellStyle name="Обычный 3 7 2 10" xfId="11252"/>
    <cellStyle name="Обычный 3 7 2 10 2" xfId="11253"/>
    <cellStyle name="Обычный 3 7 2 10 3" xfId="18111"/>
    <cellStyle name="Обычный 3 7 2 10 4" xfId="25583"/>
    <cellStyle name="Обычный 3 7 2 10 5" xfId="33052"/>
    <cellStyle name="Обычный 3 7 2 10 6" xfId="40513"/>
    <cellStyle name="Обычный 3 7 2 10 7" xfId="48401"/>
    <cellStyle name="Обычный 3 7 2 10 8" xfId="55868"/>
    <cellStyle name="Обычный 3 7 2 11" xfId="11254"/>
    <cellStyle name="Обычный 3 7 2 11 2" xfId="11255"/>
    <cellStyle name="Обычный 3 7 2 11 3" xfId="19044"/>
    <cellStyle name="Обычный 3 7 2 11 4" xfId="26516"/>
    <cellStyle name="Обычный 3 7 2 11 5" xfId="33985"/>
    <cellStyle name="Обычный 3 7 2 11 6" xfId="41446"/>
    <cellStyle name="Обычный 3 7 2 11 7" xfId="49334"/>
    <cellStyle name="Обычный 3 7 2 11 8" xfId="56801"/>
    <cellStyle name="Обычный 3 7 2 12" xfId="11256"/>
    <cellStyle name="Обычный 3 7 2 12 2" xfId="11257"/>
    <cellStyle name="Обычный 3 7 2 12 3" xfId="19976"/>
    <cellStyle name="Обычный 3 7 2 12 4" xfId="27448"/>
    <cellStyle name="Обычный 3 7 2 12 5" xfId="34917"/>
    <cellStyle name="Обычный 3 7 2 12 6" xfId="42378"/>
    <cellStyle name="Обычный 3 7 2 12 7" xfId="50266"/>
    <cellStyle name="Обычный 3 7 2 12 8" xfId="57733"/>
    <cellStyle name="Обычный 3 7 2 13" xfId="11258"/>
    <cellStyle name="Обычный 3 7 2 13 2" xfId="11259"/>
    <cellStyle name="Обычный 3 7 2 13 3" xfId="20909"/>
    <cellStyle name="Обычный 3 7 2 13 4" xfId="28381"/>
    <cellStyle name="Обычный 3 7 2 13 5" xfId="35850"/>
    <cellStyle name="Обычный 3 7 2 13 6" xfId="43311"/>
    <cellStyle name="Обычный 3 7 2 13 7" xfId="51199"/>
    <cellStyle name="Обычный 3 7 2 13 8" xfId="58666"/>
    <cellStyle name="Обычный 3 7 2 14" xfId="11260"/>
    <cellStyle name="Обычный 3 7 2 14 2" xfId="11261"/>
    <cellStyle name="Обычный 3 7 2 14 3" xfId="21843"/>
    <cellStyle name="Обычный 3 7 2 14 4" xfId="29315"/>
    <cellStyle name="Обычный 3 7 2 14 5" xfId="36784"/>
    <cellStyle name="Обычный 3 7 2 14 6" xfId="44245"/>
    <cellStyle name="Обычный 3 7 2 14 7" xfId="52133"/>
    <cellStyle name="Обычный 3 7 2 14 8" xfId="59600"/>
    <cellStyle name="Обычный 3 7 2 15" xfId="11262"/>
    <cellStyle name="Обычный 3 7 2 15 2" xfId="11263"/>
    <cellStyle name="Обычный 3 7 2 15 3" xfId="22776"/>
    <cellStyle name="Обычный 3 7 2 15 4" xfId="30248"/>
    <cellStyle name="Обычный 3 7 2 15 5" xfId="37717"/>
    <cellStyle name="Обычный 3 7 2 15 6" xfId="45178"/>
    <cellStyle name="Обычный 3 7 2 15 7" xfId="53066"/>
    <cellStyle name="Обычный 3 7 2 15 8" xfId="60533"/>
    <cellStyle name="Обычный 3 7 2 16" xfId="11264"/>
    <cellStyle name="Обычный 3 7 2 17" xfId="16222"/>
    <cellStyle name="Обычный 3 7 2 18" xfId="23712"/>
    <cellStyle name="Обычный 3 7 2 19" xfId="31183"/>
    <cellStyle name="Обычный 3 7 2 2" xfId="11265"/>
    <cellStyle name="Обычный 3 7 2 2 10" xfId="11266"/>
    <cellStyle name="Обычный 3 7 2 2 10 2" xfId="11267"/>
    <cellStyle name="Обычный 3 7 2 2 10 3" xfId="19977"/>
    <cellStyle name="Обычный 3 7 2 2 10 4" xfId="27449"/>
    <cellStyle name="Обычный 3 7 2 2 10 5" xfId="34918"/>
    <cellStyle name="Обычный 3 7 2 2 10 6" xfId="42379"/>
    <cellStyle name="Обычный 3 7 2 2 10 7" xfId="50267"/>
    <cellStyle name="Обычный 3 7 2 2 10 8" xfId="57734"/>
    <cellStyle name="Обычный 3 7 2 2 11" xfId="11268"/>
    <cellStyle name="Обычный 3 7 2 2 11 2" xfId="11269"/>
    <cellStyle name="Обычный 3 7 2 2 11 3" xfId="20910"/>
    <cellStyle name="Обычный 3 7 2 2 11 4" xfId="28382"/>
    <cellStyle name="Обычный 3 7 2 2 11 5" xfId="35851"/>
    <cellStyle name="Обычный 3 7 2 2 11 6" xfId="43312"/>
    <cellStyle name="Обычный 3 7 2 2 11 7" xfId="51200"/>
    <cellStyle name="Обычный 3 7 2 2 11 8" xfId="58667"/>
    <cellStyle name="Обычный 3 7 2 2 12" xfId="11270"/>
    <cellStyle name="Обычный 3 7 2 2 12 2" xfId="11271"/>
    <cellStyle name="Обычный 3 7 2 2 12 3" xfId="21844"/>
    <cellStyle name="Обычный 3 7 2 2 12 4" xfId="29316"/>
    <cellStyle name="Обычный 3 7 2 2 12 5" xfId="36785"/>
    <cellStyle name="Обычный 3 7 2 2 12 6" xfId="44246"/>
    <cellStyle name="Обычный 3 7 2 2 12 7" xfId="52134"/>
    <cellStyle name="Обычный 3 7 2 2 12 8" xfId="59601"/>
    <cellStyle name="Обычный 3 7 2 2 13" xfId="11272"/>
    <cellStyle name="Обычный 3 7 2 2 13 2" xfId="11273"/>
    <cellStyle name="Обычный 3 7 2 2 13 3" xfId="22777"/>
    <cellStyle name="Обычный 3 7 2 2 13 4" xfId="30249"/>
    <cellStyle name="Обычный 3 7 2 2 13 5" xfId="37718"/>
    <cellStyle name="Обычный 3 7 2 2 13 6" xfId="45179"/>
    <cellStyle name="Обычный 3 7 2 2 13 7" xfId="53067"/>
    <cellStyle name="Обычный 3 7 2 2 13 8" xfId="60534"/>
    <cellStyle name="Обычный 3 7 2 2 14" xfId="11274"/>
    <cellStyle name="Обычный 3 7 2 2 15" xfId="16223"/>
    <cellStyle name="Обычный 3 7 2 2 16" xfId="23713"/>
    <cellStyle name="Обычный 3 7 2 2 17" xfId="31184"/>
    <cellStyle name="Обычный 3 7 2 2 18" xfId="38650"/>
    <cellStyle name="Обычный 3 7 2 2 19" xfId="45480"/>
    <cellStyle name="Обычный 3 7 2 2 2" xfId="11275"/>
    <cellStyle name="Обычный 3 7 2 2 2 10" xfId="11276"/>
    <cellStyle name="Обычный 3 7 2 2 2 10 2" xfId="11277"/>
    <cellStyle name="Обычный 3 7 2 2 2 10 3" xfId="21845"/>
    <cellStyle name="Обычный 3 7 2 2 2 10 4" xfId="29317"/>
    <cellStyle name="Обычный 3 7 2 2 2 10 5" xfId="36786"/>
    <cellStyle name="Обычный 3 7 2 2 2 10 6" xfId="44247"/>
    <cellStyle name="Обычный 3 7 2 2 2 10 7" xfId="52135"/>
    <cellStyle name="Обычный 3 7 2 2 2 10 8" xfId="59602"/>
    <cellStyle name="Обычный 3 7 2 2 2 11" xfId="11278"/>
    <cellStyle name="Обычный 3 7 2 2 2 11 2" xfId="11279"/>
    <cellStyle name="Обычный 3 7 2 2 2 11 3" xfId="22778"/>
    <cellStyle name="Обычный 3 7 2 2 2 11 4" xfId="30250"/>
    <cellStyle name="Обычный 3 7 2 2 2 11 5" xfId="37719"/>
    <cellStyle name="Обычный 3 7 2 2 2 11 6" xfId="45180"/>
    <cellStyle name="Обычный 3 7 2 2 2 11 7" xfId="53068"/>
    <cellStyle name="Обычный 3 7 2 2 2 11 8" xfId="60535"/>
    <cellStyle name="Обычный 3 7 2 2 2 12" xfId="11280"/>
    <cellStyle name="Обычный 3 7 2 2 2 13" xfId="16224"/>
    <cellStyle name="Обычный 3 7 2 2 2 14" xfId="23714"/>
    <cellStyle name="Обычный 3 7 2 2 2 15" xfId="31185"/>
    <cellStyle name="Обычный 3 7 2 2 2 16" xfId="38651"/>
    <cellStyle name="Обычный 3 7 2 2 2 17" xfId="45621"/>
    <cellStyle name="Обычный 3 7 2 2 2 18" xfId="46532"/>
    <cellStyle name="Обычный 3 7 2 2 2 19" xfId="53999"/>
    <cellStyle name="Обычный 3 7 2 2 2 2" xfId="11281"/>
    <cellStyle name="Обычный 3 7 2 2 2 2 10" xfId="11282"/>
    <cellStyle name="Обычный 3 7 2 2 2 2 10 2" xfId="11283"/>
    <cellStyle name="Обычный 3 7 2 2 2 2 10 3" xfId="22779"/>
    <cellStyle name="Обычный 3 7 2 2 2 2 10 4" xfId="30251"/>
    <cellStyle name="Обычный 3 7 2 2 2 2 10 5" xfId="37720"/>
    <cellStyle name="Обычный 3 7 2 2 2 2 10 6" xfId="45181"/>
    <cellStyle name="Обычный 3 7 2 2 2 2 10 7" xfId="53069"/>
    <cellStyle name="Обычный 3 7 2 2 2 2 10 8" xfId="60536"/>
    <cellStyle name="Обычный 3 7 2 2 2 2 11" xfId="11284"/>
    <cellStyle name="Обычный 3 7 2 2 2 2 12" xfId="16225"/>
    <cellStyle name="Обычный 3 7 2 2 2 2 13" xfId="23715"/>
    <cellStyle name="Обычный 3 7 2 2 2 2 14" xfId="31186"/>
    <cellStyle name="Обычный 3 7 2 2 2 2 15" xfId="38652"/>
    <cellStyle name="Обычный 3 7 2 2 2 2 16" xfId="45622"/>
    <cellStyle name="Обычный 3 7 2 2 2 2 17" xfId="46533"/>
    <cellStyle name="Обычный 3 7 2 2 2 2 18" xfId="54000"/>
    <cellStyle name="Обычный 3 7 2 2 2 2 2" xfId="11285"/>
    <cellStyle name="Обычный 3 7 2 2 2 2 2 10" xfId="16226"/>
    <cellStyle name="Обычный 3 7 2 2 2 2 2 11" xfId="23716"/>
    <cellStyle name="Обычный 3 7 2 2 2 2 2 12" xfId="31187"/>
    <cellStyle name="Обычный 3 7 2 2 2 2 2 13" xfId="38653"/>
    <cellStyle name="Обычный 3 7 2 2 2 2 2 14" xfId="46534"/>
    <cellStyle name="Обычный 3 7 2 2 2 2 2 15" xfId="54001"/>
    <cellStyle name="Обычный 3 7 2 2 2 2 2 2" xfId="11286"/>
    <cellStyle name="Обычный 3 7 2 2 2 2 2 2 2" xfId="11287"/>
    <cellStyle name="Обычный 3 7 2 2 2 2 2 2 3" xfId="17181"/>
    <cellStyle name="Обычный 3 7 2 2 2 2 2 2 4" xfId="24653"/>
    <cellStyle name="Обычный 3 7 2 2 2 2 2 2 5" xfId="32123"/>
    <cellStyle name="Обычный 3 7 2 2 2 2 2 2 6" xfId="39585"/>
    <cellStyle name="Обычный 3 7 2 2 2 2 2 2 7" xfId="47471"/>
    <cellStyle name="Обычный 3 7 2 2 2 2 2 2 8" xfId="54938"/>
    <cellStyle name="Обычный 3 7 2 2 2 2 2 3" xfId="11288"/>
    <cellStyle name="Обычный 3 7 2 2 2 2 2 3 2" xfId="11289"/>
    <cellStyle name="Обычный 3 7 2 2 2 2 2 3 3" xfId="18115"/>
    <cellStyle name="Обычный 3 7 2 2 2 2 2 3 4" xfId="25587"/>
    <cellStyle name="Обычный 3 7 2 2 2 2 2 3 5" xfId="33056"/>
    <cellStyle name="Обычный 3 7 2 2 2 2 2 3 6" xfId="40517"/>
    <cellStyle name="Обычный 3 7 2 2 2 2 2 3 7" xfId="48405"/>
    <cellStyle name="Обычный 3 7 2 2 2 2 2 3 8" xfId="55872"/>
    <cellStyle name="Обычный 3 7 2 2 2 2 2 4" xfId="11290"/>
    <cellStyle name="Обычный 3 7 2 2 2 2 2 4 2" xfId="11291"/>
    <cellStyle name="Обычный 3 7 2 2 2 2 2 4 3" xfId="19048"/>
    <cellStyle name="Обычный 3 7 2 2 2 2 2 4 4" xfId="26520"/>
    <cellStyle name="Обычный 3 7 2 2 2 2 2 4 5" xfId="33989"/>
    <cellStyle name="Обычный 3 7 2 2 2 2 2 4 6" xfId="41450"/>
    <cellStyle name="Обычный 3 7 2 2 2 2 2 4 7" xfId="49338"/>
    <cellStyle name="Обычный 3 7 2 2 2 2 2 4 8" xfId="56805"/>
    <cellStyle name="Обычный 3 7 2 2 2 2 2 5" xfId="11292"/>
    <cellStyle name="Обычный 3 7 2 2 2 2 2 5 2" xfId="11293"/>
    <cellStyle name="Обычный 3 7 2 2 2 2 2 5 3" xfId="19980"/>
    <cellStyle name="Обычный 3 7 2 2 2 2 2 5 4" xfId="27452"/>
    <cellStyle name="Обычный 3 7 2 2 2 2 2 5 5" xfId="34921"/>
    <cellStyle name="Обычный 3 7 2 2 2 2 2 5 6" xfId="42382"/>
    <cellStyle name="Обычный 3 7 2 2 2 2 2 5 7" xfId="50270"/>
    <cellStyle name="Обычный 3 7 2 2 2 2 2 5 8" xfId="57737"/>
    <cellStyle name="Обычный 3 7 2 2 2 2 2 6" xfId="11294"/>
    <cellStyle name="Обычный 3 7 2 2 2 2 2 6 2" xfId="11295"/>
    <cellStyle name="Обычный 3 7 2 2 2 2 2 6 3" xfId="20913"/>
    <cellStyle name="Обычный 3 7 2 2 2 2 2 6 4" xfId="28385"/>
    <cellStyle name="Обычный 3 7 2 2 2 2 2 6 5" xfId="35854"/>
    <cellStyle name="Обычный 3 7 2 2 2 2 2 6 6" xfId="43315"/>
    <cellStyle name="Обычный 3 7 2 2 2 2 2 6 7" xfId="51203"/>
    <cellStyle name="Обычный 3 7 2 2 2 2 2 6 8" xfId="58670"/>
    <cellStyle name="Обычный 3 7 2 2 2 2 2 7" xfId="11296"/>
    <cellStyle name="Обычный 3 7 2 2 2 2 2 7 2" xfId="11297"/>
    <cellStyle name="Обычный 3 7 2 2 2 2 2 7 3" xfId="21847"/>
    <cellStyle name="Обычный 3 7 2 2 2 2 2 7 4" xfId="29319"/>
    <cellStyle name="Обычный 3 7 2 2 2 2 2 7 5" xfId="36788"/>
    <cellStyle name="Обычный 3 7 2 2 2 2 2 7 6" xfId="44249"/>
    <cellStyle name="Обычный 3 7 2 2 2 2 2 7 7" xfId="52137"/>
    <cellStyle name="Обычный 3 7 2 2 2 2 2 7 8" xfId="59604"/>
    <cellStyle name="Обычный 3 7 2 2 2 2 2 8" xfId="11298"/>
    <cellStyle name="Обычный 3 7 2 2 2 2 2 8 2" xfId="11299"/>
    <cellStyle name="Обычный 3 7 2 2 2 2 2 8 3" xfId="22780"/>
    <cellStyle name="Обычный 3 7 2 2 2 2 2 8 4" xfId="30252"/>
    <cellStyle name="Обычный 3 7 2 2 2 2 2 8 5" xfId="37721"/>
    <cellStyle name="Обычный 3 7 2 2 2 2 2 8 6" xfId="45182"/>
    <cellStyle name="Обычный 3 7 2 2 2 2 2 8 7" xfId="53070"/>
    <cellStyle name="Обычный 3 7 2 2 2 2 2 8 8" xfId="60537"/>
    <cellStyle name="Обычный 3 7 2 2 2 2 2 9" xfId="11300"/>
    <cellStyle name="Обычный 3 7 2 2 2 2 3" xfId="11301"/>
    <cellStyle name="Обычный 3 7 2 2 2 2 3 10" xfId="16227"/>
    <cellStyle name="Обычный 3 7 2 2 2 2 3 11" xfId="23717"/>
    <cellStyle name="Обычный 3 7 2 2 2 2 3 12" xfId="31188"/>
    <cellStyle name="Обычный 3 7 2 2 2 2 3 13" xfId="38654"/>
    <cellStyle name="Обычный 3 7 2 2 2 2 3 14" xfId="46535"/>
    <cellStyle name="Обычный 3 7 2 2 2 2 3 15" xfId="54002"/>
    <cellStyle name="Обычный 3 7 2 2 2 2 3 2" xfId="11302"/>
    <cellStyle name="Обычный 3 7 2 2 2 2 3 2 2" xfId="11303"/>
    <cellStyle name="Обычный 3 7 2 2 2 2 3 2 3" xfId="17182"/>
    <cellStyle name="Обычный 3 7 2 2 2 2 3 2 4" xfId="24654"/>
    <cellStyle name="Обычный 3 7 2 2 2 2 3 2 5" xfId="32124"/>
    <cellStyle name="Обычный 3 7 2 2 2 2 3 2 6" xfId="39586"/>
    <cellStyle name="Обычный 3 7 2 2 2 2 3 2 7" xfId="47472"/>
    <cellStyle name="Обычный 3 7 2 2 2 2 3 2 8" xfId="54939"/>
    <cellStyle name="Обычный 3 7 2 2 2 2 3 3" xfId="11304"/>
    <cellStyle name="Обычный 3 7 2 2 2 2 3 3 2" xfId="11305"/>
    <cellStyle name="Обычный 3 7 2 2 2 2 3 3 3" xfId="18116"/>
    <cellStyle name="Обычный 3 7 2 2 2 2 3 3 4" xfId="25588"/>
    <cellStyle name="Обычный 3 7 2 2 2 2 3 3 5" xfId="33057"/>
    <cellStyle name="Обычный 3 7 2 2 2 2 3 3 6" xfId="40518"/>
    <cellStyle name="Обычный 3 7 2 2 2 2 3 3 7" xfId="48406"/>
    <cellStyle name="Обычный 3 7 2 2 2 2 3 3 8" xfId="55873"/>
    <cellStyle name="Обычный 3 7 2 2 2 2 3 4" xfId="11306"/>
    <cellStyle name="Обычный 3 7 2 2 2 2 3 4 2" xfId="11307"/>
    <cellStyle name="Обычный 3 7 2 2 2 2 3 4 3" xfId="19049"/>
    <cellStyle name="Обычный 3 7 2 2 2 2 3 4 4" xfId="26521"/>
    <cellStyle name="Обычный 3 7 2 2 2 2 3 4 5" xfId="33990"/>
    <cellStyle name="Обычный 3 7 2 2 2 2 3 4 6" xfId="41451"/>
    <cellStyle name="Обычный 3 7 2 2 2 2 3 4 7" xfId="49339"/>
    <cellStyle name="Обычный 3 7 2 2 2 2 3 4 8" xfId="56806"/>
    <cellStyle name="Обычный 3 7 2 2 2 2 3 5" xfId="11308"/>
    <cellStyle name="Обычный 3 7 2 2 2 2 3 5 2" xfId="11309"/>
    <cellStyle name="Обычный 3 7 2 2 2 2 3 5 3" xfId="19981"/>
    <cellStyle name="Обычный 3 7 2 2 2 2 3 5 4" xfId="27453"/>
    <cellStyle name="Обычный 3 7 2 2 2 2 3 5 5" xfId="34922"/>
    <cellStyle name="Обычный 3 7 2 2 2 2 3 5 6" xfId="42383"/>
    <cellStyle name="Обычный 3 7 2 2 2 2 3 5 7" xfId="50271"/>
    <cellStyle name="Обычный 3 7 2 2 2 2 3 5 8" xfId="57738"/>
    <cellStyle name="Обычный 3 7 2 2 2 2 3 6" xfId="11310"/>
    <cellStyle name="Обычный 3 7 2 2 2 2 3 6 2" xfId="11311"/>
    <cellStyle name="Обычный 3 7 2 2 2 2 3 6 3" xfId="20914"/>
    <cellStyle name="Обычный 3 7 2 2 2 2 3 6 4" xfId="28386"/>
    <cellStyle name="Обычный 3 7 2 2 2 2 3 6 5" xfId="35855"/>
    <cellStyle name="Обычный 3 7 2 2 2 2 3 6 6" xfId="43316"/>
    <cellStyle name="Обычный 3 7 2 2 2 2 3 6 7" xfId="51204"/>
    <cellStyle name="Обычный 3 7 2 2 2 2 3 6 8" xfId="58671"/>
    <cellStyle name="Обычный 3 7 2 2 2 2 3 7" xfId="11312"/>
    <cellStyle name="Обычный 3 7 2 2 2 2 3 7 2" xfId="11313"/>
    <cellStyle name="Обычный 3 7 2 2 2 2 3 7 3" xfId="21848"/>
    <cellStyle name="Обычный 3 7 2 2 2 2 3 7 4" xfId="29320"/>
    <cellStyle name="Обычный 3 7 2 2 2 2 3 7 5" xfId="36789"/>
    <cellStyle name="Обычный 3 7 2 2 2 2 3 7 6" xfId="44250"/>
    <cellStyle name="Обычный 3 7 2 2 2 2 3 7 7" xfId="52138"/>
    <cellStyle name="Обычный 3 7 2 2 2 2 3 7 8" xfId="59605"/>
    <cellStyle name="Обычный 3 7 2 2 2 2 3 8" xfId="11314"/>
    <cellStyle name="Обычный 3 7 2 2 2 2 3 8 2" xfId="11315"/>
    <cellStyle name="Обычный 3 7 2 2 2 2 3 8 3" xfId="22781"/>
    <cellStyle name="Обычный 3 7 2 2 2 2 3 8 4" xfId="30253"/>
    <cellStyle name="Обычный 3 7 2 2 2 2 3 8 5" xfId="37722"/>
    <cellStyle name="Обычный 3 7 2 2 2 2 3 8 6" xfId="45183"/>
    <cellStyle name="Обычный 3 7 2 2 2 2 3 8 7" xfId="53071"/>
    <cellStyle name="Обычный 3 7 2 2 2 2 3 8 8" xfId="60538"/>
    <cellStyle name="Обычный 3 7 2 2 2 2 3 9" xfId="11316"/>
    <cellStyle name="Обычный 3 7 2 2 2 2 4" xfId="11317"/>
    <cellStyle name="Обычный 3 7 2 2 2 2 4 2" xfId="11318"/>
    <cellStyle name="Обычный 3 7 2 2 2 2 4 3" xfId="17180"/>
    <cellStyle name="Обычный 3 7 2 2 2 2 4 4" xfId="24652"/>
    <cellStyle name="Обычный 3 7 2 2 2 2 4 5" xfId="32122"/>
    <cellStyle name="Обычный 3 7 2 2 2 2 4 6" xfId="39584"/>
    <cellStyle name="Обычный 3 7 2 2 2 2 4 7" xfId="47470"/>
    <cellStyle name="Обычный 3 7 2 2 2 2 4 8" xfId="54937"/>
    <cellStyle name="Обычный 3 7 2 2 2 2 5" xfId="11319"/>
    <cellStyle name="Обычный 3 7 2 2 2 2 5 2" xfId="11320"/>
    <cellStyle name="Обычный 3 7 2 2 2 2 5 3" xfId="18114"/>
    <cellStyle name="Обычный 3 7 2 2 2 2 5 4" xfId="25586"/>
    <cellStyle name="Обычный 3 7 2 2 2 2 5 5" xfId="33055"/>
    <cellStyle name="Обычный 3 7 2 2 2 2 5 6" xfId="40516"/>
    <cellStyle name="Обычный 3 7 2 2 2 2 5 7" xfId="48404"/>
    <cellStyle name="Обычный 3 7 2 2 2 2 5 8" xfId="55871"/>
    <cellStyle name="Обычный 3 7 2 2 2 2 6" xfId="11321"/>
    <cellStyle name="Обычный 3 7 2 2 2 2 6 2" xfId="11322"/>
    <cellStyle name="Обычный 3 7 2 2 2 2 6 3" xfId="19047"/>
    <cellStyle name="Обычный 3 7 2 2 2 2 6 4" xfId="26519"/>
    <cellStyle name="Обычный 3 7 2 2 2 2 6 5" xfId="33988"/>
    <cellStyle name="Обычный 3 7 2 2 2 2 6 6" xfId="41449"/>
    <cellStyle name="Обычный 3 7 2 2 2 2 6 7" xfId="49337"/>
    <cellStyle name="Обычный 3 7 2 2 2 2 6 8" xfId="56804"/>
    <cellStyle name="Обычный 3 7 2 2 2 2 7" xfId="11323"/>
    <cellStyle name="Обычный 3 7 2 2 2 2 7 2" xfId="11324"/>
    <cellStyle name="Обычный 3 7 2 2 2 2 7 3" xfId="19979"/>
    <cellStyle name="Обычный 3 7 2 2 2 2 7 4" xfId="27451"/>
    <cellStyle name="Обычный 3 7 2 2 2 2 7 5" xfId="34920"/>
    <cellStyle name="Обычный 3 7 2 2 2 2 7 6" xfId="42381"/>
    <cellStyle name="Обычный 3 7 2 2 2 2 7 7" xfId="50269"/>
    <cellStyle name="Обычный 3 7 2 2 2 2 7 8" xfId="57736"/>
    <cellStyle name="Обычный 3 7 2 2 2 2 8" xfId="11325"/>
    <cellStyle name="Обычный 3 7 2 2 2 2 8 2" xfId="11326"/>
    <cellStyle name="Обычный 3 7 2 2 2 2 8 3" xfId="20912"/>
    <cellStyle name="Обычный 3 7 2 2 2 2 8 4" xfId="28384"/>
    <cellStyle name="Обычный 3 7 2 2 2 2 8 5" xfId="35853"/>
    <cellStyle name="Обычный 3 7 2 2 2 2 8 6" xfId="43314"/>
    <cellStyle name="Обычный 3 7 2 2 2 2 8 7" xfId="51202"/>
    <cellStyle name="Обычный 3 7 2 2 2 2 8 8" xfId="58669"/>
    <cellStyle name="Обычный 3 7 2 2 2 2 9" xfId="11327"/>
    <cellStyle name="Обычный 3 7 2 2 2 2 9 2" xfId="11328"/>
    <cellStyle name="Обычный 3 7 2 2 2 2 9 3" xfId="21846"/>
    <cellStyle name="Обычный 3 7 2 2 2 2 9 4" xfId="29318"/>
    <cellStyle name="Обычный 3 7 2 2 2 2 9 5" xfId="36787"/>
    <cellStyle name="Обычный 3 7 2 2 2 2 9 6" xfId="44248"/>
    <cellStyle name="Обычный 3 7 2 2 2 2 9 7" xfId="52136"/>
    <cellStyle name="Обычный 3 7 2 2 2 2 9 8" xfId="59603"/>
    <cellStyle name="Обычный 3 7 2 2 2 3" xfId="11329"/>
    <cellStyle name="Обычный 3 7 2 2 2 3 10" xfId="16228"/>
    <cellStyle name="Обычный 3 7 2 2 2 3 11" xfId="23718"/>
    <cellStyle name="Обычный 3 7 2 2 2 3 12" xfId="31189"/>
    <cellStyle name="Обычный 3 7 2 2 2 3 13" xfId="38655"/>
    <cellStyle name="Обычный 3 7 2 2 2 3 14" xfId="46536"/>
    <cellStyle name="Обычный 3 7 2 2 2 3 15" xfId="54003"/>
    <cellStyle name="Обычный 3 7 2 2 2 3 2" xfId="11330"/>
    <cellStyle name="Обычный 3 7 2 2 2 3 2 2" xfId="11331"/>
    <cellStyle name="Обычный 3 7 2 2 2 3 2 3" xfId="17183"/>
    <cellStyle name="Обычный 3 7 2 2 2 3 2 4" xfId="24655"/>
    <cellStyle name="Обычный 3 7 2 2 2 3 2 5" xfId="32125"/>
    <cellStyle name="Обычный 3 7 2 2 2 3 2 6" xfId="39587"/>
    <cellStyle name="Обычный 3 7 2 2 2 3 2 7" xfId="47473"/>
    <cellStyle name="Обычный 3 7 2 2 2 3 2 8" xfId="54940"/>
    <cellStyle name="Обычный 3 7 2 2 2 3 3" xfId="11332"/>
    <cellStyle name="Обычный 3 7 2 2 2 3 3 2" xfId="11333"/>
    <cellStyle name="Обычный 3 7 2 2 2 3 3 3" xfId="18117"/>
    <cellStyle name="Обычный 3 7 2 2 2 3 3 4" xfId="25589"/>
    <cellStyle name="Обычный 3 7 2 2 2 3 3 5" xfId="33058"/>
    <cellStyle name="Обычный 3 7 2 2 2 3 3 6" xfId="40519"/>
    <cellStyle name="Обычный 3 7 2 2 2 3 3 7" xfId="48407"/>
    <cellStyle name="Обычный 3 7 2 2 2 3 3 8" xfId="55874"/>
    <cellStyle name="Обычный 3 7 2 2 2 3 4" xfId="11334"/>
    <cellStyle name="Обычный 3 7 2 2 2 3 4 2" xfId="11335"/>
    <cellStyle name="Обычный 3 7 2 2 2 3 4 3" xfId="19050"/>
    <cellStyle name="Обычный 3 7 2 2 2 3 4 4" xfId="26522"/>
    <cellStyle name="Обычный 3 7 2 2 2 3 4 5" xfId="33991"/>
    <cellStyle name="Обычный 3 7 2 2 2 3 4 6" xfId="41452"/>
    <cellStyle name="Обычный 3 7 2 2 2 3 4 7" xfId="49340"/>
    <cellStyle name="Обычный 3 7 2 2 2 3 4 8" xfId="56807"/>
    <cellStyle name="Обычный 3 7 2 2 2 3 5" xfId="11336"/>
    <cellStyle name="Обычный 3 7 2 2 2 3 5 2" xfId="11337"/>
    <cellStyle name="Обычный 3 7 2 2 2 3 5 3" xfId="19982"/>
    <cellStyle name="Обычный 3 7 2 2 2 3 5 4" xfId="27454"/>
    <cellStyle name="Обычный 3 7 2 2 2 3 5 5" xfId="34923"/>
    <cellStyle name="Обычный 3 7 2 2 2 3 5 6" xfId="42384"/>
    <cellStyle name="Обычный 3 7 2 2 2 3 5 7" xfId="50272"/>
    <cellStyle name="Обычный 3 7 2 2 2 3 5 8" xfId="57739"/>
    <cellStyle name="Обычный 3 7 2 2 2 3 6" xfId="11338"/>
    <cellStyle name="Обычный 3 7 2 2 2 3 6 2" xfId="11339"/>
    <cellStyle name="Обычный 3 7 2 2 2 3 6 3" xfId="20915"/>
    <cellStyle name="Обычный 3 7 2 2 2 3 6 4" xfId="28387"/>
    <cellStyle name="Обычный 3 7 2 2 2 3 6 5" xfId="35856"/>
    <cellStyle name="Обычный 3 7 2 2 2 3 6 6" xfId="43317"/>
    <cellStyle name="Обычный 3 7 2 2 2 3 6 7" xfId="51205"/>
    <cellStyle name="Обычный 3 7 2 2 2 3 6 8" xfId="58672"/>
    <cellStyle name="Обычный 3 7 2 2 2 3 7" xfId="11340"/>
    <cellStyle name="Обычный 3 7 2 2 2 3 7 2" xfId="11341"/>
    <cellStyle name="Обычный 3 7 2 2 2 3 7 3" xfId="21849"/>
    <cellStyle name="Обычный 3 7 2 2 2 3 7 4" xfId="29321"/>
    <cellStyle name="Обычный 3 7 2 2 2 3 7 5" xfId="36790"/>
    <cellStyle name="Обычный 3 7 2 2 2 3 7 6" xfId="44251"/>
    <cellStyle name="Обычный 3 7 2 2 2 3 7 7" xfId="52139"/>
    <cellStyle name="Обычный 3 7 2 2 2 3 7 8" xfId="59606"/>
    <cellStyle name="Обычный 3 7 2 2 2 3 8" xfId="11342"/>
    <cellStyle name="Обычный 3 7 2 2 2 3 8 2" xfId="11343"/>
    <cellStyle name="Обычный 3 7 2 2 2 3 8 3" xfId="22782"/>
    <cellStyle name="Обычный 3 7 2 2 2 3 8 4" xfId="30254"/>
    <cellStyle name="Обычный 3 7 2 2 2 3 8 5" xfId="37723"/>
    <cellStyle name="Обычный 3 7 2 2 2 3 8 6" xfId="45184"/>
    <cellStyle name="Обычный 3 7 2 2 2 3 8 7" xfId="53072"/>
    <cellStyle name="Обычный 3 7 2 2 2 3 8 8" xfId="60539"/>
    <cellStyle name="Обычный 3 7 2 2 2 3 9" xfId="11344"/>
    <cellStyle name="Обычный 3 7 2 2 2 4" xfId="11345"/>
    <cellStyle name="Обычный 3 7 2 2 2 4 10" xfId="16229"/>
    <cellStyle name="Обычный 3 7 2 2 2 4 11" xfId="23719"/>
    <cellStyle name="Обычный 3 7 2 2 2 4 12" xfId="31190"/>
    <cellStyle name="Обычный 3 7 2 2 2 4 13" xfId="38656"/>
    <cellStyle name="Обычный 3 7 2 2 2 4 14" xfId="46537"/>
    <cellStyle name="Обычный 3 7 2 2 2 4 15" xfId="54004"/>
    <cellStyle name="Обычный 3 7 2 2 2 4 2" xfId="11346"/>
    <cellStyle name="Обычный 3 7 2 2 2 4 2 2" xfId="11347"/>
    <cellStyle name="Обычный 3 7 2 2 2 4 2 3" xfId="17184"/>
    <cellStyle name="Обычный 3 7 2 2 2 4 2 4" xfId="24656"/>
    <cellStyle name="Обычный 3 7 2 2 2 4 2 5" xfId="32126"/>
    <cellStyle name="Обычный 3 7 2 2 2 4 2 6" xfId="39588"/>
    <cellStyle name="Обычный 3 7 2 2 2 4 2 7" xfId="47474"/>
    <cellStyle name="Обычный 3 7 2 2 2 4 2 8" xfId="54941"/>
    <cellStyle name="Обычный 3 7 2 2 2 4 3" xfId="11348"/>
    <cellStyle name="Обычный 3 7 2 2 2 4 3 2" xfId="11349"/>
    <cellStyle name="Обычный 3 7 2 2 2 4 3 3" xfId="18118"/>
    <cellStyle name="Обычный 3 7 2 2 2 4 3 4" xfId="25590"/>
    <cellStyle name="Обычный 3 7 2 2 2 4 3 5" xfId="33059"/>
    <cellStyle name="Обычный 3 7 2 2 2 4 3 6" xfId="40520"/>
    <cellStyle name="Обычный 3 7 2 2 2 4 3 7" xfId="48408"/>
    <cellStyle name="Обычный 3 7 2 2 2 4 3 8" xfId="55875"/>
    <cellStyle name="Обычный 3 7 2 2 2 4 4" xfId="11350"/>
    <cellStyle name="Обычный 3 7 2 2 2 4 4 2" xfId="11351"/>
    <cellStyle name="Обычный 3 7 2 2 2 4 4 3" xfId="19051"/>
    <cellStyle name="Обычный 3 7 2 2 2 4 4 4" xfId="26523"/>
    <cellStyle name="Обычный 3 7 2 2 2 4 4 5" xfId="33992"/>
    <cellStyle name="Обычный 3 7 2 2 2 4 4 6" xfId="41453"/>
    <cellStyle name="Обычный 3 7 2 2 2 4 4 7" xfId="49341"/>
    <cellStyle name="Обычный 3 7 2 2 2 4 4 8" xfId="56808"/>
    <cellStyle name="Обычный 3 7 2 2 2 4 5" xfId="11352"/>
    <cellStyle name="Обычный 3 7 2 2 2 4 5 2" xfId="11353"/>
    <cellStyle name="Обычный 3 7 2 2 2 4 5 3" xfId="19983"/>
    <cellStyle name="Обычный 3 7 2 2 2 4 5 4" xfId="27455"/>
    <cellStyle name="Обычный 3 7 2 2 2 4 5 5" xfId="34924"/>
    <cellStyle name="Обычный 3 7 2 2 2 4 5 6" xfId="42385"/>
    <cellStyle name="Обычный 3 7 2 2 2 4 5 7" xfId="50273"/>
    <cellStyle name="Обычный 3 7 2 2 2 4 5 8" xfId="57740"/>
    <cellStyle name="Обычный 3 7 2 2 2 4 6" xfId="11354"/>
    <cellStyle name="Обычный 3 7 2 2 2 4 6 2" xfId="11355"/>
    <cellStyle name="Обычный 3 7 2 2 2 4 6 3" xfId="20916"/>
    <cellStyle name="Обычный 3 7 2 2 2 4 6 4" xfId="28388"/>
    <cellStyle name="Обычный 3 7 2 2 2 4 6 5" xfId="35857"/>
    <cellStyle name="Обычный 3 7 2 2 2 4 6 6" xfId="43318"/>
    <cellStyle name="Обычный 3 7 2 2 2 4 6 7" xfId="51206"/>
    <cellStyle name="Обычный 3 7 2 2 2 4 6 8" xfId="58673"/>
    <cellStyle name="Обычный 3 7 2 2 2 4 7" xfId="11356"/>
    <cellStyle name="Обычный 3 7 2 2 2 4 7 2" xfId="11357"/>
    <cellStyle name="Обычный 3 7 2 2 2 4 7 3" xfId="21850"/>
    <cellStyle name="Обычный 3 7 2 2 2 4 7 4" xfId="29322"/>
    <cellStyle name="Обычный 3 7 2 2 2 4 7 5" xfId="36791"/>
    <cellStyle name="Обычный 3 7 2 2 2 4 7 6" xfId="44252"/>
    <cellStyle name="Обычный 3 7 2 2 2 4 7 7" xfId="52140"/>
    <cellStyle name="Обычный 3 7 2 2 2 4 7 8" xfId="59607"/>
    <cellStyle name="Обычный 3 7 2 2 2 4 8" xfId="11358"/>
    <cellStyle name="Обычный 3 7 2 2 2 4 8 2" xfId="11359"/>
    <cellStyle name="Обычный 3 7 2 2 2 4 8 3" xfId="22783"/>
    <cellStyle name="Обычный 3 7 2 2 2 4 8 4" xfId="30255"/>
    <cellStyle name="Обычный 3 7 2 2 2 4 8 5" xfId="37724"/>
    <cellStyle name="Обычный 3 7 2 2 2 4 8 6" xfId="45185"/>
    <cellStyle name="Обычный 3 7 2 2 2 4 8 7" xfId="53073"/>
    <cellStyle name="Обычный 3 7 2 2 2 4 8 8" xfId="60540"/>
    <cellStyle name="Обычный 3 7 2 2 2 4 9" xfId="11360"/>
    <cellStyle name="Обычный 3 7 2 2 2 5" xfId="11361"/>
    <cellStyle name="Обычный 3 7 2 2 2 5 2" xfId="11362"/>
    <cellStyle name="Обычный 3 7 2 2 2 5 3" xfId="17179"/>
    <cellStyle name="Обычный 3 7 2 2 2 5 4" xfId="24651"/>
    <cellStyle name="Обычный 3 7 2 2 2 5 5" xfId="32121"/>
    <cellStyle name="Обычный 3 7 2 2 2 5 6" xfId="39583"/>
    <cellStyle name="Обычный 3 7 2 2 2 5 7" xfId="47469"/>
    <cellStyle name="Обычный 3 7 2 2 2 5 8" xfId="54936"/>
    <cellStyle name="Обычный 3 7 2 2 2 6" xfId="11363"/>
    <cellStyle name="Обычный 3 7 2 2 2 6 2" xfId="11364"/>
    <cellStyle name="Обычный 3 7 2 2 2 6 3" xfId="18113"/>
    <cellStyle name="Обычный 3 7 2 2 2 6 4" xfId="25585"/>
    <cellStyle name="Обычный 3 7 2 2 2 6 5" xfId="33054"/>
    <cellStyle name="Обычный 3 7 2 2 2 6 6" xfId="40515"/>
    <cellStyle name="Обычный 3 7 2 2 2 6 7" xfId="48403"/>
    <cellStyle name="Обычный 3 7 2 2 2 6 8" xfId="55870"/>
    <cellStyle name="Обычный 3 7 2 2 2 7" xfId="11365"/>
    <cellStyle name="Обычный 3 7 2 2 2 7 2" xfId="11366"/>
    <cellStyle name="Обычный 3 7 2 2 2 7 3" xfId="19046"/>
    <cellStyle name="Обычный 3 7 2 2 2 7 4" xfId="26518"/>
    <cellStyle name="Обычный 3 7 2 2 2 7 5" xfId="33987"/>
    <cellStyle name="Обычный 3 7 2 2 2 7 6" xfId="41448"/>
    <cellStyle name="Обычный 3 7 2 2 2 7 7" xfId="49336"/>
    <cellStyle name="Обычный 3 7 2 2 2 7 8" xfId="56803"/>
    <cellStyle name="Обычный 3 7 2 2 2 8" xfId="11367"/>
    <cellStyle name="Обычный 3 7 2 2 2 8 2" xfId="11368"/>
    <cellStyle name="Обычный 3 7 2 2 2 8 3" xfId="19978"/>
    <cellStyle name="Обычный 3 7 2 2 2 8 4" xfId="27450"/>
    <cellStyle name="Обычный 3 7 2 2 2 8 5" xfId="34919"/>
    <cellStyle name="Обычный 3 7 2 2 2 8 6" xfId="42380"/>
    <cellStyle name="Обычный 3 7 2 2 2 8 7" xfId="50268"/>
    <cellStyle name="Обычный 3 7 2 2 2 8 8" xfId="57735"/>
    <cellStyle name="Обычный 3 7 2 2 2 9" xfId="11369"/>
    <cellStyle name="Обычный 3 7 2 2 2 9 2" xfId="11370"/>
    <cellStyle name="Обычный 3 7 2 2 2 9 3" xfId="20911"/>
    <cellStyle name="Обычный 3 7 2 2 2 9 4" xfId="28383"/>
    <cellStyle name="Обычный 3 7 2 2 2 9 5" xfId="35852"/>
    <cellStyle name="Обычный 3 7 2 2 2 9 6" xfId="43313"/>
    <cellStyle name="Обычный 3 7 2 2 2 9 7" xfId="51201"/>
    <cellStyle name="Обычный 3 7 2 2 2 9 8" xfId="58668"/>
    <cellStyle name="Обычный 3 7 2 2 20" xfId="46531"/>
    <cellStyle name="Обычный 3 7 2 2 21" xfId="53998"/>
    <cellStyle name="Обычный 3 7 2 2 3" xfId="11371"/>
    <cellStyle name="Обычный 3 7 2 2 3 10" xfId="11372"/>
    <cellStyle name="Обычный 3 7 2 2 3 10 2" xfId="11373"/>
    <cellStyle name="Обычный 3 7 2 2 3 10 3" xfId="21851"/>
    <cellStyle name="Обычный 3 7 2 2 3 10 4" xfId="29323"/>
    <cellStyle name="Обычный 3 7 2 2 3 10 5" xfId="36792"/>
    <cellStyle name="Обычный 3 7 2 2 3 10 6" xfId="44253"/>
    <cellStyle name="Обычный 3 7 2 2 3 10 7" xfId="52141"/>
    <cellStyle name="Обычный 3 7 2 2 3 10 8" xfId="59608"/>
    <cellStyle name="Обычный 3 7 2 2 3 11" xfId="11374"/>
    <cellStyle name="Обычный 3 7 2 2 3 11 2" xfId="11375"/>
    <cellStyle name="Обычный 3 7 2 2 3 11 3" xfId="22784"/>
    <cellStyle name="Обычный 3 7 2 2 3 11 4" xfId="30256"/>
    <cellStyle name="Обычный 3 7 2 2 3 11 5" xfId="37725"/>
    <cellStyle name="Обычный 3 7 2 2 3 11 6" xfId="45186"/>
    <cellStyle name="Обычный 3 7 2 2 3 11 7" xfId="53074"/>
    <cellStyle name="Обычный 3 7 2 2 3 11 8" xfId="60541"/>
    <cellStyle name="Обычный 3 7 2 2 3 12" xfId="11376"/>
    <cellStyle name="Обычный 3 7 2 2 3 13" xfId="16230"/>
    <cellStyle name="Обычный 3 7 2 2 3 14" xfId="23720"/>
    <cellStyle name="Обычный 3 7 2 2 3 15" xfId="31191"/>
    <cellStyle name="Обычный 3 7 2 2 3 16" xfId="38657"/>
    <cellStyle name="Обычный 3 7 2 2 3 17" xfId="45623"/>
    <cellStyle name="Обычный 3 7 2 2 3 18" xfId="46538"/>
    <cellStyle name="Обычный 3 7 2 2 3 19" xfId="54005"/>
    <cellStyle name="Обычный 3 7 2 2 3 2" xfId="11377"/>
    <cellStyle name="Обычный 3 7 2 2 3 2 10" xfId="11378"/>
    <cellStyle name="Обычный 3 7 2 2 3 2 10 2" xfId="11379"/>
    <cellStyle name="Обычный 3 7 2 2 3 2 10 3" xfId="22785"/>
    <cellStyle name="Обычный 3 7 2 2 3 2 10 4" xfId="30257"/>
    <cellStyle name="Обычный 3 7 2 2 3 2 10 5" xfId="37726"/>
    <cellStyle name="Обычный 3 7 2 2 3 2 10 6" xfId="45187"/>
    <cellStyle name="Обычный 3 7 2 2 3 2 10 7" xfId="53075"/>
    <cellStyle name="Обычный 3 7 2 2 3 2 10 8" xfId="60542"/>
    <cellStyle name="Обычный 3 7 2 2 3 2 11" xfId="11380"/>
    <cellStyle name="Обычный 3 7 2 2 3 2 12" xfId="16231"/>
    <cellStyle name="Обычный 3 7 2 2 3 2 13" xfId="23721"/>
    <cellStyle name="Обычный 3 7 2 2 3 2 14" xfId="31192"/>
    <cellStyle name="Обычный 3 7 2 2 3 2 15" xfId="38658"/>
    <cellStyle name="Обычный 3 7 2 2 3 2 16" xfId="45624"/>
    <cellStyle name="Обычный 3 7 2 2 3 2 17" xfId="46539"/>
    <cellStyle name="Обычный 3 7 2 2 3 2 18" xfId="54006"/>
    <cellStyle name="Обычный 3 7 2 2 3 2 2" xfId="11381"/>
    <cellStyle name="Обычный 3 7 2 2 3 2 2 10" xfId="16232"/>
    <cellStyle name="Обычный 3 7 2 2 3 2 2 11" xfId="23722"/>
    <cellStyle name="Обычный 3 7 2 2 3 2 2 12" xfId="31193"/>
    <cellStyle name="Обычный 3 7 2 2 3 2 2 13" xfId="38659"/>
    <cellStyle name="Обычный 3 7 2 2 3 2 2 14" xfId="46540"/>
    <cellStyle name="Обычный 3 7 2 2 3 2 2 15" xfId="54007"/>
    <cellStyle name="Обычный 3 7 2 2 3 2 2 2" xfId="11382"/>
    <cellStyle name="Обычный 3 7 2 2 3 2 2 2 2" xfId="11383"/>
    <cellStyle name="Обычный 3 7 2 2 3 2 2 2 3" xfId="17187"/>
    <cellStyle name="Обычный 3 7 2 2 3 2 2 2 4" xfId="24659"/>
    <cellStyle name="Обычный 3 7 2 2 3 2 2 2 5" xfId="32129"/>
    <cellStyle name="Обычный 3 7 2 2 3 2 2 2 6" xfId="39591"/>
    <cellStyle name="Обычный 3 7 2 2 3 2 2 2 7" xfId="47477"/>
    <cellStyle name="Обычный 3 7 2 2 3 2 2 2 8" xfId="54944"/>
    <cellStyle name="Обычный 3 7 2 2 3 2 2 3" xfId="11384"/>
    <cellStyle name="Обычный 3 7 2 2 3 2 2 3 2" xfId="11385"/>
    <cellStyle name="Обычный 3 7 2 2 3 2 2 3 3" xfId="18121"/>
    <cellStyle name="Обычный 3 7 2 2 3 2 2 3 4" xfId="25593"/>
    <cellStyle name="Обычный 3 7 2 2 3 2 2 3 5" xfId="33062"/>
    <cellStyle name="Обычный 3 7 2 2 3 2 2 3 6" xfId="40523"/>
    <cellStyle name="Обычный 3 7 2 2 3 2 2 3 7" xfId="48411"/>
    <cellStyle name="Обычный 3 7 2 2 3 2 2 3 8" xfId="55878"/>
    <cellStyle name="Обычный 3 7 2 2 3 2 2 4" xfId="11386"/>
    <cellStyle name="Обычный 3 7 2 2 3 2 2 4 2" xfId="11387"/>
    <cellStyle name="Обычный 3 7 2 2 3 2 2 4 3" xfId="19054"/>
    <cellStyle name="Обычный 3 7 2 2 3 2 2 4 4" xfId="26526"/>
    <cellStyle name="Обычный 3 7 2 2 3 2 2 4 5" xfId="33995"/>
    <cellStyle name="Обычный 3 7 2 2 3 2 2 4 6" xfId="41456"/>
    <cellStyle name="Обычный 3 7 2 2 3 2 2 4 7" xfId="49344"/>
    <cellStyle name="Обычный 3 7 2 2 3 2 2 4 8" xfId="56811"/>
    <cellStyle name="Обычный 3 7 2 2 3 2 2 5" xfId="11388"/>
    <cellStyle name="Обычный 3 7 2 2 3 2 2 5 2" xfId="11389"/>
    <cellStyle name="Обычный 3 7 2 2 3 2 2 5 3" xfId="19986"/>
    <cellStyle name="Обычный 3 7 2 2 3 2 2 5 4" xfId="27458"/>
    <cellStyle name="Обычный 3 7 2 2 3 2 2 5 5" xfId="34927"/>
    <cellStyle name="Обычный 3 7 2 2 3 2 2 5 6" xfId="42388"/>
    <cellStyle name="Обычный 3 7 2 2 3 2 2 5 7" xfId="50276"/>
    <cellStyle name="Обычный 3 7 2 2 3 2 2 5 8" xfId="57743"/>
    <cellStyle name="Обычный 3 7 2 2 3 2 2 6" xfId="11390"/>
    <cellStyle name="Обычный 3 7 2 2 3 2 2 6 2" xfId="11391"/>
    <cellStyle name="Обычный 3 7 2 2 3 2 2 6 3" xfId="20919"/>
    <cellStyle name="Обычный 3 7 2 2 3 2 2 6 4" xfId="28391"/>
    <cellStyle name="Обычный 3 7 2 2 3 2 2 6 5" xfId="35860"/>
    <cellStyle name="Обычный 3 7 2 2 3 2 2 6 6" xfId="43321"/>
    <cellStyle name="Обычный 3 7 2 2 3 2 2 6 7" xfId="51209"/>
    <cellStyle name="Обычный 3 7 2 2 3 2 2 6 8" xfId="58676"/>
    <cellStyle name="Обычный 3 7 2 2 3 2 2 7" xfId="11392"/>
    <cellStyle name="Обычный 3 7 2 2 3 2 2 7 2" xfId="11393"/>
    <cellStyle name="Обычный 3 7 2 2 3 2 2 7 3" xfId="21853"/>
    <cellStyle name="Обычный 3 7 2 2 3 2 2 7 4" xfId="29325"/>
    <cellStyle name="Обычный 3 7 2 2 3 2 2 7 5" xfId="36794"/>
    <cellStyle name="Обычный 3 7 2 2 3 2 2 7 6" xfId="44255"/>
    <cellStyle name="Обычный 3 7 2 2 3 2 2 7 7" xfId="52143"/>
    <cellStyle name="Обычный 3 7 2 2 3 2 2 7 8" xfId="59610"/>
    <cellStyle name="Обычный 3 7 2 2 3 2 2 8" xfId="11394"/>
    <cellStyle name="Обычный 3 7 2 2 3 2 2 8 2" xfId="11395"/>
    <cellStyle name="Обычный 3 7 2 2 3 2 2 8 3" xfId="22786"/>
    <cellStyle name="Обычный 3 7 2 2 3 2 2 8 4" xfId="30258"/>
    <cellStyle name="Обычный 3 7 2 2 3 2 2 8 5" xfId="37727"/>
    <cellStyle name="Обычный 3 7 2 2 3 2 2 8 6" xfId="45188"/>
    <cellStyle name="Обычный 3 7 2 2 3 2 2 8 7" xfId="53076"/>
    <cellStyle name="Обычный 3 7 2 2 3 2 2 8 8" xfId="60543"/>
    <cellStyle name="Обычный 3 7 2 2 3 2 2 9" xfId="11396"/>
    <cellStyle name="Обычный 3 7 2 2 3 2 3" xfId="11397"/>
    <cellStyle name="Обычный 3 7 2 2 3 2 3 10" xfId="16233"/>
    <cellStyle name="Обычный 3 7 2 2 3 2 3 11" xfId="23723"/>
    <cellStyle name="Обычный 3 7 2 2 3 2 3 12" xfId="31194"/>
    <cellStyle name="Обычный 3 7 2 2 3 2 3 13" xfId="38660"/>
    <cellStyle name="Обычный 3 7 2 2 3 2 3 14" xfId="46541"/>
    <cellStyle name="Обычный 3 7 2 2 3 2 3 15" xfId="54008"/>
    <cellStyle name="Обычный 3 7 2 2 3 2 3 2" xfId="11398"/>
    <cellStyle name="Обычный 3 7 2 2 3 2 3 2 2" xfId="11399"/>
    <cellStyle name="Обычный 3 7 2 2 3 2 3 2 3" xfId="17188"/>
    <cellStyle name="Обычный 3 7 2 2 3 2 3 2 4" xfId="24660"/>
    <cellStyle name="Обычный 3 7 2 2 3 2 3 2 5" xfId="32130"/>
    <cellStyle name="Обычный 3 7 2 2 3 2 3 2 6" xfId="39592"/>
    <cellStyle name="Обычный 3 7 2 2 3 2 3 2 7" xfId="47478"/>
    <cellStyle name="Обычный 3 7 2 2 3 2 3 2 8" xfId="54945"/>
    <cellStyle name="Обычный 3 7 2 2 3 2 3 3" xfId="11400"/>
    <cellStyle name="Обычный 3 7 2 2 3 2 3 3 2" xfId="11401"/>
    <cellStyle name="Обычный 3 7 2 2 3 2 3 3 3" xfId="18122"/>
    <cellStyle name="Обычный 3 7 2 2 3 2 3 3 4" xfId="25594"/>
    <cellStyle name="Обычный 3 7 2 2 3 2 3 3 5" xfId="33063"/>
    <cellStyle name="Обычный 3 7 2 2 3 2 3 3 6" xfId="40524"/>
    <cellStyle name="Обычный 3 7 2 2 3 2 3 3 7" xfId="48412"/>
    <cellStyle name="Обычный 3 7 2 2 3 2 3 3 8" xfId="55879"/>
    <cellStyle name="Обычный 3 7 2 2 3 2 3 4" xfId="11402"/>
    <cellStyle name="Обычный 3 7 2 2 3 2 3 4 2" xfId="11403"/>
    <cellStyle name="Обычный 3 7 2 2 3 2 3 4 3" xfId="19055"/>
    <cellStyle name="Обычный 3 7 2 2 3 2 3 4 4" xfId="26527"/>
    <cellStyle name="Обычный 3 7 2 2 3 2 3 4 5" xfId="33996"/>
    <cellStyle name="Обычный 3 7 2 2 3 2 3 4 6" xfId="41457"/>
    <cellStyle name="Обычный 3 7 2 2 3 2 3 4 7" xfId="49345"/>
    <cellStyle name="Обычный 3 7 2 2 3 2 3 4 8" xfId="56812"/>
    <cellStyle name="Обычный 3 7 2 2 3 2 3 5" xfId="11404"/>
    <cellStyle name="Обычный 3 7 2 2 3 2 3 5 2" xfId="11405"/>
    <cellStyle name="Обычный 3 7 2 2 3 2 3 5 3" xfId="19987"/>
    <cellStyle name="Обычный 3 7 2 2 3 2 3 5 4" xfId="27459"/>
    <cellStyle name="Обычный 3 7 2 2 3 2 3 5 5" xfId="34928"/>
    <cellStyle name="Обычный 3 7 2 2 3 2 3 5 6" xfId="42389"/>
    <cellStyle name="Обычный 3 7 2 2 3 2 3 5 7" xfId="50277"/>
    <cellStyle name="Обычный 3 7 2 2 3 2 3 5 8" xfId="57744"/>
    <cellStyle name="Обычный 3 7 2 2 3 2 3 6" xfId="11406"/>
    <cellStyle name="Обычный 3 7 2 2 3 2 3 6 2" xfId="11407"/>
    <cellStyle name="Обычный 3 7 2 2 3 2 3 6 3" xfId="20920"/>
    <cellStyle name="Обычный 3 7 2 2 3 2 3 6 4" xfId="28392"/>
    <cellStyle name="Обычный 3 7 2 2 3 2 3 6 5" xfId="35861"/>
    <cellStyle name="Обычный 3 7 2 2 3 2 3 6 6" xfId="43322"/>
    <cellStyle name="Обычный 3 7 2 2 3 2 3 6 7" xfId="51210"/>
    <cellStyle name="Обычный 3 7 2 2 3 2 3 6 8" xfId="58677"/>
    <cellStyle name="Обычный 3 7 2 2 3 2 3 7" xfId="11408"/>
    <cellStyle name="Обычный 3 7 2 2 3 2 3 7 2" xfId="11409"/>
    <cellStyle name="Обычный 3 7 2 2 3 2 3 7 3" xfId="21854"/>
    <cellStyle name="Обычный 3 7 2 2 3 2 3 7 4" xfId="29326"/>
    <cellStyle name="Обычный 3 7 2 2 3 2 3 7 5" xfId="36795"/>
    <cellStyle name="Обычный 3 7 2 2 3 2 3 7 6" xfId="44256"/>
    <cellStyle name="Обычный 3 7 2 2 3 2 3 7 7" xfId="52144"/>
    <cellStyle name="Обычный 3 7 2 2 3 2 3 7 8" xfId="59611"/>
    <cellStyle name="Обычный 3 7 2 2 3 2 3 8" xfId="11410"/>
    <cellStyle name="Обычный 3 7 2 2 3 2 3 8 2" xfId="11411"/>
    <cellStyle name="Обычный 3 7 2 2 3 2 3 8 3" xfId="22787"/>
    <cellStyle name="Обычный 3 7 2 2 3 2 3 8 4" xfId="30259"/>
    <cellStyle name="Обычный 3 7 2 2 3 2 3 8 5" xfId="37728"/>
    <cellStyle name="Обычный 3 7 2 2 3 2 3 8 6" xfId="45189"/>
    <cellStyle name="Обычный 3 7 2 2 3 2 3 8 7" xfId="53077"/>
    <cellStyle name="Обычный 3 7 2 2 3 2 3 8 8" xfId="60544"/>
    <cellStyle name="Обычный 3 7 2 2 3 2 3 9" xfId="11412"/>
    <cellStyle name="Обычный 3 7 2 2 3 2 4" xfId="11413"/>
    <cellStyle name="Обычный 3 7 2 2 3 2 4 2" xfId="11414"/>
    <cellStyle name="Обычный 3 7 2 2 3 2 4 3" xfId="17186"/>
    <cellStyle name="Обычный 3 7 2 2 3 2 4 4" xfId="24658"/>
    <cellStyle name="Обычный 3 7 2 2 3 2 4 5" xfId="32128"/>
    <cellStyle name="Обычный 3 7 2 2 3 2 4 6" xfId="39590"/>
    <cellStyle name="Обычный 3 7 2 2 3 2 4 7" xfId="47476"/>
    <cellStyle name="Обычный 3 7 2 2 3 2 4 8" xfId="54943"/>
    <cellStyle name="Обычный 3 7 2 2 3 2 5" xfId="11415"/>
    <cellStyle name="Обычный 3 7 2 2 3 2 5 2" xfId="11416"/>
    <cellStyle name="Обычный 3 7 2 2 3 2 5 3" xfId="18120"/>
    <cellStyle name="Обычный 3 7 2 2 3 2 5 4" xfId="25592"/>
    <cellStyle name="Обычный 3 7 2 2 3 2 5 5" xfId="33061"/>
    <cellStyle name="Обычный 3 7 2 2 3 2 5 6" xfId="40522"/>
    <cellStyle name="Обычный 3 7 2 2 3 2 5 7" xfId="48410"/>
    <cellStyle name="Обычный 3 7 2 2 3 2 5 8" xfId="55877"/>
    <cellStyle name="Обычный 3 7 2 2 3 2 6" xfId="11417"/>
    <cellStyle name="Обычный 3 7 2 2 3 2 6 2" xfId="11418"/>
    <cellStyle name="Обычный 3 7 2 2 3 2 6 3" xfId="19053"/>
    <cellStyle name="Обычный 3 7 2 2 3 2 6 4" xfId="26525"/>
    <cellStyle name="Обычный 3 7 2 2 3 2 6 5" xfId="33994"/>
    <cellStyle name="Обычный 3 7 2 2 3 2 6 6" xfId="41455"/>
    <cellStyle name="Обычный 3 7 2 2 3 2 6 7" xfId="49343"/>
    <cellStyle name="Обычный 3 7 2 2 3 2 6 8" xfId="56810"/>
    <cellStyle name="Обычный 3 7 2 2 3 2 7" xfId="11419"/>
    <cellStyle name="Обычный 3 7 2 2 3 2 7 2" xfId="11420"/>
    <cellStyle name="Обычный 3 7 2 2 3 2 7 3" xfId="19985"/>
    <cellStyle name="Обычный 3 7 2 2 3 2 7 4" xfId="27457"/>
    <cellStyle name="Обычный 3 7 2 2 3 2 7 5" xfId="34926"/>
    <cellStyle name="Обычный 3 7 2 2 3 2 7 6" xfId="42387"/>
    <cellStyle name="Обычный 3 7 2 2 3 2 7 7" xfId="50275"/>
    <cellStyle name="Обычный 3 7 2 2 3 2 7 8" xfId="57742"/>
    <cellStyle name="Обычный 3 7 2 2 3 2 8" xfId="11421"/>
    <cellStyle name="Обычный 3 7 2 2 3 2 8 2" xfId="11422"/>
    <cellStyle name="Обычный 3 7 2 2 3 2 8 3" xfId="20918"/>
    <cellStyle name="Обычный 3 7 2 2 3 2 8 4" xfId="28390"/>
    <cellStyle name="Обычный 3 7 2 2 3 2 8 5" xfId="35859"/>
    <cellStyle name="Обычный 3 7 2 2 3 2 8 6" xfId="43320"/>
    <cellStyle name="Обычный 3 7 2 2 3 2 8 7" xfId="51208"/>
    <cellStyle name="Обычный 3 7 2 2 3 2 8 8" xfId="58675"/>
    <cellStyle name="Обычный 3 7 2 2 3 2 9" xfId="11423"/>
    <cellStyle name="Обычный 3 7 2 2 3 2 9 2" xfId="11424"/>
    <cellStyle name="Обычный 3 7 2 2 3 2 9 3" xfId="21852"/>
    <cellStyle name="Обычный 3 7 2 2 3 2 9 4" xfId="29324"/>
    <cellStyle name="Обычный 3 7 2 2 3 2 9 5" xfId="36793"/>
    <cellStyle name="Обычный 3 7 2 2 3 2 9 6" xfId="44254"/>
    <cellStyle name="Обычный 3 7 2 2 3 2 9 7" xfId="52142"/>
    <cellStyle name="Обычный 3 7 2 2 3 2 9 8" xfId="59609"/>
    <cellStyle name="Обычный 3 7 2 2 3 3" xfId="11425"/>
    <cellStyle name="Обычный 3 7 2 2 3 3 10" xfId="16234"/>
    <cellStyle name="Обычный 3 7 2 2 3 3 11" xfId="23724"/>
    <cellStyle name="Обычный 3 7 2 2 3 3 12" xfId="31195"/>
    <cellStyle name="Обычный 3 7 2 2 3 3 13" xfId="38661"/>
    <cellStyle name="Обычный 3 7 2 2 3 3 14" xfId="46542"/>
    <cellStyle name="Обычный 3 7 2 2 3 3 15" xfId="54009"/>
    <cellStyle name="Обычный 3 7 2 2 3 3 2" xfId="11426"/>
    <cellStyle name="Обычный 3 7 2 2 3 3 2 2" xfId="11427"/>
    <cellStyle name="Обычный 3 7 2 2 3 3 2 3" xfId="17189"/>
    <cellStyle name="Обычный 3 7 2 2 3 3 2 4" xfId="24661"/>
    <cellStyle name="Обычный 3 7 2 2 3 3 2 5" xfId="32131"/>
    <cellStyle name="Обычный 3 7 2 2 3 3 2 6" xfId="39593"/>
    <cellStyle name="Обычный 3 7 2 2 3 3 2 7" xfId="47479"/>
    <cellStyle name="Обычный 3 7 2 2 3 3 2 8" xfId="54946"/>
    <cellStyle name="Обычный 3 7 2 2 3 3 3" xfId="11428"/>
    <cellStyle name="Обычный 3 7 2 2 3 3 3 2" xfId="11429"/>
    <cellStyle name="Обычный 3 7 2 2 3 3 3 3" xfId="18123"/>
    <cellStyle name="Обычный 3 7 2 2 3 3 3 4" xfId="25595"/>
    <cellStyle name="Обычный 3 7 2 2 3 3 3 5" xfId="33064"/>
    <cellStyle name="Обычный 3 7 2 2 3 3 3 6" xfId="40525"/>
    <cellStyle name="Обычный 3 7 2 2 3 3 3 7" xfId="48413"/>
    <cellStyle name="Обычный 3 7 2 2 3 3 3 8" xfId="55880"/>
    <cellStyle name="Обычный 3 7 2 2 3 3 4" xfId="11430"/>
    <cellStyle name="Обычный 3 7 2 2 3 3 4 2" xfId="11431"/>
    <cellStyle name="Обычный 3 7 2 2 3 3 4 3" xfId="19056"/>
    <cellStyle name="Обычный 3 7 2 2 3 3 4 4" xfId="26528"/>
    <cellStyle name="Обычный 3 7 2 2 3 3 4 5" xfId="33997"/>
    <cellStyle name="Обычный 3 7 2 2 3 3 4 6" xfId="41458"/>
    <cellStyle name="Обычный 3 7 2 2 3 3 4 7" xfId="49346"/>
    <cellStyle name="Обычный 3 7 2 2 3 3 4 8" xfId="56813"/>
    <cellStyle name="Обычный 3 7 2 2 3 3 5" xfId="11432"/>
    <cellStyle name="Обычный 3 7 2 2 3 3 5 2" xfId="11433"/>
    <cellStyle name="Обычный 3 7 2 2 3 3 5 3" xfId="19988"/>
    <cellStyle name="Обычный 3 7 2 2 3 3 5 4" xfId="27460"/>
    <cellStyle name="Обычный 3 7 2 2 3 3 5 5" xfId="34929"/>
    <cellStyle name="Обычный 3 7 2 2 3 3 5 6" xfId="42390"/>
    <cellStyle name="Обычный 3 7 2 2 3 3 5 7" xfId="50278"/>
    <cellStyle name="Обычный 3 7 2 2 3 3 5 8" xfId="57745"/>
    <cellStyle name="Обычный 3 7 2 2 3 3 6" xfId="11434"/>
    <cellStyle name="Обычный 3 7 2 2 3 3 6 2" xfId="11435"/>
    <cellStyle name="Обычный 3 7 2 2 3 3 6 3" xfId="20921"/>
    <cellStyle name="Обычный 3 7 2 2 3 3 6 4" xfId="28393"/>
    <cellStyle name="Обычный 3 7 2 2 3 3 6 5" xfId="35862"/>
    <cellStyle name="Обычный 3 7 2 2 3 3 6 6" xfId="43323"/>
    <cellStyle name="Обычный 3 7 2 2 3 3 6 7" xfId="51211"/>
    <cellStyle name="Обычный 3 7 2 2 3 3 6 8" xfId="58678"/>
    <cellStyle name="Обычный 3 7 2 2 3 3 7" xfId="11436"/>
    <cellStyle name="Обычный 3 7 2 2 3 3 7 2" xfId="11437"/>
    <cellStyle name="Обычный 3 7 2 2 3 3 7 3" xfId="21855"/>
    <cellStyle name="Обычный 3 7 2 2 3 3 7 4" xfId="29327"/>
    <cellStyle name="Обычный 3 7 2 2 3 3 7 5" xfId="36796"/>
    <cellStyle name="Обычный 3 7 2 2 3 3 7 6" xfId="44257"/>
    <cellStyle name="Обычный 3 7 2 2 3 3 7 7" xfId="52145"/>
    <cellStyle name="Обычный 3 7 2 2 3 3 7 8" xfId="59612"/>
    <cellStyle name="Обычный 3 7 2 2 3 3 8" xfId="11438"/>
    <cellStyle name="Обычный 3 7 2 2 3 3 8 2" xfId="11439"/>
    <cellStyle name="Обычный 3 7 2 2 3 3 8 3" xfId="22788"/>
    <cellStyle name="Обычный 3 7 2 2 3 3 8 4" xfId="30260"/>
    <cellStyle name="Обычный 3 7 2 2 3 3 8 5" xfId="37729"/>
    <cellStyle name="Обычный 3 7 2 2 3 3 8 6" xfId="45190"/>
    <cellStyle name="Обычный 3 7 2 2 3 3 8 7" xfId="53078"/>
    <cellStyle name="Обычный 3 7 2 2 3 3 8 8" xfId="60545"/>
    <cellStyle name="Обычный 3 7 2 2 3 3 9" xfId="11440"/>
    <cellStyle name="Обычный 3 7 2 2 3 4" xfId="11441"/>
    <cellStyle name="Обычный 3 7 2 2 3 4 10" xfId="16235"/>
    <cellStyle name="Обычный 3 7 2 2 3 4 11" xfId="23725"/>
    <cellStyle name="Обычный 3 7 2 2 3 4 12" xfId="31196"/>
    <cellStyle name="Обычный 3 7 2 2 3 4 13" xfId="38662"/>
    <cellStyle name="Обычный 3 7 2 2 3 4 14" xfId="46543"/>
    <cellStyle name="Обычный 3 7 2 2 3 4 15" xfId="54010"/>
    <cellStyle name="Обычный 3 7 2 2 3 4 2" xfId="11442"/>
    <cellStyle name="Обычный 3 7 2 2 3 4 2 2" xfId="11443"/>
    <cellStyle name="Обычный 3 7 2 2 3 4 2 3" xfId="17190"/>
    <cellStyle name="Обычный 3 7 2 2 3 4 2 4" xfId="24662"/>
    <cellStyle name="Обычный 3 7 2 2 3 4 2 5" xfId="32132"/>
    <cellStyle name="Обычный 3 7 2 2 3 4 2 6" xfId="39594"/>
    <cellStyle name="Обычный 3 7 2 2 3 4 2 7" xfId="47480"/>
    <cellStyle name="Обычный 3 7 2 2 3 4 2 8" xfId="54947"/>
    <cellStyle name="Обычный 3 7 2 2 3 4 3" xfId="11444"/>
    <cellStyle name="Обычный 3 7 2 2 3 4 3 2" xfId="11445"/>
    <cellStyle name="Обычный 3 7 2 2 3 4 3 3" xfId="18124"/>
    <cellStyle name="Обычный 3 7 2 2 3 4 3 4" xfId="25596"/>
    <cellStyle name="Обычный 3 7 2 2 3 4 3 5" xfId="33065"/>
    <cellStyle name="Обычный 3 7 2 2 3 4 3 6" xfId="40526"/>
    <cellStyle name="Обычный 3 7 2 2 3 4 3 7" xfId="48414"/>
    <cellStyle name="Обычный 3 7 2 2 3 4 3 8" xfId="55881"/>
    <cellStyle name="Обычный 3 7 2 2 3 4 4" xfId="11446"/>
    <cellStyle name="Обычный 3 7 2 2 3 4 4 2" xfId="11447"/>
    <cellStyle name="Обычный 3 7 2 2 3 4 4 3" xfId="19057"/>
    <cellStyle name="Обычный 3 7 2 2 3 4 4 4" xfId="26529"/>
    <cellStyle name="Обычный 3 7 2 2 3 4 4 5" xfId="33998"/>
    <cellStyle name="Обычный 3 7 2 2 3 4 4 6" xfId="41459"/>
    <cellStyle name="Обычный 3 7 2 2 3 4 4 7" xfId="49347"/>
    <cellStyle name="Обычный 3 7 2 2 3 4 4 8" xfId="56814"/>
    <cellStyle name="Обычный 3 7 2 2 3 4 5" xfId="11448"/>
    <cellStyle name="Обычный 3 7 2 2 3 4 5 2" xfId="11449"/>
    <cellStyle name="Обычный 3 7 2 2 3 4 5 3" xfId="19989"/>
    <cellStyle name="Обычный 3 7 2 2 3 4 5 4" xfId="27461"/>
    <cellStyle name="Обычный 3 7 2 2 3 4 5 5" xfId="34930"/>
    <cellStyle name="Обычный 3 7 2 2 3 4 5 6" xfId="42391"/>
    <cellStyle name="Обычный 3 7 2 2 3 4 5 7" xfId="50279"/>
    <cellStyle name="Обычный 3 7 2 2 3 4 5 8" xfId="57746"/>
    <cellStyle name="Обычный 3 7 2 2 3 4 6" xfId="11450"/>
    <cellStyle name="Обычный 3 7 2 2 3 4 6 2" xfId="11451"/>
    <cellStyle name="Обычный 3 7 2 2 3 4 6 3" xfId="20922"/>
    <cellStyle name="Обычный 3 7 2 2 3 4 6 4" xfId="28394"/>
    <cellStyle name="Обычный 3 7 2 2 3 4 6 5" xfId="35863"/>
    <cellStyle name="Обычный 3 7 2 2 3 4 6 6" xfId="43324"/>
    <cellStyle name="Обычный 3 7 2 2 3 4 6 7" xfId="51212"/>
    <cellStyle name="Обычный 3 7 2 2 3 4 6 8" xfId="58679"/>
    <cellStyle name="Обычный 3 7 2 2 3 4 7" xfId="11452"/>
    <cellStyle name="Обычный 3 7 2 2 3 4 7 2" xfId="11453"/>
    <cellStyle name="Обычный 3 7 2 2 3 4 7 3" xfId="21856"/>
    <cellStyle name="Обычный 3 7 2 2 3 4 7 4" xfId="29328"/>
    <cellStyle name="Обычный 3 7 2 2 3 4 7 5" xfId="36797"/>
    <cellStyle name="Обычный 3 7 2 2 3 4 7 6" xfId="44258"/>
    <cellStyle name="Обычный 3 7 2 2 3 4 7 7" xfId="52146"/>
    <cellStyle name="Обычный 3 7 2 2 3 4 7 8" xfId="59613"/>
    <cellStyle name="Обычный 3 7 2 2 3 4 8" xfId="11454"/>
    <cellStyle name="Обычный 3 7 2 2 3 4 8 2" xfId="11455"/>
    <cellStyle name="Обычный 3 7 2 2 3 4 8 3" xfId="22789"/>
    <cellStyle name="Обычный 3 7 2 2 3 4 8 4" xfId="30261"/>
    <cellStyle name="Обычный 3 7 2 2 3 4 8 5" xfId="37730"/>
    <cellStyle name="Обычный 3 7 2 2 3 4 8 6" xfId="45191"/>
    <cellStyle name="Обычный 3 7 2 2 3 4 8 7" xfId="53079"/>
    <cellStyle name="Обычный 3 7 2 2 3 4 8 8" xfId="60546"/>
    <cellStyle name="Обычный 3 7 2 2 3 4 9" xfId="11456"/>
    <cellStyle name="Обычный 3 7 2 2 3 5" xfId="11457"/>
    <cellStyle name="Обычный 3 7 2 2 3 5 2" xfId="11458"/>
    <cellStyle name="Обычный 3 7 2 2 3 5 3" xfId="17185"/>
    <cellStyle name="Обычный 3 7 2 2 3 5 4" xfId="24657"/>
    <cellStyle name="Обычный 3 7 2 2 3 5 5" xfId="32127"/>
    <cellStyle name="Обычный 3 7 2 2 3 5 6" xfId="39589"/>
    <cellStyle name="Обычный 3 7 2 2 3 5 7" xfId="47475"/>
    <cellStyle name="Обычный 3 7 2 2 3 5 8" xfId="54942"/>
    <cellStyle name="Обычный 3 7 2 2 3 6" xfId="11459"/>
    <cellStyle name="Обычный 3 7 2 2 3 6 2" xfId="11460"/>
    <cellStyle name="Обычный 3 7 2 2 3 6 3" xfId="18119"/>
    <cellStyle name="Обычный 3 7 2 2 3 6 4" xfId="25591"/>
    <cellStyle name="Обычный 3 7 2 2 3 6 5" xfId="33060"/>
    <cellStyle name="Обычный 3 7 2 2 3 6 6" xfId="40521"/>
    <cellStyle name="Обычный 3 7 2 2 3 6 7" xfId="48409"/>
    <cellStyle name="Обычный 3 7 2 2 3 6 8" xfId="55876"/>
    <cellStyle name="Обычный 3 7 2 2 3 7" xfId="11461"/>
    <cellStyle name="Обычный 3 7 2 2 3 7 2" xfId="11462"/>
    <cellStyle name="Обычный 3 7 2 2 3 7 3" xfId="19052"/>
    <cellStyle name="Обычный 3 7 2 2 3 7 4" xfId="26524"/>
    <cellStyle name="Обычный 3 7 2 2 3 7 5" xfId="33993"/>
    <cellStyle name="Обычный 3 7 2 2 3 7 6" xfId="41454"/>
    <cellStyle name="Обычный 3 7 2 2 3 7 7" xfId="49342"/>
    <cellStyle name="Обычный 3 7 2 2 3 7 8" xfId="56809"/>
    <cellStyle name="Обычный 3 7 2 2 3 8" xfId="11463"/>
    <cellStyle name="Обычный 3 7 2 2 3 8 2" xfId="11464"/>
    <cellStyle name="Обычный 3 7 2 2 3 8 3" xfId="19984"/>
    <cellStyle name="Обычный 3 7 2 2 3 8 4" xfId="27456"/>
    <cellStyle name="Обычный 3 7 2 2 3 8 5" xfId="34925"/>
    <cellStyle name="Обычный 3 7 2 2 3 8 6" xfId="42386"/>
    <cellStyle name="Обычный 3 7 2 2 3 8 7" xfId="50274"/>
    <cellStyle name="Обычный 3 7 2 2 3 8 8" xfId="57741"/>
    <cellStyle name="Обычный 3 7 2 2 3 9" xfId="11465"/>
    <cellStyle name="Обычный 3 7 2 2 3 9 2" xfId="11466"/>
    <cellStyle name="Обычный 3 7 2 2 3 9 3" xfId="20917"/>
    <cellStyle name="Обычный 3 7 2 2 3 9 4" xfId="28389"/>
    <cellStyle name="Обычный 3 7 2 2 3 9 5" xfId="35858"/>
    <cellStyle name="Обычный 3 7 2 2 3 9 6" xfId="43319"/>
    <cellStyle name="Обычный 3 7 2 2 3 9 7" xfId="51207"/>
    <cellStyle name="Обычный 3 7 2 2 3 9 8" xfId="58674"/>
    <cellStyle name="Обычный 3 7 2 2 4" xfId="11467"/>
    <cellStyle name="Обычный 3 7 2 2 4 10" xfId="11468"/>
    <cellStyle name="Обычный 3 7 2 2 4 10 2" xfId="11469"/>
    <cellStyle name="Обычный 3 7 2 2 4 10 3" xfId="22790"/>
    <cellStyle name="Обычный 3 7 2 2 4 10 4" xfId="30262"/>
    <cellStyle name="Обычный 3 7 2 2 4 10 5" xfId="37731"/>
    <cellStyle name="Обычный 3 7 2 2 4 10 6" xfId="45192"/>
    <cellStyle name="Обычный 3 7 2 2 4 10 7" xfId="53080"/>
    <cellStyle name="Обычный 3 7 2 2 4 10 8" xfId="60547"/>
    <cellStyle name="Обычный 3 7 2 2 4 11" xfId="11470"/>
    <cellStyle name="Обычный 3 7 2 2 4 12" xfId="16236"/>
    <cellStyle name="Обычный 3 7 2 2 4 13" xfId="23726"/>
    <cellStyle name="Обычный 3 7 2 2 4 14" xfId="31197"/>
    <cellStyle name="Обычный 3 7 2 2 4 15" xfId="38663"/>
    <cellStyle name="Обычный 3 7 2 2 4 16" xfId="45625"/>
    <cellStyle name="Обычный 3 7 2 2 4 17" xfId="46544"/>
    <cellStyle name="Обычный 3 7 2 2 4 18" xfId="54011"/>
    <cellStyle name="Обычный 3 7 2 2 4 2" xfId="11471"/>
    <cellStyle name="Обычный 3 7 2 2 4 2 10" xfId="16237"/>
    <cellStyle name="Обычный 3 7 2 2 4 2 11" xfId="23727"/>
    <cellStyle name="Обычный 3 7 2 2 4 2 12" xfId="31198"/>
    <cellStyle name="Обычный 3 7 2 2 4 2 13" xfId="38664"/>
    <cellStyle name="Обычный 3 7 2 2 4 2 14" xfId="46545"/>
    <cellStyle name="Обычный 3 7 2 2 4 2 15" xfId="54012"/>
    <cellStyle name="Обычный 3 7 2 2 4 2 2" xfId="11472"/>
    <cellStyle name="Обычный 3 7 2 2 4 2 2 2" xfId="11473"/>
    <cellStyle name="Обычный 3 7 2 2 4 2 2 3" xfId="17192"/>
    <cellStyle name="Обычный 3 7 2 2 4 2 2 4" xfId="24664"/>
    <cellStyle name="Обычный 3 7 2 2 4 2 2 5" xfId="32134"/>
    <cellStyle name="Обычный 3 7 2 2 4 2 2 6" xfId="39596"/>
    <cellStyle name="Обычный 3 7 2 2 4 2 2 7" xfId="47482"/>
    <cellStyle name="Обычный 3 7 2 2 4 2 2 8" xfId="54949"/>
    <cellStyle name="Обычный 3 7 2 2 4 2 3" xfId="11474"/>
    <cellStyle name="Обычный 3 7 2 2 4 2 3 2" xfId="11475"/>
    <cellStyle name="Обычный 3 7 2 2 4 2 3 3" xfId="18126"/>
    <cellStyle name="Обычный 3 7 2 2 4 2 3 4" xfId="25598"/>
    <cellStyle name="Обычный 3 7 2 2 4 2 3 5" xfId="33067"/>
    <cellStyle name="Обычный 3 7 2 2 4 2 3 6" xfId="40528"/>
    <cellStyle name="Обычный 3 7 2 2 4 2 3 7" xfId="48416"/>
    <cellStyle name="Обычный 3 7 2 2 4 2 3 8" xfId="55883"/>
    <cellStyle name="Обычный 3 7 2 2 4 2 4" xfId="11476"/>
    <cellStyle name="Обычный 3 7 2 2 4 2 4 2" xfId="11477"/>
    <cellStyle name="Обычный 3 7 2 2 4 2 4 3" xfId="19059"/>
    <cellStyle name="Обычный 3 7 2 2 4 2 4 4" xfId="26531"/>
    <cellStyle name="Обычный 3 7 2 2 4 2 4 5" xfId="34000"/>
    <cellStyle name="Обычный 3 7 2 2 4 2 4 6" xfId="41461"/>
    <cellStyle name="Обычный 3 7 2 2 4 2 4 7" xfId="49349"/>
    <cellStyle name="Обычный 3 7 2 2 4 2 4 8" xfId="56816"/>
    <cellStyle name="Обычный 3 7 2 2 4 2 5" xfId="11478"/>
    <cellStyle name="Обычный 3 7 2 2 4 2 5 2" xfId="11479"/>
    <cellStyle name="Обычный 3 7 2 2 4 2 5 3" xfId="19991"/>
    <cellStyle name="Обычный 3 7 2 2 4 2 5 4" xfId="27463"/>
    <cellStyle name="Обычный 3 7 2 2 4 2 5 5" xfId="34932"/>
    <cellStyle name="Обычный 3 7 2 2 4 2 5 6" xfId="42393"/>
    <cellStyle name="Обычный 3 7 2 2 4 2 5 7" xfId="50281"/>
    <cellStyle name="Обычный 3 7 2 2 4 2 5 8" xfId="57748"/>
    <cellStyle name="Обычный 3 7 2 2 4 2 6" xfId="11480"/>
    <cellStyle name="Обычный 3 7 2 2 4 2 6 2" xfId="11481"/>
    <cellStyle name="Обычный 3 7 2 2 4 2 6 3" xfId="20924"/>
    <cellStyle name="Обычный 3 7 2 2 4 2 6 4" xfId="28396"/>
    <cellStyle name="Обычный 3 7 2 2 4 2 6 5" xfId="35865"/>
    <cellStyle name="Обычный 3 7 2 2 4 2 6 6" xfId="43326"/>
    <cellStyle name="Обычный 3 7 2 2 4 2 6 7" xfId="51214"/>
    <cellStyle name="Обычный 3 7 2 2 4 2 6 8" xfId="58681"/>
    <cellStyle name="Обычный 3 7 2 2 4 2 7" xfId="11482"/>
    <cellStyle name="Обычный 3 7 2 2 4 2 7 2" xfId="11483"/>
    <cellStyle name="Обычный 3 7 2 2 4 2 7 3" xfId="21858"/>
    <cellStyle name="Обычный 3 7 2 2 4 2 7 4" xfId="29330"/>
    <cellStyle name="Обычный 3 7 2 2 4 2 7 5" xfId="36799"/>
    <cellStyle name="Обычный 3 7 2 2 4 2 7 6" xfId="44260"/>
    <cellStyle name="Обычный 3 7 2 2 4 2 7 7" xfId="52148"/>
    <cellStyle name="Обычный 3 7 2 2 4 2 7 8" xfId="59615"/>
    <cellStyle name="Обычный 3 7 2 2 4 2 8" xfId="11484"/>
    <cellStyle name="Обычный 3 7 2 2 4 2 8 2" xfId="11485"/>
    <cellStyle name="Обычный 3 7 2 2 4 2 8 3" xfId="22791"/>
    <cellStyle name="Обычный 3 7 2 2 4 2 8 4" xfId="30263"/>
    <cellStyle name="Обычный 3 7 2 2 4 2 8 5" xfId="37732"/>
    <cellStyle name="Обычный 3 7 2 2 4 2 8 6" xfId="45193"/>
    <cellStyle name="Обычный 3 7 2 2 4 2 8 7" xfId="53081"/>
    <cellStyle name="Обычный 3 7 2 2 4 2 8 8" xfId="60548"/>
    <cellStyle name="Обычный 3 7 2 2 4 2 9" xfId="11486"/>
    <cellStyle name="Обычный 3 7 2 2 4 3" xfId="11487"/>
    <cellStyle name="Обычный 3 7 2 2 4 3 10" xfId="16238"/>
    <cellStyle name="Обычный 3 7 2 2 4 3 11" xfId="23728"/>
    <cellStyle name="Обычный 3 7 2 2 4 3 12" xfId="31199"/>
    <cellStyle name="Обычный 3 7 2 2 4 3 13" xfId="38665"/>
    <cellStyle name="Обычный 3 7 2 2 4 3 14" xfId="46546"/>
    <cellStyle name="Обычный 3 7 2 2 4 3 15" xfId="54013"/>
    <cellStyle name="Обычный 3 7 2 2 4 3 2" xfId="11488"/>
    <cellStyle name="Обычный 3 7 2 2 4 3 2 2" xfId="11489"/>
    <cellStyle name="Обычный 3 7 2 2 4 3 2 3" xfId="17193"/>
    <cellStyle name="Обычный 3 7 2 2 4 3 2 4" xfId="24665"/>
    <cellStyle name="Обычный 3 7 2 2 4 3 2 5" xfId="32135"/>
    <cellStyle name="Обычный 3 7 2 2 4 3 2 6" xfId="39597"/>
    <cellStyle name="Обычный 3 7 2 2 4 3 2 7" xfId="47483"/>
    <cellStyle name="Обычный 3 7 2 2 4 3 2 8" xfId="54950"/>
    <cellStyle name="Обычный 3 7 2 2 4 3 3" xfId="11490"/>
    <cellStyle name="Обычный 3 7 2 2 4 3 3 2" xfId="11491"/>
    <cellStyle name="Обычный 3 7 2 2 4 3 3 3" xfId="18127"/>
    <cellStyle name="Обычный 3 7 2 2 4 3 3 4" xfId="25599"/>
    <cellStyle name="Обычный 3 7 2 2 4 3 3 5" xfId="33068"/>
    <cellStyle name="Обычный 3 7 2 2 4 3 3 6" xfId="40529"/>
    <cellStyle name="Обычный 3 7 2 2 4 3 3 7" xfId="48417"/>
    <cellStyle name="Обычный 3 7 2 2 4 3 3 8" xfId="55884"/>
    <cellStyle name="Обычный 3 7 2 2 4 3 4" xfId="11492"/>
    <cellStyle name="Обычный 3 7 2 2 4 3 4 2" xfId="11493"/>
    <cellStyle name="Обычный 3 7 2 2 4 3 4 3" xfId="19060"/>
    <cellStyle name="Обычный 3 7 2 2 4 3 4 4" xfId="26532"/>
    <cellStyle name="Обычный 3 7 2 2 4 3 4 5" xfId="34001"/>
    <cellStyle name="Обычный 3 7 2 2 4 3 4 6" xfId="41462"/>
    <cellStyle name="Обычный 3 7 2 2 4 3 4 7" xfId="49350"/>
    <cellStyle name="Обычный 3 7 2 2 4 3 4 8" xfId="56817"/>
    <cellStyle name="Обычный 3 7 2 2 4 3 5" xfId="11494"/>
    <cellStyle name="Обычный 3 7 2 2 4 3 5 2" xfId="11495"/>
    <cellStyle name="Обычный 3 7 2 2 4 3 5 3" xfId="19992"/>
    <cellStyle name="Обычный 3 7 2 2 4 3 5 4" xfId="27464"/>
    <cellStyle name="Обычный 3 7 2 2 4 3 5 5" xfId="34933"/>
    <cellStyle name="Обычный 3 7 2 2 4 3 5 6" xfId="42394"/>
    <cellStyle name="Обычный 3 7 2 2 4 3 5 7" xfId="50282"/>
    <cellStyle name="Обычный 3 7 2 2 4 3 5 8" xfId="57749"/>
    <cellStyle name="Обычный 3 7 2 2 4 3 6" xfId="11496"/>
    <cellStyle name="Обычный 3 7 2 2 4 3 6 2" xfId="11497"/>
    <cellStyle name="Обычный 3 7 2 2 4 3 6 3" xfId="20925"/>
    <cellStyle name="Обычный 3 7 2 2 4 3 6 4" xfId="28397"/>
    <cellStyle name="Обычный 3 7 2 2 4 3 6 5" xfId="35866"/>
    <cellStyle name="Обычный 3 7 2 2 4 3 6 6" xfId="43327"/>
    <cellStyle name="Обычный 3 7 2 2 4 3 6 7" xfId="51215"/>
    <cellStyle name="Обычный 3 7 2 2 4 3 6 8" xfId="58682"/>
    <cellStyle name="Обычный 3 7 2 2 4 3 7" xfId="11498"/>
    <cellStyle name="Обычный 3 7 2 2 4 3 7 2" xfId="11499"/>
    <cellStyle name="Обычный 3 7 2 2 4 3 7 3" xfId="21859"/>
    <cellStyle name="Обычный 3 7 2 2 4 3 7 4" xfId="29331"/>
    <cellStyle name="Обычный 3 7 2 2 4 3 7 5" xfId="36800"/>
    <cellStyle name="Обычный 3 7 2 2 4 3 7 6" xfId="44261"/>
    <cellStyle name="Обычный 3 7 2 2 4 3 7 7" xfId="52149"/>
    <cellStyle name="Обычный 3 7 2 2 4 3 7 8" xfId="59616"/>
    <cellStyle name="Обычный 3 7 2 2 4 3 8" xfId="11500"/>
    <cellStyle name="Обычный 3 7 2 2 4 3 8 2" xfId="11501"/>
    <cellStyle name="Обычный 3 7 2 2 4 3 8 3" xfId="22792"/>
    <cellStyle name="Обычный 3 7 2 2 4 3 8 4" xfId="30264"/>
    <cellStyle name="Обычный 3 7 2 2 4 3 8 5" xfId="37733"/>
    <cellStyle name="Обычный 3 7 2 2 4 3 8 6" xfId="45194"/>
    <cellStyle name="Обычный 3 7 2 2 4 3 8 7" xfId="53082"/>
    <cellStyle name="Обычный 3 7 2 2 4 3 8 8" xfId="60549"/>
    <cellStyle name="Обычный 3 7 2 2 4 3 9" xfId="11502"/>
    <cellStyle name="Обычный 3 7 2 2 4 4" xfId="11503"/>
    <cellStyle name="Обычный 3 7 2 2 4 4 2" xfId="11504"/>
    <cellStyle name="Обычный 3 7 2 2 4 4 3" xfId="17191"/>
    <cellStyle name="Обычный 3 7 2 2 4 4 4" xfId="24663"/>
    <cellStyle name="Обычный 3 7 2 2 4 4 5" xfId="32133"/>
    <cellStyle name="Обычный 3 7 2 2 4 4 6" xfId="39595"/>
    <cellStyle name="Обычный 3 7 2 2 4 4 7" xfId="47481"/>
    <cellStyle name="Обычный 3 7 2 2 4 4 8" xfId="54948"/>
    <cellStyle name="Обычный 3 7 2 2 4 5" xfId="11505"/>
    <cellStyle name="Обычный 3 7 2 2 4 5 2" xfId="11506"/>
    <cellStyle name="Обычный 3 7 2 2 4 5 3" xfId="18125"/>
    <cellStyle name="Обычный 3 7 2 2 4 5 4" xfId="25597"/>
    <cellStyle name="Обычный 3 7 2 2 4 5 5" xfId="33066"/>
    <cellStyle name="Обычный 3 7 2 2 4 5 6" xfId="40527"/>
    <cellStyle name="Обычный 3 7 2 2 4 5 7" xfId="48415"/>
    <cellStyle name="Обычный 3 7 2 2 4 5 8" xfId="55882"/>
    <cellStyle name="Обычный 3 7 2 2 4 6" xfId="11507"/>
    <cellStyle name="Обычный 3 7 2 2 4 6 2" xfId="11508"/>
    <cellStyle name="Обычный 3 7 2 2 4 6 3" xfId="19058"/>
    <cellStyle name="Обычный 3 7 2 2 4 6 4" xfId="26530"/>
    <cellStyle name="Обычный 3 7 2 2 4 6 5" xfId="33999"/>
    <cellStyle name="Обычный 3 7 2 2 4 6 6" xfId="41460"/>
    <cellStyle name="Обычный 3 7 2 2 4 6 7" xfId="49348"/>
    <cellStyle name="Обычный 3 7 2 2 4 6 8" xfId="56815"/>
    <cellStyle name="Обычный 3 7 2 2 4 7" xfId="11509"/>
    <cellStyle name="Обычный 3 7 2 2 4 7 2" xfId="11510"/>
    <cellStyle name="Обычный 3 7 2 2 4 7 3" xfId="19990"/>
    <cellStyle name="Обычный 3 7 2 2 4 7 4" xfId="27462"/>
    <cellStyle name="Обычный 3 7 2 2 4 7 5" xfId="34931"/>
    <cellStyle name="Обычный 3 7 2 2 4 7 6" xfId="42392"/>
    <cellStyle name="Обычный 3 7 2 2 4 7 7" xfId="50280"/>
    <cellStyle name="Обычный 3 7 2 2 4 7 8" xfId="57747"/>
    <cellStyle name="Обычный 3 7 2 2 4 8" xfId="11511"/>
    <cellStyle name="Обычный 3 7 2 2 4 8 2" xfId="11512"/>
    <cellStyle name="Обычный 3 7 2 2 4 8 3" xfId="20923"/>
    <cellStyle name="Обычный 3 7 2 2 4 8 4" xfId="28395"/>
    <cellStyle name="Обычный 3 7 2 2 4 8 5" xfId="35864"/>
    <cellStyle name="Обычный 3 7 2 2 4 8 6" xfId="43325"/>
    <cellStyle name="Обычный 3 7 2 2 4 8 7" xfId="51213"/>
    <cellStyle name="Обычный 3 7 2 2 4 8 8" xfId="58680"/>
    <cellStyle name="Обычный 3 7 2 2 4 9" xfId="11513"/>
    <cellStyle name="Обычный 3 7 2 2 4 9 2" xfId="11514"/>
    <cellStyle name="Обычный 3 7 2 2 4 9 3" xfId="21857"/>
    <cellStyle name="Обычный 3 7 2 2 4 9 4" xfId="29329"/>
    <cellStyle name="Обычный 3 7 2 2 4 9 5" xfId="36798"/>
    <cellStyle name="Обычный 3 7 2 2 4 9 6" xfId="44259"/>
    <cellStyle name="Обычный 3 7 2 2 4 9 7" xfId="52147"/>
    <cellStyle name="Обычный 3 7 2 2 4 9 8" xfId="59614"/>
    <cellStyle name="Обычный 3 7 2 2 5" xfId="11515"/>
    <cellStyle name="Обычный 3 7 2 2 5 10" xfId="16239"/>
    <cellStyle name="Обычный 3 7 2 2 5 11" xfId="23729"/>
    <cellStyle name="Обычный 3 7 2 2 5 12" xfId="31200"/>
    <cellStyle name="Обычный 3 7 2 2 5 13" xfId="38666"/>
    <cellStyle name="Обычный 3 7 2 2 5 14" xfId="46547"/>
    <cellStyle name="Обычный 3 7 2 2 5 15" xfId="54014"/>
    <cellStyle name="Обычный 3 7 2 2 5 2" xfId="11516"/>
    <cellStyle name="Обычный 3 7 2 2 5 2 2" xfId="11517"/>
    <cellStyle name="Обычный 3 7 2 2 5 2 3" xfId="17194"/>
    <cellStyle name="Обычный 3 7 2 2 5 2 4" xfId="24666"/>
    <cellStyle name="Обычный 3 7 2 2 5 2 5" xfId="32136"/>
    <cellStyle name="Обычный 3 7 2 2 5 2 6" xfId="39598"/>
    <cellStyle name="Обычный 3 7 2 2 5 2 7" xfId="47484"/>
    <cellStyle name="Обычный 3 7 2 2 5 2 8" xfId="54951"/>
    <cellStyle name="Обычный 3 7 2 2 5 3" xfId="11518"/>
    <cellStyle name="Обычный 3 7 2 2 5 3 2" xfId="11519"/>
    <cellStyle name="Обычный 3 7 2 2 5 3 3" xfId="18128"/>
    <cellStyle name="Обычный 3 7 2 2 5 3 4" xfId="25600"/>
    <cellStyle name="Обычный 3 7 2 2 5 3 5" xfId="33069"/>
    <cellStyle name="Обычный 3 7 2 2 5 3 6" xfId="40530"/>
    <cellStyle name="Обычный 3 7 2 2 5 3 7" xfId="48418"/>
    <cellStyle name="Обычный 3 7 2 2 5 3 8" xfId="55885"/>
    <cellStyle name="Обычный 3 7 2 2 5 4" xfId="11520"/>
    <cellStyle name="Обычный 3 7 2 2 5 4 2" xfId="11521"/>
    <cellStyle name="Обычный 3 7 2 2 5 4 3" xfId="19061"/>
    <cellStyle name="Обычный 3 7 2 2 5 4 4" xfId="26533"/>
    <cellStyle name="Обычный 3 7 2 2 5 4 5" xfId="34002"/>
    <cellStyle name="Обычный 3 7 2 2 5 4 6" xfId="41463"/>
    <cellStyle name="Обычный 3 7 2 2 5 4 7" xfId="49351"/>
    <cellStyle name="Обычный 3 7 2 2 5 4 8" xfId="56818"/>
    <cellStyle name="Обычный 3 7 2 2 5 5" xfId="11522"/>
    <cellStyle name="Обычный 3 7 2 2 5 5 2" xfId="11523"/>
    <cellStyle name="Обычный 3 7 2 2 5 5 3" xfId="19993"/>
    <cellStyle name="Обычный 3 7 2 2 5 5 4" xfId="27465"/>
    <cellStyle name="Обычный 3 7 2 2 5 5 5" xfId="34934"/>
    <cellStyle name="Обычный 3 7 2 2 5 5 6" xfId="42395"/>
    <cellStyle name="Обычный 3 7 2 2 5 5 7" xfId="50283"/>
    <cellStyle name="Обычный 3 7 2 2 5 5 8" xfId="57750"/>
    <cellStyle name="Обычный 3 7 2 2 5 6" xfId="11524"/>
    <cellStyle name="Обычный 3 7 2 2 5 6 2" xfId="11525"/>
    <cellStyle name="Обычный 3 7 2 2 5 6 3" xfId="20926"/>
    <cellStyle name="Обычный 3 7 2 2 5 6 4" xfId="28398"/>
    <cellStyle name="Обычный 3 7 2 2 5 6 5" xfId="35867"/>
    <cellStyle name="Обычный 3 7 2 2 5 6 6" xfId="43328"/>
    <cellStyle name="Обычный 3 7 2 2 5 6 7" xfId="51216"/>
    <cellStyle name="Обычный 3 7 2 2 5 6 8" xfId="58683"/>
    <cellStyle name="Обычный 3 7 2 2 5 7" xfId="11526"/>
    <cellStyle name="Обычный 3 7 2 2 5 7 2" xfId="11527"/>
    <cellStyle name="Обычный 3 7 2 2 5 7 3" xfId="21860"/>
    <cellStyle name="Обычный 3 7 2 2 5 7 4" xfId="29332"/>
    <cellStyle name="Обычный 3 7 2 2 5 7 5" xfId="36801"/>
    <cellStyle name="Обычный 3 7 2 2 5 7 6" xfId="44262"/>
    <cellStyle name="Обычный 3 7 2 2 5 7 7" xfId="52150"/>
    <cellStyle name="Обычный 3 7 2 2 5 7 8" xfId="59617"/>
    <cellStyle name="Обычный 3 7 2 2 5 8" xfId="11528"/>
    <cellStyle name="Обычный 3 7 2 2 5 8 2" xfId="11529"/>
    <cellStyle name="Обычный 3 7 2 2 5 8 3" xfId="22793"/>
    <cellStyle name="Обычный 3 7 2 2 5 8 4" xfId="30265"/>
    <cellStyle name="Обычный 3 7 2 2 5 8 5" xfId="37734"/>
    <cellStyle name="Обычный 3 7 2 2 5 8 6" xfId="45195"/>
    <cellStyle name="Обычный 3 7 2 2 5 8 7" xfId="53083"/>
    <cellStyle name="Обычный 3 7 2 2 5 8 8" xfId="60550"/>
    <cellStyle name="Обычный 3 7 2 2 5 9" xfId="11530"/>
    <cellStyle name="Обычный 3 7 2 2 6" xfId="11531"/>
    <cellStyle name="Обычный 3 7 2 2 6 10" xfId="16240"/>
    <cellStyle name="Обычный 3 7 2 2 6 11" xfId="23730"/>
    <cellStyle name="Обычный 3 7 2 2 6 12" xfId="31201"/>
    <cellStyle name="Обычный 3 7 2 2 6 13" xfId="38667"/>
    <cellStyle name="Обычный 3 7 2 2 6 14" xfId="46548"/>
    <cellStyle name="Обычный 3 7 2 2 6 15" xfId="54015"/>
    <cellStyle name="Обычный 3 7 2 2 6 2" xfId="11532"/>
    <cellStyle name="Обычный 3 7 2 2 6 2 2" xfId="11533"/>
    <cellStyle name="Обычный 3 7 2 2 6 2 3" xfId="17195"/>
    <cellStyle name="Обычный 3 7 2 2 6 2 4" xfId="24667"/>
    <cellStyle name="Обычный 3 7 2 2 6 2 5" xfId="32137"/>
    <cellStyle name="Обычный 3 7 2 2 6 2 6" xfId="39599"/>
    <cellStyle name="Обычный 3 7 2 2 6 2 7" xfId="47485"/>
    <cellStyle name="Обычный 3 7 2 2 6 2 8" xfId="54952"/>
    <cellStyle name="Обычный 3 7 2 2 6 3" xfId="11534"/>
    <cellStyle name="Обычный 3 7 2 2 6 3 2" xfId="11535"/>
    <cellStyle name="Обычный 3 7 2 2 6 3 3" xfId="18129"/>
    <cellStyle name="Обычный 3 7 2 2 6 3 4" xfId="25601"/>
    <cellStyle name="Обычный 3 7 2 2 6 3 5" xfId="33070"/>
    <cellStyle name="Обычный 3 7 2 2 6 3 6" xfId="40531"/>
    <cellStyle name="Обычный 3 7 2 2 6 3 7" xfId="48419"/>
    <cellStyle name="Обычный 3 7 2 2 6 3 8" xfId="55886"/>
    <cellStyle name="Обычный 3 7 2 2 6 4" xfId="11536"/>
    <cellStyle name="Обычный 3 7 2 2 6 4 2" xfId="11537"/>
    <cellStyle name="Обычный 3 7 2 2 6 4 3" xfId="19062"/>
    <cellStyle name="Обычный 3 7 2 2 6 4 4" xfId="26534"/>
    <cellStyle name="Обычный 3 7 2 2 6 4 5" xfId="34003"/>
    <cellStyle name="Обычный 3 7 2 2 6 4 6" xfId="41464"/>
    <cellStyle name="Обычный 3 7 2 2 6 4 7" xfId="49352"/>
    <cellStyle name="Обычный 3 7 2 2 6 4 8" xfId="56819"/>
    <cellStyle name="Обычный 3 7 2 2 6 5" xfId="11538"/>
    <cellStyle name="Обычный 3 7 2 2 6 5 2" xfId="11539"/>
    <cellStyle name="Обычный 3 7 2 2 6 5 3" xfId="19994"/>
    <cellStyle name="Обычный 3 7 2 2 6 5 4" xfId="27466"/>
    <cellStyle name="Обычный 3 7 2 2 6 5 5" xfId="34935"/>
    <cellStyle name="Обычный 3 7 2 2 6 5 6" xfId="42396"/>
    <cellStyle name="Обычный 3 7 2 2 6 5 7" xfId="50284"/>
    <cellStyle name="Обычный 3 7 2 2 6 5 8" xfId="57751"/>
    <cellStyle name="Обычный 3 7 2 2 6 6" xfId="11540"/>
    <cellStyle name="Обычный 3 7 2 2 6 6 2" xfId="11541"/>
    <cellStyle name="Обычный 3 7 2 2 6 6 3" xfId="20927"/>
    <cellStyle name="Обычный 3 7 2 2 6 6 4" xfId="28399"/>
    <cellStyle name="Обычный 3 7 2 2 6 6 5" xfId="35868"/>
    <cellStyle name="Обычный 3 7 2 2 6 6 6" xfId="43329"/>
    <cellStyle name="Обычный 3 7 2 2 6 6 7" xfId="51217"/>
    <cellStyle name="Обычный 3 7 2 2 6 6 8" xfId="58684"/>
    <cellStyle name="Обычный 3 7 2 2 6 7" xfId="11542"/>
    <cellStyle name="Обычный 3 7 2 2 6 7 2" xfId="11543"/>
    <cellStyle name="Обычный 3 7 2 2 6 7 3" xfId="21861"/>
    <cellStyle name="Обычный 3 7 2 2 6 7 4" xfId="29333"/>
    <cellStyle name="Обычный 3 7 2 2 6 7 5" xfId="36802"/>
    <cellStyle name="Обычный 3 7 2 2 6 7 6" xfId="44263"/>
    <cellStyle name="Обычный 3 7 2 2 6 7 7" xfId="52151"/>
    <cellStyle name="Обычный 3 7 2 2 6 7 8" xfId="59618"/>
    <cellStyle name="Обычный 3 7 2 2 6 8" xfId="11544"/>
    <cellStyle name="Обычный 3 7 2 2 6 8 2" xfId="11545"/>
    <cellStyle name="Обычный 3 7 2 2 6 8 3" xfId="22794"/>
    <cellStyle name="Обычный 3 7 2 2 6 8 4" xfId="30266"/>
    <cellStyle name="Обычный 3 7 2 2 6 8 5" xfId="37735"/>
    <cellStyle name="Обычный 3 7 2 2 6 8 6" xfId="45196"/>
    <cellStyle name="Обычный 3 7 2 2 6 8 7" xfId="53084"/>
    <cellStyle name="Обычный 3 7 2 2 6 8 8" xfId="60551"/>
    <cellStyle name="Обычный 3 7 2 2 6 9" xfId="11546"/>
    <cellStyle name="Обычный 3 7 2 2 7" xfId="11547"/>
    <cellStyle name="Обычный 3 7 2 2 7 2" xfId="11548"/>
    <cellStyle name="Обычный 3 7 2 2 7 3" xfId="17178"/>
    <cellStyle name="Обычный 3 7 2 2 7 4" xfId="24650"/>
    <cellStyle name="Обычный 3 7 2 2 7 5" xfId="32120"/>
    <cellStyle name="Обычный 3 7 2 2 7 6" xfId="39582"/>
    <cellStyle name="Обычный 3 7 2 2 7 7" xfId="47468"/>
    <cellStyle name="Обычный 3 7 2 2 7 8" xfId="54935"/>
    <cellStyle name="Обычный 3 7 2 2 8" xfId="11549"/>
    <cellStyle name="Обычный 3 7 2 2 8 2" xfId="11550"/>
    <cellStyle name="Обычный 3 7 2 2 8 3" xfId="18112"/>
    <cellStyle name="Обычный 3 7 2 2 8 4" xfId="25584"/>
    <cellStyle name="Обычный 3 7 2 2 8 5" xfId="33053"/>
    <cellStyle name="Обычный 3 7 2 2 8 6" xfId="40514"/>
    <cellStyle name="Обычный 3 7 2 2 8 7" xfId="48402"/>
    <cellStyle name="Обычный 3 7 2 2 8 8" xfId="55869"/>
    <cellStyle name="Обычный 3 7 2 2 9" xfId="11551"/>
    <cellStyle name="Обычный 3 7 2 2 9 2" xfId="11552"/>
    <cellStyle name="Обычный 3 7 2 2 9 3" xfId="19045"/>
    <cellStyle name="Обычный 3 7 2 2 9 4" xfId="26517"/>
    <cellStyle name="Обычный 3 7 2 2 9 5" xfId="33986"/>
    <cellStyle name="Обычный 3 7 2 2 9 6" xfId="41447"/>
    <cellStyle name="Обычный 3 7 2 2 9 7" xfId="49335"/>
    <cellStyle name="Обычный 3 7 2 2 9 8" xfId="56802"/>
    <cellStyle name="Обычный 3 7 2 20" xfId="38649"/>
    <cellStyle name="Обычный 3 7 2 21" xfId="45479"/>
    <cellStyle name="Обычный 3 7 2 22" xfId="46530"/>
    <cellStyle name="Обычный 3 7 2 23" xfId="53997"/>
    <cellStyle name="Обычный 3 7 2 3" xfId="11553"/>
    <cellStyle name="Обычный 3 7 2 3 10" xfId="11554"/>
    <cellStyle name="Обычный 3 7 2 3 10 2" xfId="11555"/>
    <cellStyle name="Обычный 3 7 2 3 10 3" xfId="19995"/>
    <cellStyle name="Обычный 3 7 2 3 10 4" xfId="27467"/>
    <cellStyle name="Обычный 3 7 2 3 10 5" xfId="34936"/>
    <cellStyle name="Обычный 3 7 2 3 10 6" xfId="42397"/>
    <cellStyle name="Обычный 3 7 2 3 10 7" xfId="50285"/>
    <cellStyle name="Обычный 3 7 2 3 10 8" xfId="57752"/>
    <cellStyle name="Обычный 3 7 2 3 11" xfId="11556"/>
    <cellStyle name="Обычный 3 7 2 3 11 2" xfId="11557"/>
    <cellStyle name="Обычный 3 7 2 3 11 3" xfId="20928"/>
    <cellStyle name="Обычный 3 7 2 3 11 4" xfId="28400"/>
    <cellStyle name="Обычный 3 7 2 3 11 5" xfId="35869"/>
    <cellStyle name="Обычный 3 7 2 3 11 6" xfId="43330"/>
    <cellStyle name="Обычный 3 7 2 3 11 7" xfId="51218"/>
    <cellStyle name="Обычный 3 7 2 3 11 8" xfId="58685"/>
    <cellStyle name="Обычный 3 7 2 3 12" xfId="11558"/>
    <cellStyle name="Обычный 3 7 2 3 12 2" xfId="11559"/>
    <cellStyle name="Обычный 3 7 2 3 12 3" xfId="21862"/>
    <cellStyle name="Обычный 3 7 2 3 12 4" xfId="29334"/>
    <cellStyle name="Обычный 3 7 2 3 12 5" xfId="36803"/>
    <cellStyle name="Обычный 3 7 2 3 12 6" xfId="44264"/>
    <cellStyle name="Обычный 3 7 2 3 12 7" xfId="52152"/>
    <cellStyle name="Обычный 3 7 2 3 12 8" xfId="59619"/>
    <cellStyle name="Обычный 3 7 2 3 13" xfId="11560"/>
    <cellStyle name="Обычный 3 7 2 3 13 2" xfId="11561"/>
    <cellStyle name="Обычный 3 7 2 3 13 3" xfId="22795"/>
    <cellStyle name="Обычный 3 7 2 3 13 4" xfId="30267"/>
    <cellStyle name="Обычный 3 7 2 3 13 5" xfId="37736"/>
    <cellStyle name="Обычный 3 7 2 3 13 6" xfId="45197"/>
    <cellStyle name="Обычный 3 7 2 3 13 7" xfId="53085"/>
    <cellStyle name="Обычный 3 7 2 3 13 8" xfId="60552"/>
    <cellStyle name="Обычный 3 7 2 3 14" xfId="11562"/>
    <cellStyle name="Обычный 3 7 2 3 15" xfId="16241"/>
    <cellStyle name="Обычный 3 7 2 3 16" xfId="23731"/>
    <cellStyle name="Обычный 3 7 2 3 17" xfId="31202"/>
    <cellStyle name="Обычный 3 7 2 3 18" xfId="38668"/>
    <cellStyle name="Обычный 3 7 2 3 19" xfId="45481"/>
    <cellStyle name="Обычный 3 7 2 3 2" xfId="11563"/>
    <cellStyle name="Обычный 3 7 2 3 2 10" xfId="11564"/>
    <cellStyle name="Обычный 3 7 2 3 2 10 2" xfId="11565"/>
    <cellStyle name="Обычный 3 7 2 3 2 10 3" xfId="21863"/>
    <cellStyle name="Обычный 3 7 2 3 2 10 4" xfId="29335"/>
    <cellStyle name="Обычный 3 7 2 3 2 10 5" xfId="36804"/>
    <cellStyle name="Обычный 3 7 2 3 2 10 6" xfId="44265"/>
    <cellStyle name="Обычный 3 7 2 3 2 10 7" xfId="52153"/>
    <cellStyle name="Обычный 3 7 2 3 2 10 8" xfId="59620"/>
    <cellStyle name="Обычный 3 7 2 3 2 11" xfId="11566"/>
    <cellStyle name="Обычный 3 7 2 3 2 11 2" xfId="11567"/>
    <cellStyle name="Обычный 3 7 2 3 2 11 3" xfId="22796"/>
    <cellStyle name="Обычный 3 7 2 3 2 11 4" xfId="30268"/>
    <cellStyle name="Обычный 3 7 2 3 2 11 5" xfId="37737"/>
    <cellStyle name="Обычный 3 7 2 3 2 11 6" xfId="45198"/>
    <cellStyle name="Обычный 3 7 2 3 2 11 7" xfId="53086"/>
    <cellStyle name="Обычный 3 7 2 3 2 11 8" xfId="60553"/>
    <cellStyle name="Обычный 3 7 2 3 2 12" xfId="11568"/>
    <cellStyle name="Обычный 3 7 2 3 2 13" xfId="16242"/>
    <cellStyle name="Обычный 3 7 2 3 2 14" xfId="23732"/>
    <cellStyle name="Обычный 3 7 2 3 2 15" xfId="31203"/>
    <cellStyle name="Обычный 3 7 2 3 2 16" xfId="38669"/>
    <cellStyle name="Обычный 3 7 2 3 2 17" xfId="45626"/>
    <cellStyle name="Обычный 3 7 2 3 2 18" xfId="46550"/>
    <cellStyle name="Обычный 3 7 2 3 2 19" xfId="54017"/>
    <cellStyle name="Обычный 3 7 2 3 2 2" xfId="11569"/>
    <cellStyle name="Обычный 3 7 2 3 2 2 10" xfId="11570"/>
    <cellStyle name="Обычный 3 7 2 3 2 2 10 2" xfId="11571"/>
    <cellStyle name="Обычный 3 7 2 3 2 2 10 3" xfId="22797"/>
    <cellStyle name="Обычный 3 7 2 3 2 2 10 4" xfId="30269"/>
    <cellStyle name="Обычный 3 7 2 3 2 2 10 5" xfId="37738"/>
    <cellStyle name="Обычный 3 7 2 3 2 2 10 6" xfId="45199"/>
    <cellStyle name="Обычный 3 7 2 3 2 2 10 7" xfId="53087"/>
    <cellStyle name="Обычный 3 7 2 3 2 2 10 8" xfId="60554"/>
    <cellStyle name="Обычный 3 7 2 3 2 2 11" xfId="11572"/>
    <cellStyle name="Обычный 3 7 2 3 2 2 12" xfId="16243"/>
    <cellStyle name="Обычный 3 7 2 3 2 2 13" xfId="23733"/>
    <cellStyle name="Обычный 3 7 2 3 2 2 14" xfId="31204"/>
    <cellStyle name="Обычный 3 7 2 3 2 2 15" xfId="38670"/>
    <cellStyle name="Обычный 3 7 2 3 2 2 16" xfId="45627"/>
    <cellStyle name="Обычный 3 7 2 3 2 2 17" xfId="46551"/>
    <cellStyle name="Обычный 3 7 2 3 2 2 18" xfId="54018"/>
    <cellStyle name="Обычный 3 7 2 3 2 2 2" xfId="11573"/>
    <cellStyle name="Обычный 3 7 2 3 2 2 2 10" xfId="16244"/>
    <cellStyle name="Обычный 3 7 2 3 2 2 2 11" xfId="23734"/>
    <cellStyle name="Обычный 3 7 2 3 2 2 2 12" xfId="31205"/>
    <cellStyle name="Обычный 3 7 2 3 2 2 2 13" xfId="38671"/>
    <cellStyle name="Обычный 3 7 2 3 2 2 2 14" xfId="46552"/>
    <cellStyle name="Обычный 3 7 2 3 2 2 2 15" xfId="54019"/>
    <cellStyle name="Обычный 3 7 2 3 2 2 2 2" xfId="11574"/>
    <cellStyle name="Обычный 3 7 2 3 2 2 2 2 2" xfId="11575"/>
    <cellStyle name="Обычный 3 7 2 3 2 2 2 2 3" xfId="17199"/>
    <cellStyle name="Обычный 3 7 2 3 2 2 2 2 4" xfId="24671"/>
    <cellStyle name="Обычный 3 7 2 3 2 2 2 2 5" xfId="32141"/>
    <cellStyle name="Обычный 3 7 2 3 2 2 2 2 6" xfId="39603"/>
    <cellStyle name="Обычный 3 7 2 3 2 2 2 2 7" xfId="47489"/>
    <cellStyle name="Обычный 3 7 2 3 2 2 2 2 8" xfId="54956"/>
    <cellStyle name="Обычный 3 7 2 3 2 2 2 3" xfId="11576"/>
    <cellStyle name="Обычный 3 7 2 3 2 2 2 3 2" xfId="11577"/>
    <cellStyle name="Обычный 3 7 2 3 2 2 2 3 3" xfId="18133"/>
    <cellStyle name="Обычный 3 7 2 3 2 2 2 3 4" xfId="25605"/>
    <cellStyle name="Обычный 3 7 2 3 2 2 2 3 5" xfId="33074"/>
    <cellStyle name="Обычный 3 7 2 3 2 2 2 3 6" xfId="40535"/>
    <cellStyle name="Обычный 3 7 2 3 2 2 2 3 7" xfId="48423"/>
    <cellStyle name="Обычный 3 7 2 3 2 2 2 3 8" xfId="55890"/>
    <cellStyle name="Обычный 3 7 2 3 2 2 2 4" xfId="11578"/>
    <cellStyle name="Обычный 3 7 2 3 2 2 2 4 2" xfId="11579"/>
    <cellStyle name="Обычный 3 7 2 3 2 2 2 4 3" xfId="19066"/>
    <cellStyle name="Обычный 3 7 2 3 2 2 2 4 4" xfId="26538"/>
    <cellStyle name="Обычный 3 7 2 3 2 2 2 4 5" xfId="34007"/>
    <cellStyle name="Обычный 3 7 2 3 2 2 2 4 6" xfId="41468"/>
    <cellStyle name="Обычный 3 7 2 3 2 2 2 4 7" xfId="49356"/>
    <cellStyle name="Обычный 3 7 2 3 2 2 2 4 8" xfId="56823"/>
    <cellStyle name="Обычный 3 7 2 3 2 2 2 5" xfId="11580"/>
    <cellStyle name="Обычный 3 7 2 3 2 2 2 5 2" xfId="11581"/>
    <cellStyle name="Обычный 3 7 2 3 2 2 2 5 3" xfId="19998"/>
    <cellStyle name="Обычный 3 7 2 3 2 2 2 5 4" xfId="27470"/>
    <cellStyle name="Обычный 3 7 2 3 2 2 2 5 5" xfId="34939"/>
    <cellStyle name="Обычный 3 7 2 3 2 2 2 5 6" xfId="42400"/>
    <cellStyle name="Обычный 3 7 2 3 2 2 2 5 7" xfId="50288"/>
    <cellStyle name="Обычный 3 7 2 3 2 2 2 5 8" xfId="57755"/>
    <cellStyle name="Обычный 3 7 2 3 2 2 2 6" xfId="11582"/>
    <cellStyle name="Обычный 3 7 2 3 2 2 2 6 2" xfId="11583"/>
    <cellStyle name="Обычный 3 7 2 3 2 2 2 6 3" xfId="20931"/>
    <cellStyle name="Обычный 3 7 2 3 2 2 2 6 4" xfId="28403"/>
    <cellStyle name="Обычный 3 7 2 3 2 2 2 6 5" xfId="35872"/>
    <cellStyle name="Обычный 3 7 2 3 2 2 2 6 6" xfId="43333"/>
    <cellStyle name="Обычный 3 7 2 3 2 2 2 6 7" xfId="51221"/>
    <cellStyle name="Обычный 3 7 2 3 2 2 2 6 8" xfId="58688"/>
    <cellStyle name="Обычный 3 7 2 3 2 2 2 7" xfId="11584"/>
    <cellStyle name="Обычный 3 7 2 3 2 2 2 7 2" xfId="11585"/>
    <cellStyle name="Обычный 3 7 2 3 2 2 2 7 3" xfId="21865"/>
    <cellStyle name="Обычный 3 7 2 3 2 2 2 7 4" xfId="29337"/>
    <cellStyle name="Обычный 3 7 2 3 2 2 2 7 5" xfId="36806"/>
    <cellStyle name="Обычный 3 7 2 3 2 2 2 7 6" xfId="44267"/>
    <cellStyle name="Обычный 3 7 2 3 2 2 2 7 7" xfId="52155"/>
    <cellStyle name="Обычный 3 7 2 3 2 2 2 7 8" xfId="59622"/>
    <cellStyle name="Обычный 3 7 2 3 2 2 2 8" xfId="11586"/>
    <cellStyle name="Обычный 3 7 2 3 2 2 2 8 2" xfId="11587"/>
    <cellStyle name="Обычный 3 7 2 3 2 2 2 8 3" xfId="22798"/>
    <cellStyle name="Обычный 3 7 2 3 2 2 2 8 4" xfId="30270"/>
    <cellStyle name="Обычный 3 7 2 3 2 2 2 8 5" xfId="37739"/>
    <cellStyle name="Обычный 3 7 2 3 2 2 2 8 6" xfId="45200"/>
    <cellStyle name="Обычный 3 7 2 3 2 2 2 8 7" xfId="53088"/>
    <cellStyle name="Обычный 3 7 2 3 2 2 2 8 8" xfId="60555"/>
    <cellStyle name="Обычный 3 7 2 3 2 2 2 9" xfId="11588"/>
    <cellStyle name="Обычный 3 7 2 3 2 2 3" xfId="11589"/>
    <cellStyle name="Обычный 3 7 2 3 2 2 3 10" xfId="16245"/>
    <cellStyle name="Обычный 3 7 2 3 2 2 3 11" xfId="23735"/>
    <cellStyle name="Обычный 3 7 2 3 2 2 3 12" xfId="31206"/>
    <cellStyle name="Обычный 3 7 2 3 2 2 3 13" xfId="38672"/>
    <cellStyle name="Обычный 3 7 2 3 2 2 3 14" xfId="46553"/>
    <cellStyle name="Обычный 3 7 2 3 2 2 3 15" xfId="54020"/>
    <cellStyle name="Обычный 3 7 2 3 2 2 3 2" xfId="11590"/>
    <cellStyle name="Обычный 3 7 2 3 2 2 3 2 2" xfId="11591"/>
    <cellStyle name="Обычный 3 7 2 3 2 2 3 2 3" xfId="17200"/>
    <cellStyle name="Обычный 3 7 2 3 2 2 3 2 4" xfId="24672"/>
    <cellStyle name="Обычный 3 7 2 3 2 2 3 2 5" xfId="32142"/>
    <cellStyle name="Обычный 3 7 2 3 2 2 3 2 6" xfId="39604"/>
    <cellStyle name="Обычный 3 7 2 3 2 2 3 2 7" xfId="47490"/>
    <cellStyle name="Обычный 3 7 2 3 2 2 3 2 8" xfId="54957"/>
    <cellStyle name="Обычный 3 7 2 3 2 2 3 3" xfId="11592"/>
    <cellStyle name="Обычный 3 7 2 3 2 2 3 3 2" xfId="11593"/>
    <cellStyle name="Обычный 3 7 2 3 2 2 3 3 3" xfId="18134"/>
    <cellStyle name="Обычный 3 7 2 3 2 2 3 3 4" xfId="25606"/>
    <cellStyle name="Обычный 3 7 2 3 2 2 3 3 5" xfId="33075"/>
    <cellStyle name="Обычный 3 7 2 3 2 2 3 3 6" xfId="40536"/>
    <cellStyle name="Обычный 3 7 2 3 2 2 3 3 7" xfId="48424"/>
    <cellStyle name="Обычный 3 7 2 3 2 2 3 3 8" xfId="55891"/>
    <cellStyle name="Обычный 3 7 2 3 2 2 3 4" xfId="11594"/>
    <cellStyle name="Обычный 3 7 2 3 2 2 3 4 2" xfId="11595"/>
    <cellStyle name="Обычный 3 7 2 3 2 2 3 4 3" xfId="19067"/>
    <cellStyle name="Обычный 3 7 2 3 2 2 3 4 4" xfId="26539"/>
    <cellStyle name="Обычный 3 7 2 3 2 2 3 4 5" xfId="34008"/>
    <cellStyle name="Обычный 3 7 2 3 2 2 3 4 6" xfId="41469"/>
    <cellStyle name="Обычный 3 7 2 3 2 2 3 4 7" xfId="49357"/>
    <cellStyle name="Обычный 3 7 2 3 2 2 3 4 8" xfId="56824"/>
    <cellStyle name="Обычный 3 7 2 3 2 2 3 5" xfId="11596"/>
    <cellStyle name="Обычный 3 7 2 3 2 2 3 5 2" xfId="11597"/>
    <cellStyle name="Обычный 3 7 2 3 2 2 3 5 3" xfId="19999"/>
    <cellStyle name="Обычный 3 7 2 3 2 2 3 5 4" xfId="27471"/>
    <cellStyle name="Обычный 3 7 2 3 2 2 3 5 5" xfId="34940"/>
    <cellStyle name="Обычный 3 7 2 3 2 2 3 5 6" xfId="42401"/>
    <cellStyle name="Обычный 3 7 2 3 2 2 3 5 7" xfId="50289"/>
    <cellStyle name="Обычный 3 7 2 3 2 2 3 5 8" xfId="57756"/>
    <cellStyle name="Обычный 3 7 2 3 2 2 3 6" xfId="11598"/>
    <cellStyle name="Обычный 3 7 2 3 2 2 3 6 2" xfId="11599"/>
    <cellStyle name="Обычный 3 7 2 3 2 2 3 6 3" xfId="20932"/>
    <cellStyle name="Обычный 3 7 2 3 2 2 3 6 4" xfId="28404"/>
    <cellStyle name="Обычный 3 7 2 3 2 2 3 6 5" xfId="35873"/>
    <cellStyle name="Обычный 3 7 2 3 2 2 3 6 6" xfId="43334"/>
    <cellStyle name="Обычный 3 7 2 3 2 2 3 6 7" xfId="51222"/>
    <cellStyle name="Обычный 3 7 2 3 2 2 3 6 8" xfId="58689"/>
    <cellStyle name="Обычный 3 7 2 3 2 2 3 7" xfId="11600"/>
    <cellStyle name="Обычный 3 7 2 3 2 2 3 7 2" xfId="11601"/>
    <cellStyle name="Обычный 3 7 2 3 2 2 3 7 3" xfId="21866"/>
    <cellStyle name="Обычный 3 7 2 3 2 2 3 7 4" xfId="29338"/>
    <cellStyle name="Обычный 3 7 2 3 2 2 3 7 5" xfId="36807"/>
    <cellStyle name="Обычный 3 7 2 3 2 2 3 7 6" xfId="44268"/>
    <cellStyle name="Обычный 3 7 2 3 2 2 3 7 7" xfId="52156"/>
    <cellStyle name="Обычный 3 7 2 3 2 2 3 7 8" xfId="59623"/>
    <cellStyle name="Обычный 3 7 2 3 2 2 3 8" xfId="11602"/>
    <cellStyle name="Обычный 3 7 2 3 2 2 3 8 2" xfId="11603"/>
    <cellStyle name="Обычный 3 7 2 3 2 2 3 8 3" xfId="22799"/>
    <cellStyle name="Обычный 3 7 2 3 2 2 3 8 4" xfId="30271"/>
    <cellStyle name="Обычный 3 7 2 3 2 2 3 8 5" xfId="37740"/>
    <cellStyle name="Обычный 3 7 2 3 2 2 3 8 6" xfId="45201"/>
    <cellStyle name="Обычный 3 7 2 3 2 2 3 8 7" xfId="53089"/>
    <cellStyle name="Обычный 3 7 2 3 2 2 3 8 8" xfId="60556"/>
    <cellStyle name="Обычный 3 7 2 3 2 2 3 9" xfId="11604"/>
    <cellStyle name="Обычный 3 7 2 3 2 2 4" xfId="11605"/>
    <cellStyle name="Обычный 3 7 2 3 2 2 4 2" xfId="11606"/>
    <cellStyle name="Обычный 3 7 2 3 2 2 4 3" xfId="17198"/>
    <cellStyle name="Обычный 3 7 2 3 2 2 4 4" xfId="24670"/>
    <cellStyle name="Обычный 3 7 2 3 2 2 4 5" xfId="32140"/>
    <cellStyle name="Обычный 3 7 2 3 2 2 4 6" xfId="39602"/>
    <cellStyle name="Обычный 3 7 2 3 2 2 4 7" xfId="47488"/>
    <cellStyle name="Обычный 3 7 2 3 2 2 4 8" xfId="54955"/>
    <cellStyle name="Обычный 3 7 2 3 2 2 5" xfId="11607"/>
    <cellStyle name="Обычный 3 7 2 3 2 2 5 2" xfId="11608"/>
    <cellStyle name="Обычный 3 7 2 3 2 2 5 3" xfId="18132"/>
    <cellStyle name="Обычный 3 7 2 3 2 2 5 4" xfId="25604"/>
    <cellStyle name="Обычный 3 7 2 3 2 2 5 5" xfId="33073"/>
    <cellStyle name="Обычный 3 7 2 3 2 2 5 6" xfId="40534"/>
    <cellStyle name="Обычный 3 7 2 3 2 2 5 7" xfId="48422"/>
    <cellStyle name="Обычный 3 7 2 3 2 2 5 8" xfId="55889"/>
    <cellStyle name="Обычный 3 7 2 3 2 2 6" xfId="11609"/>
    <cellStyle name="Обычный 3 7 2 3 2 2 6 2" xfId="11610"/>
    <cellStyle name="Обычный 3 7 2 3 2 2 6 3" xfId="19065"/>
    <cellStyle name="Обычный 3 7 2 3 2 2 6 4" xfId="26537"/>
    <cellStyle name="Обычный 3 7 2 3 2 2 6 5" xfId="34006"/>
    <cellStyle name="Обычный 3 7 2 3 2 2 6 6" xfId="41467"/>
    <cellStyle name="Обычный 3 7 2 3 2 2 6 7" xfId="49355"/>
    <cellStyle name="Обычный 3 7 2 3 2 2 6 8" xfId="56822"/>
    <cellStyle name="Обычный 3 7 2 3 2 2 7" xfId="11611"/>
    <cellStyle name="Обычный 3 7 2 3 2 2 7 2" xfId="11612"/>
    <cellStyle name="Обычный 3 7 2 3 2 2 7 3" xfId="19997"/>
    <cellStyle name="Обычный 3 7 2 3 2 2 7 4" xfId="27469"/>
    <cellStyle name="Обычный 3 7 2 3 2 2 7 5" xfId="34938"/>
    <cellStyle name="Обычный 3 7 2 3 2 2 7 6" xfId="42399"/>
    <cellStyle name="Обычный 3 7 2 3 2 2 7 7" xfId="50287"/>
    <cellStyle name="Обычный 3 7 2 3 2 2 7 8" xfId="57754"/>
    <cellStyle name="Обычный 3 7 2 3 2 2 8" xfId="11613"/>
    <cellStyle name="Обычный 3 7 2 3 2 2 8 2" xfId="11614"/>
    <cellStyle name="Обычный 3 7 2 3 2 2 8 3" xfId="20930"/>
    <cellStyle name="Обычный 3 7 2 3 2 2 8 4" xfId="28402"/>
    <cellStyle name="Обычный 3 7 2 3 2 2 8 5" xfId="35871"/>
    <cellStyle name="Обычный 3 7 2 3 2 2 8 6" xfId="43332"/>
    <cellStyle name="Обычный 3 7 2 3 2 2 8 7" xfId="51220"/>
    <cellStyle name="Обычный 3 7 2 3 2 2 8 8" xfId="58687"/>
    <cellStyle name="Обычный 3 7 2 3 2 2 9" xfId="11615"/>
    <cellStyle name="Обычный 3 7 2 3 2 2 9 2" xfId="11616"/>
    <cellStyle name="Обычный 3 7 2 3 2 2 9 3" xfId="21864"/>
    <cellStyle name="Обычный 3 7 2 3 2 2 9 4" xfId="29336"/>
    <cellStyle name="Обычный 3 7 2 3 2 2 9 5" xfId="36805"/>
    <cellStyle name="Обычный 3 7 2 3 2 2 9 6" xfId="44266"/>
    <cellStyle name="Обычный 3 7 2 3 2 2 9 7" xfId="52154"/>
    <cellStyle name="Обычный 3 7 2 3 2 2 9 8" xfId="59621"/>
    <cellStyle name="Обычный 3 7 2 3 2 3" xfId="11617"/>
    <cellStyle name="Обычный 3 7 2 3 2 3 10" xfId="16246"/>
    <cellStyle name="Обычный 3 7 2 3 2 3 11" xfId="23736"/>
    <cellStyle name="Обычный 3 7 2 3 2 3 12" xfId="31207"/>
    <cellStyle name="Обычный 3 7 2 3 2 3 13" xfId="38673"/>
    <cellStyle name="Обычный 3 7 2 3 2 3 14" xfId="46554"/>
    <cellStyle name="Обычный 3 7 2 3 2 3 15" xfId="54021"/>
    <cellStyle name="Обычный 3 7 2 3 2 3 2" xfId="11618"/>
    <cellStyle name="Обычный 3 7 2 3 2 3 2 2" xfId="11619"/>
    <cellStyle name="Обычный 3 7 2 3 2 3 2 3" xfId="17201"/>
    <cellStyle name="Обычный 3 7 2 3 2 3 2 4" xfId="24673"/>
    <cellStyle name="Обычный 3 7 2 3 2 3 2 5" xfId="32143"/>
    <cellStyle name="Обычный 3 7 2 3 2 3 2 6" xfId="39605"/>
    <cellStyle name="Обычный 3 7 2 3 2 3 2 7" xfId="47491"/>
    <cellStyle name="Обычный 3 7 2 3 2 3 2 8" xfId="54958"/>
    <cellStyle name="Обычный 3 7 2 3 2 3 3" xfId="11620"/>
    <cellStyle name="Обычный 3 7 2 3 2 3 3 2" xfId="11621"/>
    <cellStyle name="Обычный 3 7 2 3 2 3 3 3" xfId="18135"/>
    <cellStyle name="Обычный 3 7 2 3 2 3 3 4" xfId="25607"/>
    <cellStyle name="Обычный 3 7 2 3 2 3 3 5" xfId="33076"/>
    <cellStyle name="Обычный 3 7 2 3 2 3 3 6" xfId="40537"/>
    <cellStyle name="Обычный 3 7 2 3 2 3 3 7" xfId="48425"/>
    <cellStyle name="Обычный 3 7 2 3 2 3 3 8" xfId="55892"/>
    <cellStyle name="Обычный 3 7 2 3 2 3 4" xfId="11622"/>
    <cellStyle name="Обычный 3 7 2 3 2 3 4 2" xfId="11623"/>
    <cellStyle name="Обычный 3 7 2 3 2 3 4 3" xfId="19068"/>
    <cellStyle name="Обычный 3 7 2 3 2 3 4 4" xfId="26540"/>
    <cellStyle name="Обычный 3 7 2 3 2 3 4 5" xfId="34009"/>
    <cellStyle name="Обычный 3 7 2 3 2 3 4 6" xfId="41470"/>
    <cellStyle name="Обычный 3 7 2 3 2 3 4 7" xfId="49358"/>
    <cellStyle name="Обычный 3 7 2 3 2 3 4 8" xfId="56825"/>
    <cellStyle name="Обычный 3 7 2 3 2 3 5" xfId="11624"/>
    <cellStyle name="Обычный 3 7 2 3 2 3 5 2" xfId="11625"/>
    <cellStyle name="Обычный 3 7 2 3 2 3 5 3" xfId="20000"/>
    <cellStyle name="Обычный 3 7 2 3 2 3 5 4" xfId="27472"/>
    <cellStyle name="Обычный 3 7 2 3 2 3 5 5" xfId="34941"/>
    <cellStyle name="Обычный 3 7 2 3 2 3 5 6" xfId="42402"/>
    <cellStyle name="Обычный 3 7 2 3 2 3 5 7" xfId="50290"/>
    <cellStyle name="Обычный 3 7 2 3 2 3 5 8" xfId="57757"/>
    <cellStyle name="Обычный 3 7 2 3 2 3 6" xfId="11626"/>
    <cellStyle name="Обычный 3 7 2 3 2 3 6 2" xfId="11627"/>
    <cellStyle name="Обычный 3 7 2 3 2 3 6 3" xfId="20933"/>
    <cellStyle name="Обычный 3 7 2 3 2 3 6 4" xfId="28405"/>
    <cellStyle name="Обычный 3 7 2 3 2 3 6 5" xfId="35874"/>
    <cellStyle name="Обычный 3 7 2 3 2 3 6 6" xfId="43335"/>
    <cellStyle name="Обычный 3 7 2 3 2 3 6 7" xfId="51223"/>
    <cellStyle name="Обычный 3 7 2 3 2 3 6 8" xfId="58690"/>
    <cellStyle name="Обычный 3 7 2 3 2 3 7" xfId="11628"/>
    <cellStyle name="Обычный 3 7 2 3 2 3 7 2" xfId="11629"/>
    <cellStyle name="Обычный 3 7 2 3 2 3 7 3" xfId="21867"/>
    <cellStyle name="Обычный 3 7 2 3 2 3 7 4" xfId="29339"/>
    <cellStyle name="Обычный 3 7 2 3 2 3 7 5" xfId="36808"/>
    <cellStyle name="Обычный 3 7 2 3 2 3 7 6" xfId="44269"/>
    <cellStyle name="Обычный 3 7 2 3 2 3 7 7" xfId="52157"/>
    <cellStyle name="Обычный 3 7 2 3 2 3 7 8" xfId="59624"/>
    <cellStyle name="Обычный 3 7 2 3 2 3 8" xfId="11630"/>
    <cellStyle name="Обычный 3 7 2 3 2 3 8 2" xfId="11631"/>
    <cellStyle name="Обычный 3 7 2 3 2 3 8 3" xfId="22800"/>
    <cellStyle name="Обычный 3 7 2 3 2 3 8 4" xfId="30272"/>
    <cellStyle name="Обычный 3 7 2 3 2 3 8 5" xfId="37741"/>
    <cellStyle name="Обычный 3 7 2 3 2 3 8 6" xfId="45202"/>
    <cellStyle name="Обычный 3 7 2 3 2 3 8 7" xfId="53090"/>
    <cellStyle name="Обычный 3 7 2 3 2 3 8 8" xfId="60557"/>
    <cellStyle name="Обычный 3 7 2 3 2 3 9" xfId="11632"/>
    <cellStyle name="Обычный 3 7 2 3 2 4" xfId="11633"/>
    <cellStyle name="Обычный 3 7 2 3 2 4 10" xfId="16247"/>
    <cellStyle name="Обычный 3 7 2 3 2 4 11" xfId="23737"/>
    <cellStyle name="Обычный 3 7 2 3 2 4 12" xfId="31208"/>
    <cellStyle name="Обычный 3 7 2 3 2 4 13" xfId="38674"/>
    <cellStyle name="Обычный 3 7 2 3 2 4 14" xfId="46555"/>
    <cellStyle name="Обычный 3 7 2 3 2 4 15" xfId="54022"/>
    <cellStyle name="Обычный 3 7 2 3 2 4 2" xfId="11634"/>
    <cellStyle name="Обычный 3 7 2 3 2 4 2 2" xfId="11635"/>
    <cellStyle name="Обычный 3 7 2 3 2 4 2 3" xfId="17202"/>
    <cellStyle name="Обычный 3 7 2 3 2 4 2 4" xfId="24674"/>
    <cellStyle name="Обычный 3 7 2 3 2 4 2 5" xfId="32144"/>
    <cellStyle name="Обычный 3 7 2 3 2 4 2 6" xfId="39606"/>
    <cellStyle name="Обычный 3 7 2 3 2 4 2 7" xfId="47492"/>
    <cellStyle name="Обычный 3 7 2 3 2 4 2 8" xfId="54959"/>
    <cellStyle name="Обычный 3 7 2 3 2 4 3" xfId="11636"/>
    <cellStyle name="Обычный 3 7 2 3 2 4 3 2" xfId="11637"/>
    <cellStyle name="Обычный 3 7 2 3 2 4 3 3" xfId="18136"/>
    <cellStyle name="Обычный 3 7 2 3 2 4 3 4" xfId="25608"/>
    <cellStyle name="Обычный 3 7 2 3 2 4 3 5" xfId="33077"/>
    <cellStyle name="Обычный 3 7 2 3 2 4 3 6" xfId="40538"/>
    <cellStyle name="Обычный 3 7 2 3 2 4 3 7" xfId="48426"/>
    <cellStyle name="Обычный 3 7 2 3 2 4 3 8" xfId="55893"/>
    <cellStyle name="Обычный 3 7 2 3 2 4 4" xfId="11638"/>
    <cellStyle name="Обычный 3 7 2 3 2 4 4 2" xfId="11639"/>
    <cellStyle name="Обычный 3 7 2 3 2 4 4 3" xfId="19069"/>
    <cellStyle name="Обычный 3 7 2 3 2 4 4 4" xfId="26541"/>
    <cellStyle name="Обычный 3 7 2 3 2 4 4 5" xfId="34010"/>
    <cellStyle name="Обычный 3 7 2 3 2 4 4 6" xfId="41471"/>
    <cellStyle name="Обычный 3 7 2 3 2 4 4 7" xfId="49359"/>
    <cellStyle name="Обычный 3 7 2 3 2 4 4 8" xfId="56826"/>
    <cellStyle name="Обычный 3 7 2 3 2 4 5" xfId="11640"/>
    <cellStyle name="Обычный 3 7 2 3 2 4 5 2" xfId="11641"/>
    <cellStyle name="Обычный 3 7 2 3 2 4 5 3" xfId="20001"/>
    <cellStyle name="Обычный 3 7 2 3 2 4 5 4" xfId="27473"/>
    <cellStyle name="Обычный 3 7 2 3 2 4 5 5" xfId="34942"/>
    <cellStyle name="Обычный 3 7 2 3 2 4 5 6" xfId="42403"/>
    <cellStyle name="Обычный 3 7 2 3 2 4 5 7" xfId="50291"/>
    <cellStyle name="Обычный 3 7 2 3 2 4 5 8" xfId="57758"/>
    <cellStyle name="Обычный 3 7 2 3 2 4 6" xfId="11642"/>
    <cellStyle name="Обычный 3 7 2 3 2 4 6 2" xfId="11643"/>
    <cellStyle name="Обычный 3 7 2 3 2 4 6 3" xfId="20934"/>
    <cellStyle name="Обычный 3 7 2 3 2 4 6 4" xfId="28406"/>
    <cellStyle name="Обычный 3 7 2 3 2 4 6 5" xfId="35875"/>
    <cellStyle name="Обычный 3 7 2 3 2 4 6 6" xfId="43336"/>
    <cellStyle name="Обычный 3 7 2 3 2 4 6 7" xfId="51224"/>
    <cellStyle name="Обычный 3 7 2 3 2 4 6 8" xfId="58691"/>
    <cellStyle name="Обычный 3 7 2 3 2 4 7" xfId="11644"/>
    <cellStyle name="Обычный 3 7 2 3 2 4 7 2" xfId="11645"/>
    <cellStyle name="Обычный 3 7 2 3 2 4 7 3" xfId="21868"/>
    <cellStyle name="Обычный 3 7 2 3 2 4 7 4" xfId="29340"/>
    <cellStyle name="Обычный 3 7 2 3 2 4 7 5" xfId="36809"/>
    <cellStyle name="Обычный 3 7 2 3 2 4 7 6" xfId="44270"/>
    <cellStyle name="Обычный 3 7 2 3 2 4 7 7" xfId="52158"/>
    <cellStyle name="Обычный 3 7 2 3 2 4 7 8" xfId="59625"/>
    <cellStyle name="Обычный 3 7 2 3 2 4 8" xfId="11646"/>
    <cellStyle name="Обычный 3 7 2 3 2 4 8 2" xfId="11647"/>
    <cellStyle name="Обычный 3 7 2 3 2 4 8 3" xfId="22801"/>
    <cellStyle name="Обычный 3 7 2 3 2 4 8 4" xfId="30273"/>
    <cellStyle name="Обычный 3 7 2 3 2 4 8 5" xfId="37742"/>
    <cellStyle name="Обычный 3 7 2 3 2 4 8 6" xfId="45203"/>
    <cellStyle name="Обычный 3 7 2 3 2 4 8 7" xfId="53091"/>
    <cellStyle name="Обычный 3 7 2 3 2 4 8 8" xfId="60558"/>
    <cellStyle name="Обычный 3 7 2 3 2 4 9" xfId="11648"/>
    <cellStyle name="Обычный 3 7 2 3 2 5" xfId="11649"/>
    <cellStyle name="Обычный 3 7 2 3 2 5 2" xfId="11650"/>
    <cellStyle name="Обычный 3 7 2 3 2 5 3" xfId="17197"/>
    <cellStyle name="Обычный 3 7 2 3 2 5 4" xfId="24669"/>
    <cellStyle name="Обычный 3 7 2 3 2 5 5" xfId="32139"/>
    <cellStyle name="Обычный 3 7 2 3 2 5 6" xfId="39601"/>
    <cellStyle name="Обычный 3 7 2 3 2 5 7" xfId="47487"/>
    <cellStyle name="Обычный 3 7 2 3 2 5 8" xfId="54954"/>
    <cellStyle name="Обычный 3 7 2 3 2 6" xfId="11651"/>
    <cellStyle name="Обычный 3 7 2 3 2 6 2" xfId="11652"/>
    <cellStyle name="Обычный 3 7 2 3 2 6 3" xfId="18131"/>
    <cellStyle name="Обычный 3 7 2 3 2 6 4" xfId="25603"/>
    <cellStyle name="Обычный 3 7 2 3 2 6 5" xfId="33072"/>
    <cellStyle name="Обычный 3 7 2 3 2 6 6" xfId="40533"/>
    <cellStyle name="Обычный 3 7 2 3 2 6 7" xfId="48421"/>
    <cellStyle name="Обычный 3 7 2 3 2 6 8" xfId="55888"/>
    <cellStyle name="Обычный 3 7 2 3 2 7" xfId="11653"/>
    <cellStyle name="Обычный 3 7 2 3 2 7 2" xfId="11654"/>
    <cellStyle name="Обычный 3 7 2 3 2 7 3" xfId="19064"/>
    <cellStyle name="Обычный 3 7 2 3 2 7 4" xfId="26536"/>
    <cellStyle name="Обычный 3 7 2 3 2 7 5" xfId="34005"/>
    <cellStyle name="Обычный 3 7 2 3 2 7 6" xfId="41466"/>
    <cellStyle name="Обычный 3 7 2 3 2 7 7" xfId="49354"/>
    <cellStyle name="Обычный 3 7 2 3 2 7 8" xfId="56821"/>
    <cellStyle name="Обычный 3 7 2 3 2 8" xfId="11655"/>
    <cellStyle name="Обычный 3 7 2 3 2 8 2" xfId="11656"/>
    <cellStyle name="Обычный 3 7 2 3 2 8 3" xfId="19996"/>
    <cellStyle name="Обычный 3 7 2 3 2 8 4" xfId="27468"/>
    <cellStyle name="Обычный 3 7 2 3 2 8 5" xfId="34937"/>
    <cellStyle name="Обычный 3 7 2 3 2 8 6" xfId="42398"/>
    <cellStyle name="Обычный 3 7 2 3 2 8 7" xfId="50286"/>
    <cellStyle name="Обычный 3 7 2 3 2 8 8" xfId="57753"/>
    <cellStyle name="Обычный 3 7 2 3 2 9" xfId="11657"/>
    <cellStyle name="Обычный 3 7 2 3 2 9 2" xfId="11658"/>
    <cellStyle name="Обычный 3 7 2 3 2 9 3" xfId="20929"/>
    <cellStyle name="Обычный 3 7 2 3 2 9 4" xfId="28401"/>
    <cellStyle name="Обычный 3 7 2 3 2 9 5" xfId="35870"/>
    <cellStyle name="Обычный 3 7 2 3 2 9 6" xfId="43331"/>
    <cellStyle name="Обычный 3 7 2 3 2 9 7" xfId="51219"/>
    <cellStyle name="Обычный 3 7 2 3 2 9 8" xfId="58686"/>
    <cellStyle name="Обычный 3 7 2 3 20" xfId="46549"/>
    <cellStyle name="Обычный 3 7 2 3 21" xfId="54016"/>
    <cellStyle name="Обычный 3 7 2 3 3" xfId="11659"/>
    <cellStyle name="Обычный 3 7 2 3 3 10" xfId="11660"/>
    <cellStyle name="Обычный 3 7 2 3 3 10 2" xfId="11661"/>
    <cellStyle name="Обычный 3 7 2 3 3 10 3" xfId="21869"/>
    <cellStyle name="Обычный 3 7 2 3 3 10 4" xfId="29341"/>
    <cellStyle name="Обычный 3 7 2 3 3 10 5" xfId="36810"/>
    <cellStyle name="Обычный 3 7 2 3 3 10 6" xfId="44271"/>
    <cellStyle name="Обычный 3 7 2 3 3 10 7" xfId="52159"/>
    <cellStyle name="Обычный 3 7 2 3 3 10 8" xfId="59626"/>
    <cellStyle name="Обычный 3 7 2 3 3 11" xfId="11662"/>
    <cellStyle name="Обычный 3 7 2 3 3 11 2" xfId="11663"/>
    <cellStyle name="Обычный 3 7 2 3 3 11 3" xfId="22802"/>
    <cellStyle name="Обычный 3 7 2 3 3 11 4" xfId="30274"/>
    <cellStyle name="Обычный 3 7 2 3 3 11 5" xfId="37743"/>
    <cellStyle name="Обычный 3 7 2 3 3 11 6" xfId="45204"/>
    <cellStyle name="Обычный 3 7 2 3 3 11 7" xfId="53092"/>
    <cellStyle name="Обычный 3 7 2 3 3 11 8" xfId="60559"/>
    <cellStyle name="Обычный 3 7 2 3 3 12" xfId="11664"/>
    <cellStyle name="Обычный 3 7 2 3 3 13" xfId="16248"/>
    <cellStyle name="Обычный 3 7 2 3 3 14" xfId="23738"/>
    <cellStyle name="Обычный 3 7 2 3 3 15" xfId="31209"/>
    <cellStyle name="Обычный 3 7 2 3 3 16" xfId="38675"/>
    <cellStyle name="Обычный 3 7 2 3 3 17" xfId="45628"/>
    <cellStyle name="Обычный 3 7 2 3 3 18" xfId="46556"/>
    <cellStyle name="Обычный 3 7 2 3 3 19" xfId="54023"/>
    <cellStyle name="Обычный 3 7 2 3 3 2" xfId="11665"/>
    <cellStyle name="Обычный 3 7 2 3 3 2 10" xfId="11666"/>
    <cellStyle name="Обычный 3 7 2 3 3 2 10 2" xfId="11667"/>
    <cellStyle name="Обычный 3 7 2 3 3 2 10 3" xfId="22803"/>
    <cellStyle name="Обычный 3 7 2 3 3 2 10 4" xfId="30275"/>
    <cellStyle name="Обычный 3 7 2 3 3 2 10 5" xfId="37744"/>
    <cellStyle name="Обычный 3 7 2 3 3 2 10 6" xfId="45205"/>
    <cellStyle name="Обычный 3 7 2 3 3 2 10 7" xfId="53093"/>
    <cellStyle name="Обычный 3 7 2 3 3 2 10 8" xfId="60560"/>
    <cellStyle name="Обычный 3 7 2 3 3 2 11" xfId="11668"/>
    <cellStyle name="Обычный 3 7 2 3 3 2 12" xfId="16249"/>
    <cellStyle name="Обычный 3 7 2 3 3 2 13" xfId="23739"/>
    <cellStyle name="Обычный 3 7 2 3 3 2 14" xfId="31210"/>
    <cellStyle name="Обычный 3 7 2 3 3 2 15" xfId="38676"/>
    <cellStyle name="Обычный 3 7 2 3 3 2 16" xfId="45629"/>
    <cellStyle name="Обычный 3 7 2 3 3 2 17" xfId="46557"/>
    <cellStyle name="Обычный 3 7 2 3 3 2 18" xfId="54024"/>
    <cellStyle name="Обычный 3 7 2 3 3 2 2" xfId="11669"/>
    <cellStyle name="Обычный 3 7 2 3 3 2 2 10" xfId="16250"/>
    <cellStyle name="Обычный 3 7 2 3 3 2 2 11" xfId="23740"/>
    <cellStyle name="Обычный 3 7 2 3 3 2 2 12" xfId="31211"/>
    <cellStyle name="Обычный 3 7 2 3 3 2 2 13" xfId="38677"/>
    <cellStyle name="Обычный 3 7 2 3 3 2 2 14" xfId="46558"/>
    <cellStyle name="Обычный 3 7 2 3 3 2 2 15" xfId="54025"/>
    <cellStyle name="Обычный 3 7 2 3 3 2 2 2" xfId="11670"/>
    <cellStyle name="Обычный 3 7 2 3 3 2 2 2 2" xfId="11671"/>
    <cellStyle name="Обычный 3 7 2 3 3 2 2 2 3" xfId="17205"/>
    <cellStyle name="Обычный 3 7 2 3 3 2 2 2 4" xfId="24677"/>
    <cellStyle name="Обычный 3 7 2 3 3 2 2 2 5" xfId="32147"/>
    <cellStyle name="Обычный 3 7 2 3 3 2 2 2 6" xfId="39609"/>
    <cellStyle name="Обычный 3 7 2 3 3 2 2 2 7" xfId="47495"/>
    <cellStyle name="Обычный 3 7 2 3 3 2 2 2 8" xfId="54962"/>
    <cellStyle name="Обычный 3 7 2 3 3 2 2 3" xfId="11672"/>
    <cellStyle name="Обычный 3 7 2 3 3 2 2 3 2" xfId="11673"/>
    <cellStyle name="Обычный 3 7 2 3 3 2 2 3 3" xfId="18139"/>
    <cellStyle name="Обычный 3 7 2 3 3 2 2 3 4" xfId="25611"/>
    <cellStyle name="Обычный 3 7 2 3 3 2 2 3 5" xfId="33080"/>
    <cellStyle name="Обычный 3 7 2 3 3 2 2 3 6" xfId="40541"/>
    <cellStyle name="Обычный 3 7 2 3 3 2 2 3 7" xfId="48429"/>
    <cellStyle name="Обычный 3 7 2 3 3 2 2 3 8" xfId="55896"/>
    <cellStyle name="Обычный 3 7 2 3 3 2 2 4" xfId="11674"/>
    <cellStyle name="Обычный 3 7 2 3 3 2 2 4 2" xfId="11675"/>
    <cellStyle name="Обычный 3 7 2 3 3 2 2 4 3" xfId="19072"/>
    <cellStyle name="Обычный 3 7 2 3 3 2 2 4 4" xfId="26544"/>
    <cellStyle name="Обычный 3 7 2 3 3 2 2 4 5" xfId="34013"/>
    <cellStyle name="Обычный 3 7 2 3 3 2 2 4 6" xfId="41474"/>
    <cellStyle name="Обычный 3 7 2 3 3 2 2 4 7" xfId="49362"/>
    <cellStyle name="Обычный 3 7 2 3 3 2 2 4 8" xfId="56829"/>
    <cellStyle name="Обычный 3 7 2 3 3 2 2 5" xfId="11676"/>
    <cellStyle name="Обычный 3 7 2 3 3 2 2 5 2" xfId="11677"/>
    <cellStyle name="Обычный 3 7 2 3 3 2 2 5 3" xfId="20004"/>
    <cellStyle name="Обычный 3 7 2 3 3 2 2 5 4" xfId="27476"/>
    <cellStyle name="Обычный 3 7 2 3 3 2 2 5 5" xfId="34945"/>
    <cellStyle name="Обычный 3 7 2 3 3 2 2 5 6" xfId="42406"/>
    <cellStyle name="Обычный 3 7 2 3 3 2 2 5 7" xfId="50294"/>
    <cellStyle name="Обычный 3 7 2 3 3 2 2 5 8" xfId="57761"/>
    <cellStyle name="Обычный 3 7 2 3 3 2 2 6" xfId="11678"/>
    <cellStyle name="Обычный 3 7 2 3 3 2 2 6 2" xfId="11679"/>
    <cellStyle name="Обычный 3 7 2 3 3 2 2 6 3" xfId="20937"/>
    <cellStyle name="Обычный 3 7 2 3 3 2 2 6 4" xfId="28409"/>
    <cellStyle name="Обычный 3 7 2 3 3 2 2 6 5" xfId="35878"/>
    <cellStyle name="Обычный 3 7 2 3 3 2 2 6 6" xfId="43339"/>
    <cellStyle name="Обычный 3 7 2 3 3 2 2 6 7" xfId="51227"/>
    <cellStyle name="Обычный 3 7 2 3 3 2 2 6 8" xfId="58694"/>
    <cellStyle name="Обычный 3 7 2 3 3 2 2 7" xfId="11680"/>
    <cellStyle name="Обычный 3 7 2 3 3 2 2 7 2" xfId="11681"/>
    <cellStyle name="Обычный 3 7 2 3 3 2 2 7 3" xfId="21871"/>
    <cellStyle name="Обычный 3 7 2 3 3 2 2 7 4" xfId="29343"/>
    <cellStyle name="Обычный 3 7 2 3 3 2 2 7 5" xfId="36812"/>
    <cellStyle name="Обычный 3 7 2 3 3 2 2 7 6" xfId="44273"/>
    <cellStyle name="Обычный 3 7 2 3 3 2 2 7 7" xfId="52161"/>
    <cellStyle name="Обычный 3 7 2 3 3 2 2 7 8" xfId="59628"/>
    <cellStyle name="Обычный 3 7 2 3 3 2 2 8" xfId="11682"/>
    <cellStyle name="Обычный 3 7 2 3 3 2 2 8 2" xfId="11683"/>
    <cellStyle name="Обычный 3 7 2 3 3 2 2 8 3" xfId="22804"/>
    <cellStyle name="Обычный 3 7 2 3 3 2 2 8 4" xfId="30276"/>
    <cellStyle name="Обычный 3 7 2 3 3 2 2 8 5" xfId="37745"/>
    <cellStyle name="Обычный 3 7 2 3 3 2 2 8 6" xfId="45206"/>
    <cellStyle name="Обычный 3 7 2 3 3 2 2 8 7" xfId="53094"/>
    <cellStyle name="Обычный 3 7 2 3 3 2 2 8 8" xfId="60561"/>
    <cellStyle name="Обычный 3 7 2 3 3 2 2 9" xfId="11684"/>
    <cellStyle name="Обычный 3 7 2 3 3 2 3" xfId="11685"/>
    <cellStyle name="Обычный 3 7 2 3 3 2 3 10" xfId="16251"/>
    <cellStyle name="Обычный 3 7 2 3 3 2 3 11" xfId="23741"/>
    <cellStyle name="Обычный 3 7 2 3 3 2 3 12" xfId="31212"/>
    <cellStyle name="Обычный 3 7 2 3 3 2 3 13" xfId="38678"/>
    <cellStyle name="Обычный 3 7 2 3 3 2 3 14" xfId="46559"/>
    <cellStyle name="Обычный 3 7 2 3 3 2 3 15" xfId="54026"/>
    <cellStyle name="Обычный 3 7 2 3 3 2 3 2" xfId="11686"/>
    <cellStyle name="Обычный 3 7 2 3 3 2 3 2 2" xfId="11687"/>
    <cellStyle name="Обычный 3 7 2 3 3 2 3 2 3" xfId="17206"/>
    <cellStyle name="Обычный 3 7 2 3 3 2 3 2 4" xfId="24678"/>
    <cellStyle name="Обычный 3 7 2 3 3 2 3 2 5" xfId="32148"/>
    <cellStyle name="Обычный 3 7 2 3 3 2 3 2 6" xfId="39610"/>
    <cellStyle name="Обычный 3 7 2 3 3 2 3 2 7" xfId="47496"/>
    <cellStyle name="Обычный 3 7 2 3 3 2 3 2 8" xfId="54963"/>
    <cellStyle name="Обычный 3 7 2 3 3 2 3 3" xfId="11688"/>
    <cellStyle name="Обычный 3 7 2 3 3 2 3 3 2" xfId="11689"/>
    <cellStyle name="Обычный 3 7 2 3 3 2 3 3 3" xfId="18140"/>
    <cellStyle name="Обычный 3 7 2 3 3 2 3 3 4" xfId="25612"/>
    <cellStyle name="Обычный 3 7 2 3 3 2 3 3 5" xfId="33081"/>
    <cellStyle name="Обычный 3 7 2 3 3 2 3 3 6" xfId="40542"/>
    <cellStyle name="Обычный 3 7 2 3 3 2 3 3 7" xfId="48430"/>
    <cellStyle name="Обычный 3 7 2 3 3 2 3 3 8" xfId="55897"/>
    <cellStyle name="Обычный 3 7 2 3 3 2 3 4" xfId="11690"/>
    <cellStyle name="Обычный 3 7 2 3 3 2 3 4 2" xfId="11691"/>
    <cellStyle name="Обычный 3 7 2 3 3 2 3 4 3" xfId="19073"/>
    <cellStyle name="Обычный 3 7 2 3 3 2 3 4 4" xfId="26545"/>
    <cellStyle name="Обычный 3 7 2 3 3 2 3 4 5" xfId="34014"/>
    <cellStyle name="Обычный 3 7 2 3 3 2 3 4 6" xfId="41475"/>
    <cellStyle name="Обычный 3 7 2 3 3 2 3 4 7" xfId="49363"/>
    <cellStyle name="Обычный 3 7 2 3 3 2 3 4 8" xfId="56830"/>
    <cellStyle name="Обычный 3 7 2 3 3 2 3 5" xfId="11692"/>
    <cellStyle name="Обычный 3 7 2 3 3 2 3 5 2" xfId="11693"/>
    <cellStyle name="Обычный 3 7 2 3 3 2 3 5 3" xfId="20005"/>
    <cellStyle name="Обычный 3 7 2 3 3 2 3 5 4" xfId="27477"/>
    <cellStyle name="Обычный 3 7 2 3 3 2 3 5 5" xfId="34946"/>
    <cellStyle name="Обычный 3 7 2 3 3 2 3 5 6" xfId="42407"/>
    <cellStyle name="Обычный 3 7 2 3 3 2 3 5 7" xfId="50295"/>
    <cellStyle name="Обычный 3 7 2 3 3 2 3 5 8" xfId="57762"/>
    <cellStyle name="Обычный 3 7 2 3 3 2 3 6" xfId="11694"/>
    <cellStyle name="Обычный 3 7 2 3 3 2 3 6 2" xfId="11695"/>
    <cellStyle name="Обычный 3 7 2 3 3 2 3 6 3" xfId="20938"/>
    <cellStyle name="Обычный 3 7 2 3 3 2 3 6 4" xfId="28410"/>
    <cellStyle name="Обычный 3 7 2 3 3 2 3 6 5" xfId="35879"/>
    <cellStyle name="Обычный 3 7 2 3 3 2 3 6 6" xfId="43340"/>
    <cellStyle name="Обычный 3 7 2 3 3 2 3 6 7" xfId="51228"/>
    <cellStyle name="Обычный 3 7 2 3 3 2 3 6 8" xfId="58695"/>
    <cellStyle name="Обычный 3 7 2 3 3 2 3 7" xfId="11696"/>
    <cellStyle name="Обычный 3 7 2 3 3 2 3 7 2" xfId="11697"/>
    <cellStyle name="Обычный 3 7 2 3 3 2 3 7 3" xfId="21872"/>
    <cellStyle name="Обычный 3 7 2 3 3 2 3 7 4" xfId="29344"/>
    <cellStyle name="Обычный 3 7 2 3 3 2 3 7 5" xfId="36813"/>
    <cellStyle name="Обычный 3 7 2 3 3 2 3 7 6" xfId="44274"/>
    <cellStyle name="Обычный 3 7 2 3 3 2 3 7 7" xfId="52162"/>
    <cellStyle name="Обычный 3 7 2 3 3 2 3 7 8" xfId="59629"/>
    <cellStyle name="Обычный 3 7 2 3 3 2 3 8" xfId="11698"/>
    <cellStyle name="Обычный 3 7 2 3 3 2 3 8 2" xfId="11699"/>
    <cellStyle name="Обычный 3 7 2 3 3 2 3 8 3" xfId="22805"/>
    <cellStyle name="Обычный 3 7 2 3 3 2 3 8 4" xfId="30277"/>
    <cellStyle name="Обычный 3 7 2 3 3 2 3 8 5" xfId="37746"/>
    <cellStyle name="Обычный 3 7 2 3 3 2 3 8 6" xfId="45207"/>
    <cellStyle name="Обычный 3 7 2 3 3 2 3 8 7" xfId="53095"/>
    <cellStyle name="Обычный 3 7 2 3 3 2 3 8 8" xfId="60562"/>
    <cellStyle name="Обычный 3 7 2 3 3 2 3 9" xfId="11700"/>
    <cellStyle name="Обычный 3 7 2 3 3 2 4" xfId="11701"/>
    <cellStyle name="Обычный 3 7 2 3 3 2 4 2" xfId="11702"/>
    <cellStyle name="Обычный 3 7 2 3 3 2 4 3" xfId="17204"/>
    <cellStyle name="Обычный 3 7 2 3 3 2 4 4" xfId="24676"/>
    <cellStyle name="Обычный 3 7 2 3 3 2 4 5" xfId="32146"/>
    <cellStyle name="Обычный 3 7 2 3 3 2 4 6" xfId="39608"/>
    <cellStyle name="Обычный 3 7 2 3 3 2 4 7" xfId="47494"/>
    <cellStyle name="Обычный 3 7 2 3 3 2 4 8" xfId="54961"/>
    <cellStyle name="Обычный 3 7 2 3 3 2 5" xfId="11703"/>
    <cellStyle name="Обычный 3 7 2 3 3 2 5 2" xfId="11704"/>
    <cellStyle name="Обычный 3 7 2 3 3 2 5 3" xfId="18138"/>
    <cellStyle name="Обычный 3 7 2 3 3 2 5 4" xfId="25610"/>
    <cellStyle name="Обычный 3 7 2 3 3 2 5 5" xfId="33079"/>
    <cellStyle name="Обычный 3 7 2 3 3 2 5 6" xfId="40540"/>
    <cellStyle name="Обычный 3 7 2 3 3 2 5 7" xfId="48428"/>
    <cellStyle name="Обычный 3 7 2 3 3 2 5 8" xfId="55895"/>
    <cellStyle name="Обычный 3 7 2 3 3 2 6" xfId="11705"/>
    <cellStyle name="Обычный 3 7 2 3 3 2 6 2" xfId="11706"/>
    <cellStyle name="Обычный 3 7 2 3 3 2 6 3" xfId="19071"/>
    <cellStyle name="Обычный 3 7 2 3 3 2 6 4" xfId="26543"/>
    <cellStyle name="Обычный 3 7 2 3 3 2 6 5" xfId="34012"/>
    <cellStyle name="Обычный 3 7 2 3 3 2 6 6" xfId="41473"/>
    <cellStyle name="Обычный 3 7 2 3 3 2 6 7" xfId="49361"/>
    <cellStyle name="Обычный 3 7 2 3 3 2 6 8" xfId="56828"/>
    <cellStyle name="Обычный 3 7 2 3 3 2 7" xfId="11707"/>
    <cellStyle name="Обычный 3 7 2 3 3 2 7 2" xfId="11708"/>
    <cellStyle name="Обычный 3 7 2 3 3 2 7 3" xfId="20003"/>
    <cellStyle name="Обычный 3 7 2 3 3 2 7 4" xfId="27475"/>
    <cellStyle name="Обычный 3 7 2 3 3 2 7 5" xfId="34944"/>
    <cellStyle name="Обычный 3 7 2 3 3 2 7 6" xfId="42405"/>
    <cellStyle name="Обычный 3 7 2 3 3 2 7 7" xfId="50293"/>
    <cellStyle name="Обычный 3 7 2 3 3 2 7 8" xfId="57760"/>
    <cellStyle name="Обычный 3 7 2 3 3 2 8" xfId="11709"/>
    <cellStyle name="Обычный 3 7 2 3 3 2 8 2" xfId="11710"/>
    <cellStyle name="Обычный 3 7 2 3 3 2 8 3" xfId="20936"/>
    <cellStyle name="Обычный 3 7 2 3 3 2 8 4" xfId="28408"/>
    <cellStyle name="Обычный 3 7 2 3 3 2 8 5" xfId="35877"/>
    <cellStyle name="Обычный 3 7 2 3 3 2 8 6" xfId="43338"/>
    <cellStyle name="Обычный 3 7 2 3 3 2 8 7" xfId="51226"/>
    <cellStyle name="Обычный 3 7 2 3 3 2 8 8" xfId="58693"/>
    <cellStyle name="Обычный 3 7 2 3 3 2 9" xfId="11711"/>
    <cellStyle name="Обычный 3 7 2 3 3 2 9 2" xfId="11712"/>
    <cellStyle name="Обычный 3 7 2 3 3 2 9 3" xfId="21870"/>
    <cellStyle name="Обычный 3 7 2 3 3 2 9 4" xfId="29342"/>
    <cellStyle name="Обычный 3 7 2 3 3 2 9 5" xfId="36811"/>
    <cellStyle name="Обычный 3 7 2 3 3 2 9 6" xfId="44272"/>
    <cellStyle name="Обычный 3 7 2 3 3 2 9 7" xfId="52160"/>
    <cellStyle name="Обычный 3 7 2 3 3 2 9 8" xfId="59627"/>
    <cellStyle name="Обычный 3 7 2 3 3 3" xfId="11713"/>
    <cellStyle name="Обычный 3 7 2 3 3 3 10" xfId="16252"/>
    <cellStyle name="Обычный 3 7 2 3 3 3 11" xfId="23742"/>
    <cellStyle name="Обычный 3 7 2 3 3 3 12" xfId="31213"/>
    <cellStyle name="Обычный 3 7 2 3 3 3 13" xfId="38679"/>
    <cellStyle name="Обычный 3 7 2 3 3 3 14" xfId="46560"/>
    <cellStyle name="Обычный 3 7 2 3 3 3 15" xfId="54027"/>
    <cellStyle name="Обычный 3 7 2 3 3 3 2" xfId="11714"/>
    <cellStyle name="Обычный 3 7 2 3 3 3 2 2" xfId="11715"/>
    <cellStyle name="Обычный 3 7 2 3 3 3 2 3" xfId="17207"/>
    <cellStyle name="Обычный 3 7 2 3 3 3 2 4" xfId="24679"/>
    <cellStyle name="Обычный 3 7 2 3 3 3 2 5" xfId="32149"/>
    <cellStyle name="Обычный 3 7 2 3 3 3 2 6" xfId="39611"/>
    <cellStyle name="Обычный 3 7 2 3 3 3 2 7" xfId="47497"/>
    <cellStyle name="Обычный 3 7 2 3 3 3 2 8" xfId="54964"/>
    <cellStyle name="Обычный 3 7 2 3 3 3 3" xfId="11716"/>
    <cellStyle name="Обычный 3 7 2 3 3 3 3 2" xfId="11717"/>
    <cellStyle name="Обычный 3 7 2 3 3 3 3 3" xfId="18141"/>
    <cellStyle name="Обычный 3 7 2 3 3 3 3 4" xfId="25613"/>
    <cellStyle name="Обычный 3 7 2 3 3 3 3 5" xfId="33082"/>
    <cellStyle name="Обычный 3 7 2 3 3 3 3 6" xfId="40543"/>
    <cellStyle name="Обычный 3 7 2 3 3 3 3 7" xfId="48431"/>
    <cellStyle name="Обычный 3 7 2 3 3 3 3 8" xfId="55898"/>
    <cellStyle name="Обычный 3 7 2 3 3 3 4" xfId="11718"/>
    <cellStyle name="Обычный 3 7 2 3 3 3 4 2" xfId="11719"/>
    <cellStyle name="Обычный 3 7 2 3 3 3 4 3" xfId="19074"/>
    <cellStyle name="Обычный 3 7 2 3 3 3 4 4" xfId="26546"/>
    <cellStyle name="Обычный 3 7 2 3 3 3 4 5" xfId="34015"/>
    <cellStyle name="Обычный 3 7 2 3 3 3 4 6" xfId="41476"/>
    <cellStyle name="Обычный 3 7 2 3 3 3 4 7" xfId="49364"/>
    <cellStyle name="Обычный 3 7 2 3 3 3 4 8" xfId="56831"/>
    <cellStyle name="Обычный 3 7 2 3 3 3 5" xfId="11720"/>
    <cellStyle name="Обычный 3 7 2 3 3 3 5 2" xfId="11721"/>
    <cellStyle name="Обычный 3 7 2 3 3 3 5 3" xfId="20006"/>
    <cellStyle name="Обычный 3 7 2 3 3 3 5 4" xfId="27478"/>
    <cellStyle name="Обычный 3 7 2 3 3 3 5 5" xfId="34947"/>
    <cellStyle name="Обычный 3 7 2 3 3 3 5 6" xfId="42408"/>
    <cellStyle name="Обычный 3 7 2 3 3 3 5 7" xfId="50296"/>
    <cellStyle name="Обычный 3 7 2 3 3 3 5 8" xfId="57763"/>
    <cellStyle name="Обычный 3 7 2 3 3 3 6" xfId="11722"/>
    <cellStyle name="Обычный 3 7 2 3 3 3 6 2" xfId="11723"/>
    <cellStyle name="Обычный 3 7 2 3 3 3 6 3" xfId="20939"/>
    <cellStyle name="Обычный 3 7 2 3 3 3 6 4" xfId="28411"/>
    <cellStyle name="Обычный 3 7 2 3 3 3 6 5" xfId="35880"/>
    <cellStyle name="Обычный 3 7 2 3 3 3 6 6" xfId="43341"/>
    <cellStyle name="Обычный 3 7 2 3 3 3 6 7" xfId="51229"/>
    <cellStyle name="Обычный 3 7 2 3 3 3 6 8" xfId="58696"/>
    <cellStyle name="Обычный 3 7 2 3 3 3 7" xfId="11724"/>
    <cellStyle name="Обычный 3 7 2 3 3 3 7 2" xfId="11725"/>
    <cellStyle name="Обычный 3 7 2 3 3 3 7 3" xfId="21873"/>
    <cellStyle name="Обычный 3 7 2 3 3 3 7 4" xfId="29345"/>
    <cellStyle name="Обычный 3 7 2 3 3 3 7 5" xfId="36814"/>
    <cellStyle name="Обычный 3 7 2 3 3 3 7 6" xfId="44275"/>
    <cellStyle name="Обычный 3 7 2 3 3 3 7 7" xfId="52163"/>
    <cellStyle name="Обычный 3 7 2 3 3 3 7 8" xfId="59630"/>
    <cellStyle name="Обычный 3 7 2 3 3 3 8" xfId="11726"/>
    <cellStyle name="Обычный 3 7 2 3 3 3 8 2" xfId="11727"/>
    <cellStyle name="Обычный 3 7 2 3 3 3 8 3" xfId="22806"/>
    <cellStyle name="Обычный 3 7 2 3 3 3 8 4" xfId="30278"/>
    <cellStyle name="Обычный 3 7 2 3 3 3 8 5" xfId="37747"/>
    <cellStyle name="Обычный 3 7 2 3 3 3 8 6" xfId="45208"/>
    <cellStyle name="Обычный 3 7 2 3 3 3 8 7" xfId="53096"/>
    <cellStyle name="Обычный 3 7 2 3 3 3 8 8" xfId="60563"/>
    <cellStyle name="Обычный 3 7 2 3 3 3 9" xfId="11728"/>
    <cellStyle name="Обычный 3 7 2 3 3 4" xfId="11729"/>
    <cellStyle name="Обычный 3 7 2 3 3 4 10" xfId="16253"/>
    <cellStyle name="Обычный 3 7 2 3 3 4 11" xfId="23743"/>
    <cellStyle name="Обычный 3 7 2 3 3 4 12" xfId="31214"/>
    <cellStyle name="Обычный 3 7 2 3 3 4 13" xfId="38680"/>
    <cellStyle name="Обычный 3 7 2 3 3 4 14" xfId="46561"/>
    <cellStyle name="Обычный 3 7 2 3 3 4 15" xfId="54028"/>
    <cellStyle name="Обычный 3 7 2 3 3 4 2" xfId="11730"/>
    <cellStyle name="Обычный 3 7 2 3 3 4 2 2" xfId="11731"/>
    <cellStyle name="Обычный 3 7 2 3 3 4 2 3" xfId="17208"/>
    <cellStyle name="Обычный 3 7 2 3 3 4 2 4" xfId="24680"/>
    <cellStyle name="Обычный 3 7 2 3 3 4 2 5" xfId="32150"/>
    <cellStyle name="Обычный 3 7 2 3 3 4 2 6" xfId="39612"/>
    <cellStyle name="Обычный 3 7 2 3 3 4 2 7" xfId="47498"/>
    <cellStyle name="Обычный 3 7 2 3 3 4 2 8" xfId="54965"/>
    <cellStyle name="Обычный 3 7 2 3 3 4 3" xfId="11732"/>
    <cellStyle name="Обычный 3 7 2 3 3 4 3 2" xfId="11733"/>
    <cellStyle name="Обычный 3 7 2 3 3 4 3 3" xfId="18142"/>
    <cellStyle name="Обычный 3 7 2 3 3 4 3 4" xfId="25614"/>
    <cellStyle name="Обычный 3 7 2 3 3 4 3 5" xfId="33083"/>
    <cellStyle name="Обычный 3 7 2 3 3 4 3 6" xfId="40544"/>
    <cellStyle name="Обычный 3 7 2 3 3 4 3 7" xfId="48432"/>
    <cellStyle name="Обычный 3 7 2 3 3 4 3 8" xfId="55899"/>
    <cellStyle name="Обычный 3 7 2 3 3 4 4" xfId="11734"/>
    <cellStyle name="Обычный 3 7 2 3 3 4 4 2" xfId="11735"/>
    <cellStyle name="Обычный 3 7 2 3 3 4 4 3" xfId="19075"/>
    <cellStyle name="Обычный 3 7 2 3 3 4 4 4" xfId="26547"/>
    <cellStyle name="Обычный 3 7 2 3 3 4 4 5" xfId="34016"/>
    <cellStyle name="Обычный 3 7 2 3 3 4 4 6" xfId="41477"/>
    <cellStyle name="Обычный 3 7 2 3 3 4 4 7" xfId="49365"/>
    <cellStyle name="Обычный 3 7 2 3 3 4 4 8" xfId="56832"/>
    <cellStyle name="Обычный 3 7 2 3 3 4 5" xfId="11736"/>
    <cellStyle name="Обычный 3 7 2 3 3 4 5 2" xfId="11737"/>
    <cellStyle name="Обычный 3 7 2 3 3 4 5 3" xfId="20007"/>
    <cellStyle name="Обычный 3 7 2 3 3 4 5 4" xfId="27479"/>
    <cellStyle name="Обычный 3 7 2 3 3 4 5 5" xfId="34948"/>
    <cellStyle name="Обычный 3 7 2 3 3 4 5 6" xfId="42409"/>
    <cellStyle name="Обычный 3 7 2 3 3 4 5 7" xfId="50297"/>
    <cellStyle name="Обычный 3 7 2 3 3 4 5 8" xfId="57764"/>
    <cellStyle name="Обычный 3 7 2 3 3 4 6" xfId="11738"/>
    <cellStyle name="Обычный 3 7 2 3 3 4 6 2" xfId="11739"/>
    <cellStyle name="Обычный 3 7 2 3 3 4 6 3" xfId="20940"/>
    <cellStyle name="Обычный 3 7 2 3 3 4 6 4" xfId="28412"/>
    <cellStyle name="Обычный 3 7 2 3 3 4 6 5" xfId="35881"/>
    <cellStyle name="Обычный 3 7 2 3 3 4 6 6" xfId="43342"/>
    <cellStyle name="Обычный 3 7 2 3 3 4 6 7" xfId="51230"/>
    <cellStyle name="Обычный 3 7 2 3 3 4 6 8" xfId="58697"/>
    <cellStyle name="Обычный 3 7 2 3 3 4 7" xfId="11740"/>
    <cellStyle name="Обычный 3 7 2 3 3 4 7 2" xfId="11741"/>
    <cellStyle name="Обычный 3 7 2 3 3 4 7 3" xfId="21874"/>
    <cellStyle name="Обычный 3 7 2 3 3 4 7 4" xfId="29346"/>
    <cellStyle name="Обычный 3 7 2 3 3 4 7 5" xfId="36815"/>
    <cellStyle name="Обычный 3 7 2 3 3 4 7 6" xfId="44276"/>
    <cellStyle name="Обычный 3 7 2 3 3 4 7 7" xfId="52164"/>
    <cellStyle name="Обычный 3 7 2 3 3 4 7 8" xfId="59631"/>
    <cellStyle name="Обычный 3 7 2 3 3 4 8" xfId="11742"/>
    <cellStyle name="Обычный 3 7 2 3 3 4 8 2" xfId="11743"/>
    <cellStyle name="Обычный 3 7 2 3 3 4 8 3" xfId="22807"/>
    <cellStyle name="Обычный 3 7 2 3 3 4 8 4" xfId="30279"/>
    <cellStyle name="Обычный 3 7 2 3 3 4 8 5" xfId="37748"/>
    <cellStyle name="Обычный 3 7 2 3 3 4 8 6" xfId="45209"/>
    <cellStyle name="Обычный 3 7 2 3 3 4 8 7" xfId="53097"/>
    <cellStyle name="Обычный 3 7 2 3 3 4 8 8" xfId="60564"/>
    <cellStyle name="Обычный 3 7 2 3 3 4 9" xfId="11744"/>
    <cellStyle name="Обычный 3 7 2 3 3 5" xfId="11745"/>
    <cellStyle name="Обычный 3 7 2 3 3 5 2" xfId="11746"/>
    <cellStyle name="Обычный 3 7 2 3 3 5 3" xfId="17203"/>
    <cellStyle name="Обычный 3 7 2 3 3 5 4" xfId="24675"/>
    <cellStyle name="Обычный 3 7 2 3 3 5 5" xfId="32145"/>
    <cellStyle name="Обычный 3 7 2 3 3 5 6" xfId="39607"/>
    <cellStyle name="Обычный 3 7 2 3 3 5 7" xfId="47493"/>
    <cellStyle name="Обычный 3 7 2 3 3 5 8" xfId="54960"/>
    <cellStyle name="Обычный 3 7 2 3 3 6" xfId="11747"/>
    <cellStyle name="Обычный 3 7 2 3 3 6 2" xfId="11748"/>
    <cellStyle name="Обычный 3 7 2 3 3 6 3" xfId="18137"/>
    <cellStyle name="Обычный 3 7 2 3 3 6 4" xfId="25609"/>
    <cellStyle name="Обычный 3 7 2 3 3 6 5" xfId="33078"/>
    <cellStyle name="Обычный 3 7 2 3 3 6 6" xfId="40539"/>
    <cellStyle name="Обычный 3 7 2 3 3 6 7" xfId="48427"/>
    <cellStyle name="Обычный 3 7 2 3 3 6 8" xfId="55894"/>
    <cellStyle name="Обычный 3 7 2 3 3 7" xfId="11749"/>
    <cellStyle name="Обычный 3 7 2 3 3 7 2" xfId="11750"/>
    <cellStyle name="Обычный 3 7 2 3 3 7 3" xfId="19070"/>
    <cellStyle name="Обычный 3 7 2 3 3 7 4" xfId="26542"/>
    <cellStyle name="Обычный 3 7 2 3 3 7 5" xfId="34011"/>
    <cellStyle name="Обычный 3 7 2 3 3 7 6" xfId="41472"/>
    <cellStyle name="Обычный 3 7 2 3 3 7 7" xfId="49360"/>
    <cellStyle name="Обычный 3 7 2 3 3 7 8" xfId="56827"/>
    <cellStyle name="Обычный 3 7 2 3 3 8" xfId="11751"/>
    <cellStyle name="Обычный 3 7 2 3 3 8 2" xfId="11752"/>
    <cellStyle name="Обычный 3 7 2 3 3 8 3" xfId="20002"/>
    <cellStyle name="Обычный 3 7 2 3 3 8 4" xfId="27474"/>
    <cellStyle name="Обычный 3 7 2 3 3 8 5" xfId="34943"/>
    <cellStyle name="Обычный 3 7 2 3 3 8 6" xfId="42404"/>
    <cellStyle name="Обычный 3 7 2 3 3 8 7" xfId="50292"/>
    <cellStyle name="Обычный 3 7 2 3 3 8 8" xfId="57759"/>
    <cellStyle name="Обычный 3 7 2 3 3 9" xfId="11753"/>
    <cellStyle name="Обычный 3 7 2 3 3 9 2" xfId="11754"/>
    <cellStyle name="Обычный 3 7 2 3 3 9 3" xfId="20935"/>
    <cellStyle name="Обычный 3 7 2 3 3 9 4" xfId="28407"/>
    <cellStyle name="Обычный 3 7 2 3 3 9 5" xfId="35876"/>
    <cellStyle name="Обычный 3 7 2 3 3 9 6" xfId="43337"/>
    <cellStyle name="Обычный 3 7 2 3 3 9 7" xfId="51225"/>
    <cellStyle name="Обычный 3 7 2 3 3 9 8" xfId="58692"/>
    <cellStyle name="Обычный 3 7 2 3 4" xfId="11755"/>
    <cellStyle name="Обычный 3 7 2 3 4 10" xfId="11756"/>
    <cellStyle name="Обычный 3 7 2 3 4 10 2" xfId="11757"/>
    <cellStyle name="Обычный 3 7 2 3 4 10 3" xfId="22808"/>
    <cellStyle name="Обычный 3 7 2 3 4 10 4" xfId="30280"/>
    <cellStyle name="Обычный 3 7 2 3 4 10 5" xfId="37749"/>
    <cellStyle name="Обычный 3 7 2 3 4 10 6" xfId="45210"/>
    <cellStyle name="Обычный 3 7 2 3 4 10 7" xfId="53098"/>
    <cellStyle name="Обычный 3 7 2 3 4 10 8" xfId="60565"/>
    <cellStyle name="Обычный 3 7 2 3 4 11" xfId="11758"/>
    <cellStyle name="Обычный 3 7 2 3 4 12" xfId="16254"/>
    <cellStyle name="Обычный 3 7 2 3 4 13" xfId="23744"/>
    <cellStyle name="Обычный 3 7 2 3 4 14" xfId="31215"/>
    <cellStyle name="Обычный 3 7 2 3 4 15" xfId="38681"/>
    <cellStyle name="Обычный 3 7 2 3 4 16" xfId="45630"/>
    <cellStyle name="Обычный 3 7 2 3 4 17" xfId="46562"/>
    <cellStyle name="Обычный 3 7 2 3 4 18" xfId="54029"/>
    <cellStyle name="Обычный 3 7 2 3 4 2" xfId="11759"/>
    <cellStyle name="Обычный 3 7 2 3 4 2 10" xfId="16255"/>
    <cellStyle name="Обычный 3 7 2 3 4 2 11" xfId="23745"/>
    <cellStyle name="Обычный 3 7 2 3 4 2 12" xfId="31216"/>
    <cellStyle name="Обычный 3 7 2 3 4 2 13" xfId="38682"/>
    <cellStyle name="Обычный 3 7 2 3 4 2 14" xfId="46563"/>
    <cellStyle name="Обычный 3 7 2 3 4 2 15" xfId="54030"/>
    <cellStyle name="Обычный 3 7 2 3 4 2 2" xfId="11760"/>
    <cellStyle name="Обычный 3 7 2 3 4 2 2 2" xfId="11761"/>
    <cellStyle name="Обычный 3 7 2 3 4 2 2 3" xfId="17210"/>
    <cellStyle name="Обычный 3 7 2 3 4 2 2 4" xfId="24682"/>
    <cellStyle name="Обычный 3 7 2 3 4 2 2 5" xfId="32152"/>
    <cellStyle name="Обычный 3 7 2 3 4 2 2 6" xfId="39614"/>
    <cellStyle name="Обычный 3 7 2 3 4 2 2 7" xfId="47500"/>
    <cellStyle name="Обычный 3 7 2 3 4 2 2 8" xfId="54967"/>
    <cellStyle name="Обычный 3 7 2 3 4 2 3" xfId="11762"/>
    <cellStyle name="Обычный 3 7 2 3 4 2 3 2" xfId="11763"/>
    <cellStyle name="Обычный 3 7 2 3 4 2 3 3" xfId="18144"/>
    <cellStyle name="Обычный 3 7 2 3 4 2 3 4" xfId="25616"/>
    <cellStyle name="Обычный 3 7 2 3 4 2 3 5" xfId="33085"/>
    <cellStyle name="Обычный 3 7 2 3 4 2 3 6" xfId="40546"/>
    <cellStyle name="Обычный 3 7 2 3 4 2 3 7" xfId="48434"/>
    <cellStyle name="Обычный 3 7 2 3 4 2 3 8" xfId="55901"/>
    <cellStyle name="Обычный 3 7 2 3 4 2 4" xfId="11764"/>
    <cellStyle name="Обычный 3 7 2 3 4 2 4 2" xfId="11765"/>
    <cellStyle name="Обычный 3 7 2 3 4 2 4 3" xfId="19077"/>
    <cellStyle name="Обычный 3 7 2 3 4 2 4 4" xfId="26549"/>
    <cellStyle name="Обычный 3 7 2 3 4 2 4 5" xfId="34018"/>
    <cellStyle name="Обычный 3 7 2 3 4 2 4 6" xfId="41479"/>
    <cellStyle name="Обычный 3 7 2 3 4 2 4 7" xfId="49367"/>
    <cellStyle name="Обычный 3 7 2 3 4 2 4 8" xfId="56834"/>
    <cellStyle name="Обычный 3 7 2 3 4 2 5" xfId="11766"/>
    <cellStyle name="Обычный 3 7 2 3 4 2 5 2" xfId="11767"/>
    <cellStyle name="Обычный 3 7 2 3 4 2 5 3" xfId="20009"/>
    <cellStyle name="Обычный 3 7 2 3 4 2 5 4" xfId="27481"/>
    <cellStyle name="Обычный 3 7 2 3 4 2 5 5" xfId="34950"/>
    <cellStyle name="Обычный 3 7 2 3 4 2 5 6" xfId="42411"/>
    <cellStyle name="Обычный 3 7 2 3 4 2 5 7" xfId="50299"/>
    <cellStyle name="Обычный 3 7 2 3 4 2 5 8" xfId="57766"/>
    <cellStyle name="Обычный 3 7 2 3 4 2 6" xfId="11768"/>
    <cellStyle name="Обычный 3 7 2 3 4 2 6 2" xfId="11769"/>
    <cellStyle name="Обычный 3 7 2 3 4 2 6 3" xfId="20942"/>
    <cellStyle name="Обычный 3 7 2 3 4 2 6 4" xfId="28414"/>
    <cellStyle name="Обычный 3 7 2 3 4 2 6 5" xfId="35883"/>
    <cellStyle name="Обычный 3 7 2 3 4 2 6 6" xfId="43344"/>
    <cellStyle name="Обычный 3 7 2 3 4 2 6 7" xfId="51232"/>
    <cellStyle name="Обычный 3 7 2 3 4 2 6 8" xfId="58699"/>
    <cellStyle name="Обычный 3 7 2 3 4 2 7" xfId="11770"/>
    <cellStyle name="Обычный 3 7 2 3 4 2 7 2" xfId="11771"/>
    <cellStyle name="Обычный 3 7 2 3 4 2 7 3" xfId="21876"/>
    <cellStyle name="Обычный 3 7 2 3 4 2 7 4" xfId="29348"/>
    <cellStyle name="Обычный 3 7 2 3 4 2 7 5" xfId="36817"/>
    <cellStyle name="Обычный 3 7 2 3 4 2 7 6" xfId="44278"/>
    <cellStyle name="Обычный 3 7 2 3 4 2 7 7" xfId="52166"/>
    <cellStyle name="Обычный 3 7 2 3 4 2 7 8" xfId="59633"/>
    <cellStyle name="Обычный 3 7 2 3 4 2 8" xfId="11772"/>
    <cellStyle name="Обычный 3 7 2 3 4 2 8 2" xfId="11773"/>
    <cellStyle name="Обычный 3 7 2 3 4 2 8 3" xfId="22809"/>
    <cellStyle name="Обычный 3 7 2 3 4 2 8 4" xfId="30281"/>
    <cellStyle name="Обычный 3 7 2 3 4 2 8 5" xfId="37750"/>
    <cellStyle name="Обычный 3 7 2 3 4 2 8 6" xfId="45211"/>
    <cellStyle name="Обычный 3 7 2 3 4 2 8 7" xfId="53099"/>
    <cellStyle name="Обычный 3 7 2 3 4 2 8 8" xfId="60566"/>
    <cellStyle name="Обычный 3 7 2 3 4 2 9" xfId="11774"/>
    <cellStyle name="Обычный 3 7 2 3 4 3" xfId="11775"/>
    <cellStyle name="Обычный 3 7 2 3 4 3 10" xfId="16256"/>
    <cellStyle name="Обычный 3 7 2 3 4 3 11" xfId="23746"/>
    <cellStyle name="Обычный 3 7 2 3 4 3 12" xfId="31217"/>
    <cellStyle name="Обычный 3 7 2 3 4 3 13" xfId="38683"/>
    <cellStyle name="Обычный 3 7 2 3 4 3 14" xfId="46564"/>
    <cellStyle name="Обычный 3 7 2 3 4 3 15" xfId="54031"/>
    <cellStyle name="Обычный 3 7 2 3 4 3 2" xfId="11776"/>
    <cellStyle name="Обычный 3 7 2 3 4 3 2 2" xfId="11777"/>
    <cellStyle name="Обычный 3 7 2 3 4 3 2 3" xfId="17211"/>
    <cellStyle name="Обычный 3 7 2 3 4 3 2 4" xfId="24683"/>
    <cellStyle name="Обычный 3 7 2 3 4 3 2 5" xfId="32153"/>
    <cellStyle name="Обычный 3 7 2 3 4 3 2 6" xfId="39615"/>
    <cellStyle name="Обычный 3 7 2 3 4 3 2 7" xfId="47501"/>
    <cellStyle name="Обычный 3 7 2 3 4 3 2 8" xfId="54968"/>
    <cellStyle name="Обычный 3 7 2 3 4 3 3" xfId="11778"/>
    <cellStyle name="Обычный 3 7 2 3 4 3 3 2" xfId="11779"/>
    <cellStyle name="Обычный 3 7 2 3 4 3 3 3" xfId="18145"/>
    <cellStyle name="Обычный 3 7 2 3 4 3 3 4" xfId="25617"/>
    <cellStyle name="Обычный 3 7 2 3 4 3 3 5" xfId="33086"/>
    <cellStyle name="Обычный 3 7 2 3 4 3 3 6" xfId="40547"/>
    <cellStyle name="Обычный 3 7 2 3 4 3 3 7" xfId="48435"/>
    <cellStyle name="Обычный 3 7 2 3 4 3 3 8" xfId="55902"/>
    <cellStyle name="Обычный 3 7 2 3 4 3 4" xfId="11780"/>
    <cellStyle name="Обычный 3 7 2 3 4 3 4 2" xfId="11781"/>
    <cellStyle name="Обычный 3 7 2 3 4 3 4 3" xfId="19078"/>
    <cellStyle name="Обычный 3 7 2 3 4 3 4 4" xfId="26550"/>
    <cellStyle name="Обычный 3 7 2 3 4 3 4 5" xfId="34019"/>
    <cellStyle name="Обычный 3 7 2 3 4 3 4 6" xfId="41480"/>
    <cellStyle name="Обычный 3 7 2 3 4 3 4 7" xfId="49368"/>
    <cellStyle name="Обычный 3 7 2 3 4 3 4 8" xfId="56835"/>
    <cellStyle name="Обычный 3 7 2 3 4 3 5" xfId="11782"/>
    <cellStyle name="Обычный 3 7 2 3 4 3 5 2" xfId="11783"/>
    <cellStyle name="Обычный 3 7 2 3 4 3 5 3" xfId="20010"/>
    <cellStyle name="Обычный 3 7 2 3 4 3 5 4" xfId="27482"/>
    <cellStyle name="Обычный 3 7 2 3 4 3 5 5" xfId="34951"/>
    <cellStyle name="Обычный 3 7 2 3 4 3 5 6" xfId="42412"/>
    <cellStyle name="Обычный 3 7 2 3 4 3 5 7" xfId="50300"/>
    <cellStyle name="Обычный 3 7 2 3 4 3 5 8" xfId="57767"/>
    <cellStyle name="Обычный 3 7 2 3 4 3 6" xfId="11784"/>
    <cellStyle name="Обычный 3 7 2 3 4 3 6 2" xfId="11785"/>
    <cellStyle name="Обычный 3 7 2 3 4 3 6 3" xfId="20943"/>
    <cellStyle name="Обычный 3 7 2 3 4 3 6 4" xfId="28415"/>
    <cellStyle name="Обычный 3 7 2 3 4 3 6 5" xfId="35884"/>
    <cellStyle name="Обычный 3 7 2 3 4 3 6 6" xfId="43345"/>
    <cellStyle name="Обычный 3 7 2 3 4 3 6 7" xfId="51233"/>
    <cellStyle name="Обычный 3 7 2 3 4 3 6 8" xfId="58700"/>
    <cellStyle name="Обычный 3 7 2 3 4 3 7" xfId="11786"/>
    <cellStyle name="Обычный 3 7 2 3 4 3 7 2" xfId="11787"/>
    <cellStyle name="Обычный 3 7 2 3 4 3 7 3" xfId="21877"/>
    <cellStyle name="Обычный 3 7 2 3 4 3 7 4" xfId="29349"/>
    <cellStyle name="Обычный 3 7 2 3 4 3 7 5" xfId="36818"/>
    <cellStyle name="Обычный 3 7 2 3 4 3 7 6" xfId="44279"/>
    <cellStyle name="Обычный 3 7 2 3 4 3 7 7" xfId="52167"/>
    <cellStyle name="Обычный 3 7 2 3 4 3 7 8" xfId="59634"/>
    <cellStyle name="Обычный 3 7 2 3 4 3 8" xfId="11788"/>
    <cellStyle name="Обычный 3 7 2 3 4 3 8 2" xfId="11789"/>
    <cellStyle name="Обычный 3 7 2 3 4 3 8 3" xfId="22810"/>
    <cellStyle name="Обычный 3 7 2 3 4 3 8 4" xfId="30282"/>
    <cellStyle name="Обычный 3 7 2 3 4 3 8 5" xfId="37751"/>
    <cellStyle name="Обычный 3 7 2 3 4 3 8 6" xfId="45212"/>
    <cellStyle name="Обычный 3 7 2 3 4 3 8 7" xfId="53100"/>
    <cellStyle name="Обычный 3 7 2 3 4 3 8 8" xfId="60567"/>
    <cellStyle name="Обычный 3 7 2 3 4 3 9" xfId="11790"/>
    <cellStyle name="Обычный 3 7 2 3 4 4" xfId="11791"/>
    <cellStyle name="Обычный 3 7 2 3 4 4 2" xfId="11792"/>
    <cellStyle name="Обычный 3 7 2 3 4 4 3" xfId="17209"/>
    <cellStyle name="Обычный 3 7 2 3 4 4 4" xfId="24681"/>
    <cellStyle name="Обычный 3 7 2 3 4 4 5" xfId="32151"/>
    <cellStyle name="Обычный 3 7 2 3 4 4 6" xfId="39613"/>
    <cellStyle name="Обычный 3 7 2 3 4 4 7" xfId="47499"/>
    <cellStyle name="Обычный 3 7 2 3 4 4 8" xfId="54966"/>
    <cellStyle name="Обычный 3 7 2 3 4 5" xfId="11793"/>
    <cellStyle name="Обычный 3 7 2 3 4 5 2" xfId="11794"/>
    <cellStyle name="Обычный 3 7 2 3 4 5 3" xfId="18143"/>
    <cellStyle name="Обычный 3 7 2 3 4 5 4" xfId="25615"/>
    <cellStyle name="Обычный 3 7 2 3 4 5 5" xfId="33084"/>
    <cellStyle name="Обычный 3 7 2 3 4 5 6" xfId="40545"/>
    <cellStyle name="Обычный 3 7 2 3 4 5 7" xfId="48433"/>
    <cellStyle name="Обычный 3 7 2 3 4 5 8" xfId="55900"/>
    <cellStyle name="Обычный 3 7 2 3 4 6" xfId="11795"/>
    <cellStyle name="Обычный 3 7 2 3 4 6 2" xfId="11796"/>
    <cellStyle name="Обычный 3 7 2 3 4 6 3" xfId="19076"/>
    <cellStyle name="Обычный 3 7 2 3 4 6 4" xfId="26548"/>
    <cellStyle name="Обычный 3 7 2 3 4 6 5" xfId="34017"/>
    <cellStyle name="Обычный 3 7 2 3 4 6 6" xfId="41478"/>
    <cellStyle name="Обычный 3 7 2 3 4 6 7" xfId="49366"/>
    <cellStyle name="Обычный 3 7 2 3 4 6 8" xfId="56833"/>
    <cellStyle name="Обычный 3 7 2 3 4 7" xfId="11797"/>
    <cellStyle name="Обычный 3 7 2 3 4 7 2" xfId="11798"/>
    <cellStyle name="Обычный 3 7 2 3 4 7 3" xfId="20008"/>
    <cellStyle name="Обычный 3 7 2 3 4 7 4" xfId="27480"/>
    <cellStyle name="Обычный 3 7 2 3 4 7 5" xfId="34949"/>
    <cellStyle name="Обычный 3 7 2 3 4 7 6" xfId="42410"/>
    <cellStyle name="Обычный 3 7 2 3 4 7 7" xfId="50298"/>
    <cellStyle name="Обычный 3 7 2 3 4 7 8" xfId="57765"/>
    <cellStyle name="Обычный 3 7 2 3 4 8" xfId="11799"/>
    <cellStyle name="Обычный 3 7 2 3 4 8 2" xfId="11800"/>
    <cellStyle name="Обычный 3 7 2 3 4 8 3" xfId="20941"/>
    <cellStyle name="Обычный 3 7 2 3 4 8 4" xfId="28413"/>
    <cellStyle name="Обычный 3 7 2 3 4 8 5" xfId="35882"/>
    <cellStyle name="Обычный 3 7 2 3 4 8 6" xfId="43343"/>
    <cellStyle name="Обычный 3 7 2 3 4 8 7" xfId="51231"/>
    <cellStyle name="Обычный 3 7 2 3 4 8 8" xfId="58698"/>
    <cellStyle name="Обычный 3 7 2 3 4 9" xfId="11801"/>
    <cellStyle name="Обычный 3 7 2 3 4 9 2" xfId="11802"/>
    <cellStyle name="Обычный 3 7 2 3 4 9 3" xfId="21875"/>
    <cellStyle name="Обычный 3 7 2 3 4 9 4" xfId="29347"/>
    <cellStyle name="Обычный 3 7 2 3 4 9 5" xfId="36816"/>
    <cellStyle name="Обычный 3 7 2 3 4 9 6" xfId="44277"/>
    <cellStyle name="Обычный 3 7 2 3 4 9 7" xfId="52165"/>
    <cellStyle name="Обычный 3 7 2 3 4 9 8" xfId="59632"/>
    <cellStyle name="Обычный 3 7 2 3 5" xfId="11803"/>
    <cellStyle name="Обычный 3 7 2 3 5 10" xfId="16257"/>
    <cellStyle name="Обычный 3 7 2 3 5 11" xfId="23747"/>
    <cellStyle name="Обычный 3 7 2 3 5 12" xfId="31218"/>
    <cellStyle name="Обычный 3 7 2 3 5 13" xfId="38684"/>
    <cellStyle name="Обычный 3 7 2 3 5 14" xfId="46565"/>
    <cellStyle name="Обычный 3 7 2 3 5 15" xfId="54032"/>
    <cellStyle name="Обычный 3 7 2 3 5 2" xfId="11804"/>
    <cellStyle name="Обычный 3 7 2 3 5 2 2" xfId="11805"/>
    <cellStyle name="Обычный 3 7 2 3 5 2 3" xfId="17212"/>
    <cellStyle name="Обычный 3 7 2 3 5 2 4" xfId="24684"/>
    <cellStyle name="Обычный 3 7 2 3 5 2 5" xfId="32154"/>
    <cellStyle name="Обычный 3 7 2 3 5 2 6" xfId="39616"/>
    <cellStyle name="Обычный 3 7 2 3 5 2 7" xfId="47502"/>
    <cellStyle name="Обычный 3 7 2 3 5 2 8" xfId="54969"/>
    <cellStyle name="Обычный 3 7 2 3 5 3" xfId="11806"/>
    <cellStyle name="Обычный 3 7 2 3 5 3 2" xfId="11807"/>
    <cellStyle name="Обычный 3 7 2 3 5 3 3" xfId="18146"/>
    <cellStyle name="Обычный 3 7 2 3 5 3 4" xfId="25618"/>
    <cellStyle name="Обычный 3 7 2 3 5 3 5" xfId="33087"/>
    <cellStyle name="Обычный 3 7 2 3 5 3 6" xfId="40548"/>
    <cellStyle name="Обычный 3 7 2 3 5 3 7" xfId="48436"/>
    <cellStyle name="Обычный 3 7 2 3 5 3 8" xfId="55903"/>
    <cellStyle name="Обычный 3 7 2 3 5 4" xfId="11808"/>
    <cellStyle name="Обычный 3 7 2 3 5 4 2" xfId="11809"/>
    <cellStyle name="Обычный 3 7 2 3 5 4 3" xfId="19079"/>
    <cellStyle name="Обычный 3 7 2 3 5 4 4" xfId="26551"/>
    <cellStyle name="Обычный 3 7 2 3 5 4 5" xfId="34020"/>
    <cellStyle name="Обычный 3 7 2 3 5 4 6" xfId="41481"/>
    <cellStyle name="Обычный 3 7 2 3 5 4 7" xfId="49369"/>
    <cellStyle name="Обычный 3 7 2 3 5 4 8" xfId="56836"/>
    <cellStyle name="Обычный 3 7 2 3 5 5" xfId="11810"/>
    <cellStyle name="Обычный 3 7 2 3 5 5 2" xfId="11811"/>
    <cellStyle name="Обычный 3 7 2 3 5 5 3" xfId="20011"/>
    <cellStyle name="Обычный 3 7 2 3 5 5 4" xfId="27483"/>
    <cellStyle name="Обычный 3 7 2 3 5 5 5" xfId="34952"/>
    <cellStyle name="Обычный 3 7 2 3 5 5 6" xfId="42413"/>
    <cellStyle name="Обычный 3 7 2 3 5 5 7" xfId="50301"/>
    <cellStyle name="Обычный 3 7 2 3 5 5 8" xfId="57768"/>
    <cellStyle name="Обычный 3 7 2 3 5 6" xfId="11812"/>
    <cellStyle name="Обычный 3 7 2 3 5 6 2" xfId="11813"/>
    <cellStyle name="Обычный 3 7 2 3 5 6 3" xfId="20944"/>
    <cellStyle name="Обычный 3 7 2 3 5 6 4" xfId="28416"/>
    <cellStyle name="Обычный 3 7 2 3 5 6 5" xfId="35885"/>
    <cellStyle name="Обычный 3 7 2 3 5 6 6" xfId="43346"/>
    <cellStyle name="Обычный 3 7 2 3 5 6 7" xfId="51234"/>
    <cellStyle name="Обычный 3 7 2 3 5 6 8" xfId="58701"/>
    <cellStyle name="Обычный 3 7 2 3 5 7" xfId="11814"/>
    <cellStyle name="Обычный 3 7 2 3 5 7 2" xfId="11815"/>
    <cellStyle name="Обычный 3 7 2 3 5 7 3" xfId="21878"/>
    <cellStyle name="Обычный 3 7 2 3 5 7 4" xfId="29350"/>
    <cellStyle name="Обычный 3 7 2 3 5 7 5" xfId="36819"/>
    <cellStyle name="Обычный 3 7 2 3 5 7 6" xfId="44280"/>
    <cellStyle name="Обычный 3 7 2 3 5 7 7" xfId="52168"/>
    <cellStyle name="Обычный 3 7 2 3 5 7 8" xfId="59635"/>
    <cellStyle name="Обычный 3 7 2 3 5 8" xfId="11816"/>
    <cellStyle name="Обычный 3 7 2 3 5 8 2" xfId="11817"/>
    <cellStyle name="Обычный 3 7 2 3 5 8 3" xfId="22811"/>
    <cellStyle name="Обычный 3 7 2 3 5 8 4" xfId="30283"/>
    <cellStyle name="Обычный 3 7 2 3 5 8 5" xfId="37752"/>
    <cellStyle name="Обычный 3 7 2 3 5 8 6" xfId="45213"/>
    <cellStyle name="Обычный 3 7 2 3 5 8 7" xfId="53101"/>
    <cellStyle name="Обычный 3 7 2 3 5 8 8" xfId="60568"/>
    <cellStyle name="Обычный 3 7 2 3 5 9" xfId="11818"/>
    <cellStyle name="Обычный 3 7 2 3 6" xfId="11819"/>
    <cellStyle name="Обычный 3 7 2 3 6 10" xfId="16258"/>
    <cellStyle name="Обычный 3 7 2 3 6 11" xfId="23748"/>
    <cellStyle name="Обычный 3 7 2 3 6 12" xfId="31219"/>
    <cellStyle name="Обычный 3 7 2 3 6 13" xfId="38685"/>
    <cellStyle name="Обычный 3 7 2 3 6 14" xfId="46566"/>
    <cellStyle name="Обычный 3 7 2 3 6 15" xfId="54033"/>
    <cellStyle name="Обычный 3 7 2 3 6 2" xfId="11820"/>
    <cellStyle name="Обычный 3 7 2 3 6 2 2" xfId="11821"/>
    <cellStyle name="Обычный 3 7 2 3 6 2 3" xfId="17213"/>
    <cellStyle name="Обычный 3 7 2 3 6 2 4" xfId="24685"/>
    <cellStyle name="Обычный 3 7 2 3 6 2 5" xfId="32155"/>
    <cellStyle name="Обычный 3 7 2 3 6 2 6" xfId="39617"/>
    <cellStyle name="Обычный 3 7 2 3 6 2 7" xfId="47503"/>
    <cellStyle name="Обычный 3 7 2 3 6 2 8" xfId="54970"/>
    <cellStyle name="Обычный 3 7 2 3 6 3" xfId="11822"/>
    <cellStyle name="Обычный 3 7 2 3 6 3 2" xfId="11823"/>
    <cellStyle name="Обычный 3 7 2 3 6 3 3" xfId="18147"/>
    <cellStyle name="Обычный 3 7 2 3 6 3 4" xfId="25619"/>
    <cellStyle name="Обычный 3 7 2 3 6 3 5" xfId="33088"/>
    <cellStyle name="Обычный 3 7 2 3 6 3 6" xfId="40549"/>
    <cellStyle name="Обычный 3 7 2 3 6 3 7" xfId="48437"/>
    <cellStyle name="Обычный 3 7 2 3 6 3 8" xfId="55904"/>
    <cellStyle name="Обычный 3 7 2 3 6 4" xfId="11824"/>
    <cellStyle name="Обычный 3 7 2 3 6 4 2" xfId="11825"/>
    <cellStyle name="Обычный 3 7 2 3 6 4 3" xfId="19080"/>
    <cellStyle name="Обычный 3 7 2 3 6 4 4" xfId="26552"/>
    <cellStyle name="Обычный 3 7 2 3 6 4 5" xfId="34021"/>
    <cellStyle name="Обычный 3 7 2 3 6 4 6" xfId="41482"/>
    <cellStyle name="Обычный 3 7 2 3 6 4 7" xfId="49370"/>
    <cellStyle name="Обычный 3 7 2 3 6 4 8" xfId="56837"/>
    <cellStyle name="Обычный 3 7 2 3 6 5" xfId="11826"/>
    <cellStyle name="Обычный 3 7 2 3 6 5 2" xfId="11827"/>
    <cellStyle name="Обычный 3 7 2 3 6 5 3" xfId="20012"/>
    <cellStyle name="Обычный 3 7 2 3 6 5 4" xfId="27484"/>
    <cellStyle name="Обычный 3 7 2 3 6 5 5" xfId="34953"/>
    <cellStyle name="Обычный 3 7 2 3 6 5 6" xfId="42414"/>
    <cellStyle name="Обычный 3 7 2 3 6 5 7" xfId="50302"/>
    <cellStyle name="Обычный 3 7 2 3 6 5 8" xfId="57769"/>
    <cellStyle name="Обычный 3 7 2 3 6 6" xfId="11828"/>
    <cellStyle name="Обычный 3 7 2 3 6 6 2" xfId="11829"/>
    <cellStyle name="Обычный 3 7 2 3 6 6 3" xfId="20945"/>
    <cellStyle name="Обычный 3 7 2 3 6 6 4" xfId="28417"/>
    <cellStyle name="Обычный 3 7 2 3 6 6 5" xfId="35886"/>
    <cellStyle name="Обычный 3 7 2 3 6 6 6" xfId="43347"/>
    <cellStyle name="Обычный 3 7 2 3 6 6 7" xfId="51235"/>
    <cellStyle name="Обычный 3 7 2 3 6 6 8" xfId="58702"/>
    <cellStyle name="Обычный 3 7 2 3 6 7" xfId="11830"/>
    <cellStyle name="Обычный 3 7 2 3 6 7 2" xfId="11831"/>
    <cellStyle name="Обычный 3 7 2 3 6 7 3" xfId="21879"/>
    <cellStyle name="Обычный 3 7 2 3 6 7 4" xfId="29351"/>
    <cellStyle name="Обычный 3 7 2 3 6 7 5" xfId="36820"/>
    <cellStyle name="Обычный 3 7 2 3 6 7 6" xfId="44281"/>
    <cellStyle name="Обычный 3 7 2 3 6 7 7" xfId="52169"/>
    <cellStyle name="Обычный 3 7 2 3 6 7 8" xfId="59636"/>
    <cellStyle name="Обычный 3 7 2 3 6 8" xfId="11832"/>
    <cellStyle name="Обычный 3 7 2 3 6 8 2" xfId="11833"/>
    <cellStyle name="Обычный 3 7 2 3 6 8 3" xfId="22812"/>
    <cellStyle name="Обычный 3 7 2 3 6 8 4" xfId="30284"/>
    <cellStyle name="Обычный 3 7 2 3 6 8 5" xfId="37753"/>
    <cellStyle name="Обычный 3 7 2 3 6 8 6" xfId="45214"/>
    <cellStyle name="Обычный 3 7 2 3 6 8 7" xfId="53102"/>
    <cellStyle name="Обычный 3 7 2 3 6 8 8" xfId="60569"/>
    <cellStyle name="Обычный 3 7 2 3 6 9" xfId="11834"/>
    <cellStyle name="Обычный 3 7 2 3 7" xfId="11835"/>
    <cellStyle name="Обычный 3 7 2 3 7 2" xfId="11836"/>
    <cellStyle name="Обычный 3 7 2 3 7 3" xfId="17196"/>
    <cellStyle name="Обычный 3 7 2 3 7 4" xfId="24668"/>
    <cellStyle name="Обычный 3 7 2 3 7 5" xfId="32138"/>
    <cellStyle name="Обычный 3 7 2 3 7 6" xfId="39600"/>
    <cellStyle name="Обычный 3 7 2 3 7 7" xfId="47486"/>
    <cellStyle name="Обычный 3 7 2 3 7 8" xfId="54953"/>
    <cellStyle name="Обычный 3 7 2 3 8" xfId="11837"/>
    <cellStyle name="Обычный 3 7 2 3 8 2" xfId="11838"/>
    <cellStyle name="Обычный 3 7 2 3 8 3" xfId="18130"/>
    <cellStyle name="Обычный 3 7 2 3 8 4" xfId="25602"/>
    <cellStyle name="Обычный 3 7 2 3 8 5" xfId="33071"/>
    <cellStyle name="Обычный 3 7 2 3 8 6" xfId="40532"/>
    <cellStyle name="Обычный 3 7 2 3 8 7" xfId="48420"/>
    <cellStyle name="Обычный 3 7 2 3 8 8" xfId="55887"/>
    <cellStyle name="Обычный 3 7 2 3 9" xfId="11839"/>
    <cellStyle name="Обычный 3 7 2 3 9 2" xfId="11840"/>
    <cellStyle name="Обычный 3 7 2 3 9 3" xfId="19063"/>
    <cellStyle name="Обычный 3 7 2 3 9 4" xfId="26535"/>
    <cellStyle name="Обычный 3 7 2 3 9 5" xfId="34004"/>
    <cellStyle name="Обычный 3 7 2 3 9 6" xfId="41465"/>
    <cellStyle name="Обычный 3 7 2 3 9 7" xfId="49353"/>
    <cellStyle name="Обычный 3 7 2 3 9 8" xfId="56820"/>
    <cellStyle name="Обычный 3 7 2 4" xfId="11841"/>
    <cellStyle name="Обычный 3 7 2 4 10" xfId="11842"/>
    <cellStyle name="Обычный 3 7 2 4 10 2" xfId="11843"/>
    <cellStyle name="Обычный 3 7 2 4 10 3" xfId="21880"/>
    <cellStyle name="Обычный 3 7 2 4 10 4" xfId="29352"/>
    <cellStyle name="Обычный 3 7 2 4 10 5" xfId="36821"/>
    <cellStyle name="Обычный 3 7 2 4 10 6" xfId="44282"/>
    <cellStyle name="Обычный 3 7 2 4 10 7" xfId="52170"/>
    <cellStyle name="Обычный 3 7 2 4 10 8" xfId="59637"/>
    <cellStyle name="Обычный 3 7 2 4 11" xfId="11844"/>
    <cellStyle name="Обычный 3 7 2 4 11 2" xfId="11845"/>
    <cellStyle name="Обычный 3 7 2 4 11 3" xfId="22813"/>
    <cellStyle name="Обычный 3 7 2 4 11 4" xfId="30285"/>
    <cellStyle name="Обычный 3 7 2 4 11 5" xfId="37754"/>
    <cellStyle name="Обычный 3 7 2 4 11 6" xfId="45215"/>
    <cellStyle name="Обычный 3 7 2 4 11 7" xfId="53103"/>
    <cellStyle name="Обычный 3 7 2 4 11 8" xfId="60570"/>
    <cellStyle name="Обычный 3 7 2 4 12" xfId="11846"/>
    <cellStyle name="Обычный 3 7 2 4 13" xfId="16259"/>
    <cellStyle name="Обычный 3 7 2 4 14" xfId="23749"/>
    <cellStyle name="Обычный 3 7 2 4 15" xfId="31220"/>
    <cellStyle name="Обычный 3 7 2 4 16" xfId="38686"/>
    <cellStyle name="Обычный 3 7 2 4 17" xfId="45631"/>
    <cellStyle name="Обычный 3 7 2 4 18" xfId="46567"/>
    <cellStyle name="Обычный 3 7 2 4 19" xfId="54034"/>
    <cellStyle name="Обычный 3 7 2 4 2" xfId="11847"/>
    <cellStyle name="Обычный 3 7 2 4 2 10" xfId="11848"/>
    <cellStyle name="Обычный 3 7 2 4 2 10 2" xfId="11849"/>
    <cellStyle name="Обычный 3 7 2 4 2 10 3" xfId="22814"/>
    <cellStyle name="Обычный 3 7 2 4 2 10 4" xfId="30286"/>
    <cellStyle name="Обычный 3 7 2 4 2 10 5" xfId="37755"/>
    <cellStyle name="Обычный 3 7 2 4 2 10 6" xfId="45216"/>
    <cellStyle name="Обычный 3 7 2 4 2 10 7" xfId="53104"/>
    <cellStyle name="Обычный 3 7 2 4 2 10 8" xfId="60571"/>
    <cellStyle name="Обычный 3 7 2 4 2 11" xfId="11850"/>
    <cellStyle name="Обычный 3 7 2 4 2 12" xfId="16260"/>
    <cellStyle name="Обычный 3 7 2 4 2 13" xfId="23750"/>
    <cellStyle name="Обычный 3 7 2 4 2 14" xfId="31221"/>
    <cellStyle name="Обычный 3 7 2 4 2 15" xfId="38687"/>
    <cellStyle name="Обычный 3 7 2 4 2 16" xfId="45632"/>
    <cellStyle name="Обычный 3 7 2 4 2 17" xfId="46568"/>
    <cellStyle name="Обычный 3 7 2 4 2 18" xfId="54035"/>
    <cellStyle name="Обычный 3 7 2 4 2 2" xfId="11851"/>
    <cellStyle name="Обычный 3 7 2 4 2 2 10" xfId="16261"/>
    <cellStyle name="Обычный 3 7 2 4 2 2 11" xfId="23751"/>
    <cellStyle name="Обычный 3 7 2 4 2 2 12" xfId="31222"/>
    <cellStyle name="Обычный 3 7 2 4 2 2 13" xfId="38688"/>
    <cellStyle name="Обычный 3 7 2 4 2 2 14" xfId="46569"/>
    <cellStyle name="Обычный 3 7 2 4 2 2 15" xfId="54036"/>
    <cellStyle name="Обычный 3 7 2 4 2 2 2" xfId="11852"/>
    <cellStyle name="Обычный 3 7 2 4 2 2 2 2" xfId="11853"/>
    <cellStyle name="Обычный 3 7 2 4 2 2 2 3" xfId="17216"/>
    <cellStyle name="Обычный 3 7 2 4 2 2 2 4" xfId="24688"/>
    <cellStyle name="Обычный 3 7 2 4 2 2 2 5" xfId="32158"/>
    <cellStyle name="Обычный 3 7 2 4 2 2 2 6" xfId="39620"/>
    <cellStyle name="Обычный 3 7 2 4 2 2 2 7" xfId="47506"/>
    <cellStyle name="Обычный 3 7 2 4 2 2 2 8" xfId="54973"/>
    <cellStyle name="Обычный 3 7 2 4 2 2 3" xfId="11854"/>
    <cellStyle name="Обычный 3 7 2 4 2 2 3 2" xfId="11855"/>
    <cellStyle name="Обычный 3 7 2 4 2 2 3 3" xfId="18150"/>
    <cellStyle name="Обычный 3 7 2 4 2 2 3 4" xfId="25622"/>
    <cellStyle name="Обычный 3 7 2 4 2 2 3 5" xfId="33091"/>
    <cellStyle name="Обычный 3 7 2 4 2 2 3 6" xfId="40552"/>
    <cellStyle name="Обычный 3 7 2 4 2 2 3 7" xfId="48440"/>
    <cellStyle name="Обычный 3 7 2 4 2 2 3 8" xfId="55907"/>
    <cellStyle name="Обычный 3 7 2 4 2 2 4" xfId="11856"/>
    <cellStyle name="Обычный 3 7 2 4 2 2 4 2" xfId="11857"/>
    <cellStyle name="Обычный 3 7 2 4 2 2 4 3" xfId="19083"/>
    <cellStyle name="Обычный 3 7 2 4 2 2 4 4" xfId="26555"/>
    <cellStyle name="Обычный 3 7 2 4 2 2 4 5" xfId="34024"/>
    <cellStyle name="Обычный 3 7 2 4 2 2 4 6" xfId="41485"/>
    <cellStyle name="Обычный 3 7 2 4 2 2 4 7" xfId="49373"/>
    <cellStyle name="Обычный 3 7 2 4 2 2 4 8" xfId="56840"/>
    <cellStyle name="Обычный 3 7 2 4 2 2 5" xfId="11858"/>
    <cellStyle name="Обычный 3 7 2 4 2 2 5 2" xfId="11859"/>
    <cellStyle name="Обычный 3 7 2 4 2 2 5 3" xfId="20015"/>
    <cellStyle name="Обычный 3 7 2 4 2 2 5 4" xfId="27487"/>
    <cellStyle name="Обычный 3 7 2 4 2 2 5 5" xfId="34956"/>
    <cellStyle name="Обычный 3 7 2 4 2 2 5 6" xfId="42417"/>
    <cellStyle name="Обычный 3 7 2 4 2 2 5 7" xfId="50305"/>
    <cellStyle name="Обычный 3 7 2 4 2 2 5 8" xfId="57772"/>
    <cellStyle name="Обычный 3 7 2 4 2 2 6" xfId="11860"/>
    <cellStyle name="Обычный 3 7 2 4 2 2 6 2" xfId="11861"/>
    <cellStyle name="Обычный 3 7 2 4 2 2 6 3" xfId="20948"/>
    <cellStyle name="Обычный 3 7 2 4 2 2 6 4" xfId="28420"/>
    <cellStyle name="Обычный 3 7 2 4 2 2 6 5" xfId="35889"/>
    <cellStyle name="Обычный 3 7 2 4 2 2 6 6" xfId="43350"/>
    <cellStyle name="Обычный 3 7 2 4 2 2 6 7" xfId="51238"/>
    <cellStyle name="Обычный 3 7 2 4 2 2 6 8" xfId="58705"/>
    <cellStyle name="Обычный 3 7 2 4 2 2 7" xfId="11862"/>
    <cellStyle name="Обычный 3 7 2 4 2 2 7 2" xfId="11863"/>
    <cellStyle name="Обычный 3 7 2 4 2 2 7 3" xfId="21882"/>
    <cellStyle name="Обычный 3 7 2 4 2 2 7 4" xfId="29354"/>
    <cellStyle name="Обычный 3 7 2 4 2 2 7 5" xfId="36823"/>
    <cellStyle name="Обычный 3 7 2 4 2 2 7 6" xfId="44284"/>
    <cellStyle name="Обычный 3 7 2 4 2 2 7 7" xfId="52172"/>
    <cellStyle name="Обычный 3 7 2 4 2 2 7 8" xfId="59639"/>
    <cellStyle name="Обычный 3 7 2 4 2 2 8" xfId="11864"/>
    <cellStyle name="Обычный 3 7 2 4 2 2 8 2" xfId="11865"/>
    <cellStyle name="Обычный 3 7 2 4 2 2 8 3" xfId="22815"/>
    <cellStyle name="Обычный 3 7 2 4 2 2 8 4" xfId="30287"/>
    <cellStyle name="Обычный 3 7 2 4 2 2 8 5" xfId="37756"/>
    <cellStyle name="Обычный 3 7 2 4 2 2 8 6" xfId="45217"/>
    <cellStyle name="Обычный 3 7 2 4 2 2 8 7" xfId="53105"/>
    <cellStyle name="Обычный 3 7 2 4 2 2 8 8" xfId="60572"/>
    <cellStyle name="Обычный 3 7 2 4 2 2 9" xfId="11866"/>
    <cellStyle name="Обычный 3 7 2 4 2 3" xfId="11867"/>
    <cellStyle name="Обычный 3 7 2 4 2 3 10" xfId="16262"/>
    <cellStyle name="Обычный 3 7 2 4 2 3 11" xfId="23752"/>
    <cellStyle name="Обычный 3 7 2 4 2 3 12" xfId="31223"/>
    <cellStyle name="Обычный 3 7 2 4 2 3 13" xfId="38689"/>
    <cellStyle name="Обычный 3 7 2 4 2 3 14" xfId="46570"/>
    <cellStyle name="Обычный 3 7 2 4 2 3 15" xfId="54037"/>
    <cellStyle name="Обычный 3 7 2 4 2 3 2" xfId="11868"/>
    <cellStyle name="Обычный 3 7 2 4 2 3 2 2" xfId="11869"/>
    <cellStyle name="Обычный 3 7 2 4 2 3 2 3" xfId="17217"/>
    <cellStyle name="Обычный 3 7 2 4 2 3 2 4" xfId="24689"/>
    <cellStyle name="Обычный 3 7 2 4 2 3 2 5" xfId="32159"/>
    <cellStyle name="Обычный 3 7 2 4 2 3 2 6" xfId="39621"/>
    <cellStyle name="Обычный 3 7 2 4 2 3 2 7" xfId="47507"/>
    <cellStyle name="Обычный 3 7 2 4 2 3 2 8" xfId="54974"/>
    <cellStyle name="Обычный 3 7 2 4 2 3 3" xfId="11870"/>
    <cellStyle name="Обычный 3 7 2 4 2 3 3 2" xfId="11871"/>
    <cellStyle name="Обычный 3 7 2 4 2 3 3 3" xfId="18151"/>
    <cellStyle name="Обычный 3 7 2 4 2 3 3 4" xfId="25623"/>
    <cellStyle name="Обычный 3 7 2 4 2 3 3 5" xfId="33092"/>
    <cellStyle name="Обычный 3 7 2 4 2 3 3 6" xfId="40553"/>
    <cellStyle name="Обычный 3 7 2 4 2 3 3 7" xfId="48441"/>
    <cellStyle name="Обычный 3 7 2 4 2 3 3 8" xfId="55908"/>
    <cellStyle name="Обычный 3 7 2 4 2 3 4" xfId="11872"/>
    <cellStyle name="Обычный 3 7 2 4 2 3 4 2" xfId="11873"/>
    <cellStyle name="Обычный 3 7 2 4 2 3 4 3" xfId="19084"/>
    <cellStyle name="Обычный 3 7 2 4 2 3 4 4" xfId="26556"/>
    <cellStyle name="Обычный 3 7 2 4 2 3 4 5" xfId="34025"/>
    <cellStyle name="Обычный 3 7 2 4 2 3 4 6" xfId="41486"/>
    <cellStyle name="Обычный 3 7 2 4 2 3 4 7" xfId="49374"/>
    <cellStyle name="Обычный 3 7 2 4 2 3 4 8" xfId="56841"/>
    <cellStyle name="Обычный 3 7 2 4 2 3 5" xfId="11874"/>
    <cellStyle name="Обычный 3 7 2 4 2 3 5 2" xfId="11875"/>
    <cellStyle name="Обычный 3 7 2 4 2 3 5 3" xfId="20016"/>
    <cellStyle name="Обычный 3 7 2 4 2 3 5 4" xfId="27488"/>
    <cellStyle name="Обычный 3 7 2 4 2 3 5 5" xfId="34957"/>
    <cellStyle name="Обычный 3 7 2 4 2 3 5 6" xfId="42418"/>
    <cellStyle name="Обычный 3 7 2 4 2 3 5 7" xfId="50306"/>
    <cellStyle name="Обычный 3 7 2 4 2 3 5 8" xfId="57773"/>
    <cellStyle name="Обычный 3 7 2 4 2 3 6" xfId="11876"/>
    <cellStyle name="Обычный 3 7 2 4 2 3 6 2" xfId="11877"/>
    <cellStyle name="Обычный 3 7 2 4 2 3 6 3" xfId="20949"/>
    <cellStyle name="Обычный 3 7 2 4 2 3 6 4" xfId="28421"/>
    <cellStyle name="Обычный 3 7 2 4 2 3 6 5" xfId="35890"/>
    <cellStyle name="Обычный 3 7 2 4 2 3 6 6" xfId="43351"/>
    <cellStyle name="Обычный 3 7 2 4 2 3 6 7" xfId="51239"/>
    <cellStyle name="Обычный 3 7 2 4 2 3 6 8" xfId="58706"/>
    <cellStyle name="Обычный 3 7 2 4 2 3 7" xfId="11878"/>
    <cellStyle name="Обычный 3 7 2 4 2 3 7 2" xfId="11879"/>
    <cellStyle name="Обычный 3 7 2 4 2 3 7 3" xfId="21883"/>
    <cellStyle name="Обычный 3 7 2 4 2 3 7 4" xfId="29355"/>
    <cellStyle name="Обычный 3 7 2 4 2 3 7 5" xfId="36824"/>
    <cellStyle name="Обычный 3 7 2 4 2 3 7 6" xfId="44285"/>
    <cellStyle name="Обычный 3 7 2 4 2 3 7 7" xfId="52173"/>
    <cellStyle name="Обычный 3 7 2 4 2 3 7 8" xfId="59640"/>
    <cellStyle name="Обычный 3 7 2 4 2 3 8" xfId="11880"/>
    <cellStyle name="Обычный 3 7 2 4 2 3 8 2" xfId="11881"/>
    <cellStyle name="Обычный 3 7 2 4 2 3 8 3" xfId="22816"/>
    <cellStyle name="Обычный 3 7 2 4 2 3 8 4" xfId="30288"/>
    <cellStyle name="Обычный 3 7 2 4 2 3 8 5" xfId="37757"/>
    <cellStyle name="Обычный 3 7 2 4 2 3 8 6" xfId="45218"/>
    <cellStyle name="Обычный 3 7 2 4 2 3 8 7" xfId="53106"/>
    <cellStyle name="Обычный 3 7 2 4 2 3 8 8" xfId="60573"/>
    <cellStyle name="Обычный 3 7 2 4 2 3 9" xfId="11882"/>
    <cellStyle name="Обычный 3 7 2 4 2 4" xfId="11883"/>
    <cellStyle name="Обычный 3 7 2 4 2 4 2" xfId="11884"/>
    <cellStyle name="Обычный 3 7 2 4 2 4 3" xfId="17215"/>
    <cellStyle name="Обычный 3 7 2 4 2 4 4" xfId="24687"/>
    <cellStyle name="Обычный 3 7 2 4 2 4 5" xfId="32157"/>
    <cellStyle name="Обычный 3 7 2 4 2 4 6" xfId="39619"/>
    <cellStyle name="Обычный 3 7 2 4 2 4 7" xfId="47505"/>
    <cellStyle name="Обычный 3 7 2 4 2 4 8" xfId="54972"/>
    <cellStyle name="Обычный 3 7 2 4 2 5" xfId="11885"/>
    <cellStyle name="Обычный 3 7 2 4 2 5 2" xfId="11886"/>
    <cellStyle name="Обычный 3 7 2 4 2 5 3" xfId="18149"/>
    <cellStyle name="Обычный 3 7 2 4 2 5 4" xfId="25621"/>
    <cellStyle name="Обычный 3 7 2 4 2 5 5" xfId="33090"/>
    <cellStyle name="Обычный 3 7 2 4 2 5 6" xfId="40551"/>
    <cellStyle name="Обычный 3 7 2 4 2 5 7" xfId="48439"/>
    <cellStyle name="Обычный 3 7 2 4 2 5 8" xfId="55906"/>
    <cellStyle name="Обычный 3 7 2 4 2 6" xfId="11887"/>
    <cellStyle name="Обычный 3 7 2 4 2 6 2" xfId="11888"/>
    <cellStyle name="Обычный 3 7 2 4 2 6 3" xfId="19082"/>
    <cellStyle name="Обычный 3 7 2 4 2 6 4" xfId="26554"/>
    <cellStyle name="Обычный 3 7 2 4 2 6 5" xfId="34023"/>
    <cellStyle name="Обычный 3 7 2 4 2 6 6" xfId="41484"/>
    <cellStyle name="Обычный 3 7 2 4 2 6 7" xfId="49372"/>
    <cellStyle name="Обычный 3 7 2 4 2 6 8" xfId="56839"/>
    <cellStyle name="Обычный 3 7 2 4 2 7" xfId="11889"/>
    <cellStyle name="Обычный 3 7 2 4 2 7 2" xfId="11890"/>
    <cellStyle name="Обычный 3 7 2 4 2 7 3" xfId="20014"/>
    <cellStyle name="Обычный 3 7 2 4 2 7 4" xfId="27486"/>
    <cellStyle name="Обычный 3 7 2 4 2 7 5" xfId="34955"/>
    <cellStyle name="Обычный 3 7 2 4 2 7 6" xfId="42416"/>
    <cellStyle name="Обычный 3 7 2 4 2 7 7" xfId="50304"/>
    <cellStyle name="Обычный 3 7 2 4 2 7 8" xfId="57771"/>
    <cellStyle name="Обычный 3 7 2 4 2 8" xfId="11891"/>
    <cellStyle name="Обычный 3 7 2 4 2 8 2" xfId="11892"/>
    <cellStyle name="Обычный 3 7 2 4 2 8 3" xfId="20947"/>
    <cellStyle name="Обычный 3 7 2 4 2 8 4" xfId="28419"/>
    <cellStyle name="Обычный 3 7 2 4 2 8 5" xfId="35888"/>
    <cellStyle name="Обычный 3 7 2 4 2 8 6" xfId="43349"/>
    <cellStyle name="Обычный 3 7 2 4 2 8 7" xfId="51237"/>
    <cellStyle name="Обычный 3 7 2 4 2 8 8" xfId="58704"/>
    <cellStyle name="Обычный 3 7 2 4 2 9" xfId="11893"/>
    <cellStyle name="Обычный 3 7 2 4 2 9 2" xfId="11894"/>
    <cellStyle name="Обычный 3 7 2 4 2 9 3" xfId="21881"/>
    <cellStyle name="Обычный 3 7 2 4 2 9 4" xfId="29353"/>
    <cellStyle name="Обычный 3 7 2 4 2 9 5" xfId="36822"/>
    <cellStyle name="Обычный 3 7 2 4 2 9 6" xfId="44283"/>
    <cellStyle name="Обычный 3 7 2 4 2 9 7" xfId="52171"/>
    <cellStyle name="Обычный 3 7 2 4 2 9 8" xfId="59638"/>
    <cellStyle name="Обычный 3 7 2 4 3" xfId="11895"/>
    <cellStyle name="Обычный 3 7 2 4 3 10" xfId="16263"/>
    <cellStyle name="Обычный 3 7 2 4 3 11" xfId="23753"/>
    <cellStyle name="Обычный 3 7 2 4 3 12" xfId="31224"/>
    <cellStyle name="Обычный 3 7 2 4 3 13" xfId="38690"/>
    <cellStyle name="Обычный 3 7 2 4 3 14" xfId="46571"/>
    <cellStyle name="Обычный 3 7 2 4 3 15" xfId="54038"/>
    <cellStyle name="Обычный 3 7 2 4 3 2" xfId="11896"/>
    <cellStyle name="Обычный 3 7 2 4 3 2 2" xfId="11897"/>
    <cellStyle name="Обычный 3 7 2 4 3 2 3" xfId="17218"/>
    <cellStyle name="Обычный 3 7 2 4 3 2 4" xfId="24690"/>
    <cellStyle name="Обычный 3 7 2 4 3 2 5" xfId="32160"/>
    <cellStyle name="Обычный 3 7 2 4 3 2 6" xfId="39622"/>
    <cellStyle name="Обычный 3 7 2 4 3 2 7" xfId="47508"/>
    <cellStyle name="Обычный 3 7 2 4 3 2 8" xfId="54975"/>
    <cellStyle name="Обычный 3 7 2 4 3 3" xfId="11898"/>
    <cellStyle name="Обычный 3 7 2 4 3 3 2" xfId="11899"/>
    <cellStyle name="Обычный 3 7 2 4 3 3 3" xfId="18152"/>
    <cellStyle name="Обычный 3 7 2 4 3 3 4" xfId="25624"/>
    <cellStyle name="Обычный 3 7 2 4 3 3 5" xfId="33093"/>
    <cellStyle name="Обычный 3 7 2 4 3 3 6" xfId="40554"/>
    <cellStyle name="Обычный 3 7 2 4 3 3 7" xfId="48442"/>
    <cellStyle name="Обычный 3 7 2 4 3 3 8" xfId="55909"/>
    <cellStyle name="Обычный 3 7 2 4 3 4" xfId="11900"/>
    <cellStyle name="Обычный 3 7 2 4 3 4 2" xfId="11901"/>
    <cellStyle name="Обычный 3 7 2 4 3 4 3" xfId="19085"/>
    <cellStyle name="Обычный 3 7 2 4 3 4 4" xfId="26557"/>
    <cellStyle name="Обычный 3 7 2 4 3 4 5" xfId="34026"/>
    <cellStyle name="Обычный 3 7 2 4 3 4 6" xfId="41487"/>
    <cellStyle name="Обычный 3 7 2 4 3 4 7" xfId="49375"/>
    <cellStyle name="Обычный 3 7 2 4 3 4 8" xfId="56842"/>
    <cellStyle name="Обычный 3 7 2 4 3 5" xfId="11902"/>
    <cellStyle name="Обычный 3 7 2 4 3 5 2" xfId="11903"/>
    <cellStyle name="Обычный 3 7 2 4 3 5 3" xfId="20017"/>
    <cellStyle name="Обычный 3 7 2 4 3 5 4" xfId="27489"/>
    <cellStyle name="Обычный 3 7 2 4 3 5 5" xfId="34958"/>
    <cellStyle name="Обычный 3 7 2 4 3 5 6" xfId="42419"/>
    <cellStyle name="Обычный 3 7 2 4 3 5 7" xfId="50307"/>
    <cellStyle name="Обычный 3 7 2 4 3 5 8" xfId="57774"/>
    <cellStyle name="Обычный 3 7 2 4 3 6" xfId="11904"/>
    <cellStyle name="Обычный 3 7 2 4 3 6 2" xfId="11905"/>
    <cellStyle name="Обычный 3 7 2 4 3 6 3" xfId="20950"/>
    <cellStyle name="Обычный 3 7 2 4 3 6 4" xfId="28422"/>
    <cellStyle name="Обычный 3 7 2 4 3 6 5" xfId="35891"/>
    <cellStyle name="Обычный 3 7 2 4 3 6 6" xfId="43352"/>
    <cellStyle name="Обычный 3 7 2 4 3 6 7" xfId="51240"/>
    <cellStyle name="Обычный 3 7 2 4 3 6 8" xfId="58707"/>
    <cellStyle name="Обычный 3 7 2 4 3 7" xfId="11906"/>
    <cellStyle name="Обычный 3 7 2 4 3 7 2" xfId="11907"/>
    <cellStyle name="Обычный 3 7 2 4 3 7 3" xfId="21884"/>
    <cellStyle name="Обычный 3 7 2 4 3 7 4" xfId="29356"/>
    <cellStyle name="Обычный 3 7 2 4 3 7 5" xfId="36825"/>
    <cellStyle name="Обычный 3 7 2 4 3 7 6" xfId="44286"/>
    <cellStyle name="Обычный 3 7 2 4 3 7 7" xfId="52174"/>
    <cellStyle name="Обычный 3 7 2 4 3 7 8" xfId="59641"/>
    <cellStyle name="Обычный 3 7 2 4 3 8" xfId="11908"/>
    <cellStyle name="Обычный 3 7 2 4 3 8 2" xfId="11909"/>
    <cellStyle name="Обычный 3 7 2 4 3 8 3" xfId="22817"/>
    <cellStyle name="Обычный 3 7 2 4 3 8 4" xfId="30289"/>
    <cellStyle name="Обычный 3 7 2 4 3 8 5" xfId="37758"/>
    <cellStyle name="Обычный 3 7 2 4 3 8 6" xfId="45219"/>
    <cellStyle name="Обычный 3 7 2 4 3 8 7" xfId="53107"/>
    <cellStyle name="Обычный 3 7 2 4 3 8 8" xfId="60574"/>
    <cellStyle name="Обычный 3 7 2 4 3 9" xfId="11910"/>
    <cellStyle name="Обычный 3 7 2 4 4" xfId="11911"/>
    <cellStyle name="Обычный 3 7 2 4 4 10" xfId="16264"/>
    <cellStyle name="Обычный 3 7 2 4 4 11" xfId="23754"/>
    <cellStyle name="Обычный 3 7 2 4 4 12" xfId="31225"/>
    <cellStyle name="Обычный 3 7 2 4 4 13" xfId="38691"/>
    <cellStyle name="Обычный 3 7 2 4 4 14" xfId="46572"/>
    <cellStyle name="Обычный 3 7 2 4 4 15" xfId="54039"/>
    <cellStyle name="Обычный 3 7 2 4 4 2" xfId="11912"/>
    <cellStyle name="Обычный 3 7 2 4 4 2 2" xfId="11913"/>
    <cellStyle name="Обычный 3 7 2 4 4 2 3" xfId="17219"/>
    <cellStyle name="Обычный 3 7 2 4 4 2 4" xfId="24691"/>
    <cellStyle name="Обычный 3 7 2 4 4 2 5" xfId="32161"/>
    <cellStyle name="Обычный 3 7 2 4 4 2 6" xfId="39623"/>
    <cellStyle name="Обычный 3 7 2 4 4 2 7" xfId="47509"/>
    <cellStyle name="Обычный 3 7 2 4 4 2 8" xfId="54976"/>
    <cellStyle name="Обычный 3 7 2 4 4 3" xfId="11914"/>
    <cellStyle name="Обычный 3 7 2 4 4 3 2" xfId="11915"/>
    <cellStyle name="Обычный 3 7 2 4 4 3 3" xfId="18153"/>
    <cellStyle name="Обычный 3 7 2 4 4 3 4" xfId="25625"/>
    <cellStyle name="Обычный 3 7 2 4 4 3 5" xfId="33094"/>
    <cellStyle name="Обычный 3 7 2 4 4 3 6" xfId="40555"/>
    <cellStyle name="Обычный 3 7 2 4 4 3 7" xfId="48443"/>
    <cellStyle name="Обычный 3 7 2 4 4 3 8" xfId="55910"/>
    <cellStyle name="Обычный 3 7 2 4 4 4" xfId="11916"/>
    <cellStyle name="Обычный 3 7 2 4 4 4 2" xfId="11917"/>
    <cellStyle name="Обычный 3 7 2 4 4 4 3" xfId="19086"/>
    <cellStyle name="Обычный 3 7 2 4 4 4 4" xfId="26558"/>
    <cellStyle name="Обычный 3 7 2 4 4 4 5" xfId="34027"/>
    <cellStyle name="Обычный 3 7 2 4 4 4 6" xfId="41488"/>
    <cellStyle name="Обычный 3 7 2 4 4 4 7" xfId="49376"/>
    <cellStyle name="Обычный 3 7 2 4 4 4 8" xfId="56843"/>
    <cellStyle name="Обычный 3 7 2 4 4 5" xfId="11918"/>
    <cellStyle name="Обычный 3 7 2 4 4 5 2" xfId="11919"/>
    <cellStyle name="Обычный 3 7 2 4 4 5 3" xfId="20018"/>
    <cellStyle name="Обычный 3 7 2 4 4 5 4" xfId="27490"/>
    <cellStyle name="Обычный 3 7 2 4 4 5 5" xfId="34959"/>
    <cellStyle name="Обычный 3 7 2 4 4 5 6" xfId="42420"/>
    <cellStyle name="Обычный 3 7 2 4 4 5 7" xfId="50308"/>
    <cellStyle name="Обычный 3 7 2 4 4 5 8" xfId="57775"/>
    <cellStyle name="Обычный 3 7 2 4 4 6" xfId="11920"/>
    <cellStyle name="Обычный 3 7 2 4 4 6 2" xfId="11921"/>
    <cellStyle name="Обычный 3 7 2 4 4 6 3" xfId="20951"/>
    <cellStyle name="Обычный 3 7 2 4 4 6 4" xfId="28423"/>
    <cellStyle name="Обычный 3 7 2 4 4 6 5" xfId="35892"/>
    <cellStyle name="Обычный 3 7 2 4 4 6 6" xfId="43353"/>
    <cellStyle name="Обычный 3 7 2 4 4 6 7" xfId="51241"/>
    <cellStyle name="Обычный 3 7 2 4 4 6 8" xfId="58708"/>
    <cellStyle name="Обычный 3 7 2 4 4 7" xfId="11922"/>
    <cellStyle name="Обычный 3 7 2 4 4 7 2" xfId="11923"/>
    <cellStyle name="Обычный 3 7 2 4 4 7 3" xfId="21885"/>
    <cellStyle name="Обычный 3 7 2 4 4 7 4" xfId="29357"/>
    <cellStyle name="Обычный 3 7 2 4 4 7 5" xfId="36826"/>
    <cellStyle name="Обычный 3 7 2 4 4 7 6" xfId="44287"/>
    <cellStyle name="Обычный 3 7 2 4 4 7 7" xfId="52175"/>
    <cellStyle name="Обычный 3 7 2 4 4 7 8" xfId="59642"/>
    <cellStyle name="Обычный 3 7 2 4 4 8" xfId="11924"/>
    <cellStyle name="Обычный 3 7 2 4 4 8 2" xfId="11925"/>
    <cellStyle name="Обычный 3 7 2 4 4 8 3" xfId="22818"/>
    <cellStyle name="Обычный 3 7 2 4 4 8 4" xfId="30290"/>
    <cellStyle name="Обычный 3 7 2 4 4 8 5" xfId="37759"/>
    <cellStyle name="Обычный 3 7 2 4 4 8 6" xfId="45220"/>
    <cellStyle name="Обычный 3 7 2 4 4 8 7" xfId="53108"/>
    <cellStyle name="Обычный 3 7 2 4 4 8 8" xfId="60575"/>
    <cellStyle name="Обычный 3 7 2 4 4 9" xfId="11926"/>
    <cellStyle name="Обычный 3 7 2 4 5" xfId="11927"/>
    <cellStyle name="Обычный 3 7 2 4 5 2" xfId="11928"/>
    <cellStyle name="Обычный 3 7 2 4 5 3" xfId="17214"/>
    <cellStyle name="Обычный 3 7 2 4 5 4" xfId="24686"/>
    <cellStyle name="Обычный 3 7 2 4 5 5" xfId="32156"/>
    <cellStyle name="Обычный 3 7 2 4 5 6" xfId="39618"/>
    <cellStyle name="Обычный 3 7 2 4 5 7" xfId="47504"/>
    <cellStyle name="Обычный 3 7 2 4 5 8" xfId="54971"/>
    <cellStyle name="Обычный 3 7 2 4 6" xfId="11929"/>
    <cellStyle name="Обычный 3 7 2 4 6 2" xfId="11930"/>
    <cellStyle name="Обычный 3 7 2 4 6 3" xfId="18148"/>
    <cellStyle name="Обычный 3 7 2 4 6 4" xfId="25620"/>
    <cellStyle name="Обычный 3 7 2 4 6 5" xfId="33089"/>
    <cellStyle name="Обычный 3 7 2 4 6 6" xfId="40550"/>
    <cellStyle name="Обычный 3 7 2 4 6 7" xfId="48438"/>
    <cellStyle name="Обычный 3 7 2 4 6 8" xfId="55905"/>
    <cellStyle name="Обычный 3 7 2 4 7" xfId="11931"/>
    <cellStyle name="Обычный 3 7 2 4 7 2" xfId="11932"/>
    <cellStyle name="Обычный 3 7 2 4 7 3" xfId="19081"/>
    <cellStyle name="Обычный 3 7 2 4 7 4" xfId="26553"/>
    <cellStyle name="Обычный 3 7 2 4 7 5" xfId="34022"/>
    <cellStyle name="Обычный 3 7 2 4 7 6" xfId="41483"/>
    <cellStyle name="Обычный 3 7 2 4 7 7" xfId="49371"/>
    <cellStyle name="Обычный 3 7 2 4 7 8" xfId="56838"/>
    <cellStyle name="Обычный 3 7 2 4 8" xfId="11933"/>
    <cellStyle name="Обычный 3 7 2 4 8 2" xfId="11934"/>
    <cellStyle name="Обычный 3 7 2 4 8 3" xfId="20013"/>
    <cellStyle name="Обычный 3 7 2 4 8 4" xfId="27485"/>
    <cellStyle name="Обычный 3 7 2 4 8 5" xfId="34954"/>
    <cellStyle name="Обычный 3 7 2 4 8 6" xfId="42415"/>
    <cellStyle name="Обычный 3 7 2 4 8 7" xfId="50303"/>
    <cellStyle name="Обычный 3 7 2 4 8 8" xfId="57770"/>
    <cellStyle name="Обычный 3 7 2 4 9" xfId="11935"/>
    <cellStyle name="Обычный 3 7 2 4 9 2" xfId="11936"/>
    <cellStyle name="Обычный 3 7 2 4 9 3" xfId="20946"/>
    <cellStyle name="Обычный 3 7 2 4 9 4" xfId="28418"/>
    <cellStyle name="Обычный 3 7 2 4 9 5" xfId="35887"/>
    <cellStyle name="Обычный 3 7 2 4 9 6" xfId="43348"/>
    <cellStyle name="Обычный 3 7 2 4 9 7" xfId="51236"/>
    <cellStyle name="Обычный 3 7 2 4 9 8" xfId="58703"/>
    <cellStyle name="Обычный 3 7 2 5" xfId="11937"/>
    <cellStyle name="Обычный 3 7 2 5 10" xfId="11938"/>
    <cellStyle name="Обычный 3 7 2 5 10 2" xfId="11939"/>
    <cellStyle name="Обычный 3 7 2 5 10 3" xfId="21886"/>
    <cellStyle name="Обычный 3 7 2 5 10 4" xfId="29358"/>
    <cellStyle name="Обычный 3 7 2 5 10 5" xfId="36827"/>
    <cellStyle name="Обычный 3 7 2 5 10 6" xfId="44288"/>
    <cellStyle name="Обычный 3 7 2 5 10 7" xfId="52176"/>
    <cellStyle name="Обычный 3 7 2 5 10 8" xfId="59643"/>
    <cellStyle name="Обычный 3 7 2 5 11" xfId="11940"/>
    <cellStyle name="Обычный 3 7 2 5 11 2" xfId="11941"/>
    <cellStyle name="Обычный 3 7 2 5 11 3" xfId="22819"/>
    <cellStyle name="Обычный 3 7 2 5 11 4" xfId="30291"/>
    <cellStyle name="Обычный 3 7 2 5 11 5" xfId="37760"/>
    <cellStyle name="Обычный 3 7 2 5 11 6" xfId="45221"/>
    <cellStyle name="Обычный 3 7 2 5 11 7" xfId="53109"/>
    <cellStyle name="Обычный 3 7 2 5 11 8" xfId="60576"/>
    <cellStyle name="Обычный 3 7 2 5 12" xfId="11942"/>
    <cellStyle name="Обычный 3 7 2 5 13" xfId="16265"/>
    <cellStyle name="Обычный 3 7 2 5 14" xfId="23755"/>
    <cellStyle name="Обычный 3 7 2 5 15" xfId="31226"/>
    <cellStyle name="Обычный 3 7 2 5 16" xfId="38692"/>
    <cellStyle name="Обычный 3 7 2 5 17" xfId="45633"/>
    <cellStyle name="Обычный 3 7 2 5 18" xfId="46573"/>
    <cellStyle name="Обычный 3 7 2 5 19" xfId="54040"/>
    <cellStyle name="Обычный 3 7 2 5 2" xfId="11943"/>
    <cellStyle name="Обычный 3 7 2 5 2 10" xfId="11944"/>
    <cellStyle name="Обычный 3 7 2 5 2 10 2" xfId="11945"/>
    <cellStyle name="Обычный 3 7 2 5 2 10 3" xfId="22820"/>
    <cellStyle name="Обычный 3 7 2 5 2 10 4" xfId="30292"/>
    <cellStyle name="Обычный 3 7 2 5 2 10 5" xfId="37761"/>
    <cellStyle name="Обычный 3 7 2 5 2 10 6" xfId="45222"/>
    <cellStyle name="Обычный 3 7 2 5 2 10 7" xfId="53110"/>
    <cellStyle name="Обычный 3 7 2 5 2 10 8" xfId="60577"/>
    <cellStyle name="Обычный 3 7 2 5 2 11" xfId="11946"/>
    <cellStyle name="Обычный 3 7 2 5 2 12" xfId="16266"/>
    <cellStyle name="Обычный 3 7 2 5 2 13" xfId="23756"/>
    <cellStyle name="Обычный 3 7 2 5 2 14" xfId="31227"/>
    <cellStyle name="Обычный 3 7 2 5 2 15" xfId="38693"/>
    <cellStyle name="Обычный 3 7 2 5 2 16" xfId="45634"/>
    <cellStyle name="Обычный 3 7 2 5 2 17" xfId="46574"/>
    <cellStyle name="Обычный 3 7 2 5 2 18" xfId="54041"/>
    <cellStyle name="Обычный 3 7 2 5 2 2" xfId="11947"/>
    <cellStyle name="Обычный 3 7 2 5 2 2 10" xfId="16267"/>
    <cellStyle name="Обычный 3 7 2 5 2 2 11" xfId="23757"/>
    <cellStyle name="Обычный 3 7 2 5 2 2 12" xfId="31228"/>
    <cellStyle name="Обычный 3 7 2 5 2 2 13" xfId="38694"/>
    <cellStyle name="Обычный 3 7 2 5 2 2 14" xfId="46575"/>
    <cellStyle name="Обычный 3 7 2 5 2 2 15" xfId="54042"/>
    <cellStyle name="Обычный 3 7 2 5 2 2 2" xfId="11948"/>
    <cellStyle name="Обычный 3 7 2 5 2 2 2 2" xfId="11949"/>
    <cellStyle name="Обычный 3 7 2 5 2 2 2 3" xfId="17222"/>
    <cellStyle name="Обычный 3 7 2 5 2 2 2 4" xfId="24694"/>
    <cellStyle name="Обычный 3 7 2 5 2 2 2 5" xfId="32164"/>
    <cellStyle name="Обычный 3 7 2 5 2 2 2 6" xfId="39626"/>
    <cellStyle name="Обычный 3 7 2 5 2 2 2 7" xfId="47512"/>
    <cellStyle name="Обычный 3 7 2 5 2 2 2 8" xfId="54979"/>
    <cellStyle name="Обычный 3 7 2 5 2 2 3" xfId="11950"/>
    <cellStyle name="Обычный 3 7 2 5 2 2 3 2" xfId="11951"/>
    <cellStyle name="Обычный 3 7 2 5 2 2 3 3" xfId="18156"/>
    <cellStyle name="Обычный 3 7 2 5 2 2 3 4" xfId="25628"/>
    <cellStyle name="Обычный 3 7 2 5 2 2 3 5" xfId="33097"/>
    <cellStyle name="Обычный 3 7 2 5 2 2 3 6" xfId="40558"/>
    <cellStyle name="Обычный 3 7 2 5 2 2 3 7" xfId="48446"/>
    <cellStyle name="Обычный 3 7 2 5 2 2 3 8" xfId="55913"/>
    <cellStyle name="Обычный 3 7 2 5 2 2 4" xfId="11952"/>
    <cellStyle name="Обычный 3 7 2 5 2 2 4 2" xfId="11953"/>
    <cellStyle name="Обычный 3 7 2 5 2 2 4 3" xfId="19089"/>
    <cellStyle name="Обычный 3 7 2 5 2 2 4 4" xfId="26561"/>
    <cellStyle name="Обычный 3 7 2 5 2 2 4 5" xfId="34030"/>
    <cellStyle name="Обычный 3 7 2 5 2 2 4 6" xfId="41491"/>
    <cellStyle name="Обычный 3 7 2 5 2 2 4 7" xfId="49379"/>
    <cellStyle name="Обычный 3 7 2 5 2 2 4 8" xfId="56846"/>
    <cellStyle name="Обычный 3 7 2 5 2 2 5" xfId="11954"/>
    <cellStyle name="Обычный 3 7 2 5 2 2 5 2" xfId="11955"/>
    <cellStyle name="Обычный 3 7 2 5 2 2 5 3" xfId="20021"/>
    <cellStyle name="Обычный 3 7 2 5 2 2 5 4" xfId="27493"/>
    <cellStyle name="Обычный 3 7 2 5 2 2 5 5" xfId="34962"/>
    <cellStyle name="Обычный 3 7 2 5 2 2 5 6" xfId="42423"/>
    <cellStyle name="Обычный 3 7 2 5 2 2 5 7" xfId="50311"/>
    <cellStyle name="Обычный 3 7 2 5 2 2 5 8" xfId="57778"/>
    <cellStyle name="Обычный 3 7 2 5 2 2 6" xfId="11956"/>
    <cellStyle name="Обычный 3 7 2 5 2 2 6 2" xfId="11957"/>
    <cellStyle name="Обычный 3 7 2 5 2 2 6 3" xfId="20954"/>
    <cellStyle name="Обычный 3 7 2 5 2 2 6 4" xfId="28426"/>
    <cellStyle name="Обычный 3 7 2 5 2 2 6 5" xfId="35895"/>
    <cellStyle name="Обычный 3 7 2 5 2 2 6 6" xfId="43356"/>
    <cellStyle name="Обычный 3 7 2 5 2 2 6 7" xfId="51244"/>
    <cellStyle name="Обычный 3 7 2 5 2 2 6 8" xfId="58711"/>
    <cellStyle name="Обычный 3 7 2 5 2 2 7" xfId="11958"/>
    <cellStyle name="Обычный 3 7 2 5 2 2 7 2" xfId="11959"/>
    <cellStyle name="Обычный 3 7 2 5 2 2 7 3" xfId="21888"/>
    <cellStyle name="Обычный 3 7 2 5 2 2 7 4" xfId="29360"/>
    <cellStyle name="Обычный 3 7 2 5 2 2 7 5" xfId="36829"/>
    <cellStyle name="Обычный 3 7 2 5 2 2 7 6" xfId="44290"/>
    <cellStyle name="Обычный 3 7 2 5 2 2 7 7" xfId="52178"/>
    <cellStyle name="Обычный 3 7 2 5 2 2 7 8" xfId="59645"/>
    <cellStyle name="Обычный 3 7 2 5 2 2 8" xfId="11960"/>
    <cellStyle name="Обычный 3 7 2 5 2 2 8 2" xfId="11961"/>
    <cellStyle name="Обычный 3 7 2 5 2 2 8 3" xfId="22821"/>
    <cellStyle name="Обычный 3 7 2 5 2 2 8 4" xfId="30293"/>
    <cellStyle name="Обычный 3 7 2 5 2 2 8 5" xfId="37762"/>
    <cellStyle name="Обычный 3 7 2 5 2 2 8 6" xfId="45223"/>
    <cellStyle name="Обычный 3 7 2 5 2 2 8 7" xfId="53111"/>
    <cellStyle name="Обычный 3 7 2 5 2 2 8 8" xfId="60578"/>
    <cellStyle name="Обычный 3 7 2 5 2 2 9" xfId="11962"/>
    <cellStyle name="Обычный 3 7 2 5 2 3" xfId="11963"/>
    <cellStyle name="Обычный 3 7 2 5 2 3 10" xfId="16268"/>
    <cellStyle name="Обычный 3 7 2 5 2 3 11" xfId="23758"/>
    <cellStyle name="Обычный 3 7 2 5 2 3 12" xfId="31229"/>
    <cellStyle name="Обычный 3 7 2 5 2 3 13" xfId="38695"/>
    <cellStyle name="Обычный 3 7 2 5 2 3 14" xfId="46576"/>
    <cellStyle name="Обычный 3 7 2 5 2 3 15" xfId="54043"/>
    <cellStyle name="Обычный 3 7 2 5 2 3 2" xfId="11964"/>
    <cellStyle name="Обычный 3 7 2 5 2 3 2 2" xfId="11965"/>
    <cellStyle name="Обычный 3 7 2 5 2 3 2 3" xfId="17223"/>
    <cellStyle name="Обычный 3 7 2 5 2 3 2 4" xfId="24695"/>
    <cellStyle name="Обычный 3 7 2 5 2 3 2 5" xfId="32165"/>
    <cellStyle name="Обычный 3 7 2 5 2 3 2 6" xfId="39627"/>
    <cellStyle name="Обычный 3 7 2 5 2 3 2 7" xfId="47513"/>
    <cellStyle name="Обычный 3 7 2 5 2 3 2 8" xfId="54980"/>
    <cellStyle name="Обычный 3 7 2 5 2 3 3" xfId="11966"/>
    <cellStyle name="Обычный 3 7 2 5 2 3 3 2" xfId="11967"/>
    <cellStyle name="Обычный 3 7 2 5 2 3 3 3" xfId="18157"/>
    <cellStyle name="Обычный 3 7 2 5 2 3 3 4" xfId="25629"/>
    <cellStyle name="Обычный 3 7 2 5 2 3 3 5" xfId="33098"/>
    <cellStyle name="Обычный 3 7 2 5 2 3 3 6" xfId="40559"/>
    <cellStyle name="Обычный 3 7 2 5 2 3 3 7" xfId="48447"/>
    <cellStyle name="Обычный 3 7 2 5 2 3 3 8" xfId="55914"/>
    <cellStyle name="Обычный 3 7 2 5 2 3 4" xfId="11968"/>
    <cellStyle name="Обычный 3 7 2 5 2 3 4 2" xfId="11969"/>
    <cellStyle name="Обычный 3 7 2 5 2 3 4 3" xfId="19090"/>
    <cellStyle name="Обычный 3 7 2 5 2 3 4 4" xfId="26562"/>
    <cellStyle name="Обычный 3 7 2 5 2 3 4 5" xfId="34031"/>
    <cellStyle name="Обычный 3 7 2 5 2 3 4 6" xfId="41492"/>
    <cellStyle name="Обычный 3 7 2 5 2 3 4 7" xfId="49380"/>
    <cellStyle name="Обычный 3 7 2 5 2 3 4 8" xfId="56847"/>
    <cellStyle name="Обычный 3 7 2 5 2 3 5" xfId="11970"/>
    <cellStyle name="Обычный 3 7 2 5 2 3 5 2" xfId="11971"/>
    <cellStyle name="Обычный 3 7 2 5 2 3 5 3" xfId="20022"/>
    <cellStyle name="Обычный 3 7 2 5 2 3 5 4" xfId="27494"/>
    <cellStyle name="Обычный 3 7 2 5 2 3 5 5" xfId="34963"/>
    <cellStyle name="Обычный 3 7 2 5 2 3 5 6" xfId="42424"/>
    <cellStyle name="Обычный 3 7 2 5 2 3 5 7" xfId="50312"/>
    <cellStyle name="Обычный 3 7 2 5 2 3 5 8" xfId="57779"/>
    <cellStyle name="Обычный 3 7 2 5 2 3 6" xfId="11972"/>
    <cellStyle name="Обычный 3 7 2 5 2 3 6 2" xfId="11973"/>
    <cellStyle name="Обычный 3 7 2 5 2 3 6 3" xfId="20955"/>
    <cellStyle name="Обычный 3 7 2 5 2 3 6 4" xfId="28427"/>
    <cellStyle name="Обычный 3 7 2 5 2 3 6 5" xfId="35896"/>
    <cellStyle name="Обычный 3 7 2 5 2 3 6 6" xfId="43357"/>
    <cellStyle name="Обычный 3 7 2 5 2 3 6 7" xfId="51245"/>
    <cellStyle name="Обычный 3 7 2 5 2 3 6 8" xfId="58712"/>
    <cellStyle name="Обычный 3 7 2 5 2 3 7" xfId="11974"/>
    <cellStyle name="Обычный 3 7 2 5 2 3 7 2" xfId="11975"/>
    <cellStyle name="Обычный 3 7 2 5 2 3 7 3" xfId="21889"/>
    <cellStyle name="Обычный 3 7 2 5 2 3 7 4" xfId="29361"/>
    <cellStyle name="Обычный 3 7 2 5 2 3 7 5" xfId="36830"/>
    <cellStyle name="Обычный 3 7 2 5 2 3 7 6" xfId="44291"/>
    <cellStyle name="Обычный 3 7 2 5 2 3 7 7" xfId="52179"/>
    <cellStyle name="Обычный 3 7 2 5 2 3 7 8" xfId="59646"/>
    <cellStyle name="Обычный 3 7 2 5 2 3 8" xfId="11976"/>
    <cellStyle name="Обычный 3 7 2 5 2 3 8 2" xfId="11977"/>
    <cellStyle name="Обычный 3 7 2 5 2 3 8 3" xfId="22822"/>
    <cellStyle name="Обычный 3 7 2 5 2 3 8 4" xfId="30294"/>
    <cellStyle name="Обычный 3 7 2 5 2 3 8 5" xfId="37763"/>
    <cellStyle name="Обычный 3 7 2 5 2 3 8 6" xfId="45224"/>
    <cellStyle name="Обычный 3 7 2 5 2 3 8 7" xfId="53112"/>
    <cellStyle name="Обычный 3 7 2 5 2 3 8 8" xfId="60579"/>
    <cellStyle name="Обычный 3 7 2 5 2 3 9" xfId="11978"/>
    <cellStyle name="Обычный 3 7 2 5 2 4" xfId="11979"/>
    <cellStyle name="Обычный 3 7 2 5 2 4 2" xfId="11980"/>
    <cellStyle name="Обычный 3 7 2 5 2 4 3" xfId="17221"/>
    <cellStyle name="Обычный 3 7 2 5 2 4 4" xfId="24693"/>
    <cellStyle name="Обычный 3 7 2 5 2 4 5" xfId="32163"/>
    <cellStyle name="Обычный 3 7 2 5 2 4 6" xfId="39625"/>
    <cellStyle name="Обычный 3 7 2 5 2 4 7" xfId="47511"/>
    <cellStyle name="Обычный 3 7 2 5 2 4 8" xfId="54978"/>
    <cellStyle name="Обычный 3 7 2 5 2 5" xfId="11981"/>
    <cellStyle name="Обычный 3 7 2 5 2 5 2" xfId="11982"/>
    <cellStyle name="Обычный 3 7 2 5 2 5 3" xfId="18155"/>
    <cellStyle name="Обычный 3 7 2 5 2 5 4" xfId="25627"/>
    <cellStyle name="Обычный 3 7 2 5 2 5 5" xfId="33096"/>
    <cellStyle name="Обычный 3 7 2 5 2 5 6" xfId="40557"/>
    <cellStyle name="Обычный 3 7 2 5 2 5 7" xfId="48445"/>
    <cellStyle name="Обычный 3 7 2 5 2 5 8" xfId="55912"/>
    <cellStyle name="Обычный 3 7 2 5 2 6" xfId="11983"/>
    <cellStyle name="Обычный 3 7 2 5 2 6 2" xfId="11984"/>
    <cellStyle name="Обычный 3 7 2 5 2 6 3" xfId="19088"/>
    <cellStyle name="Обычный 3 7 2 5 2 6 4" xfId="26560"/>
    <cellStyle name="Обычный 3 7 2 5 2 6 5" xfId="34029"/>
    <cellStyle name="Обычный 3 7 2 5 2 6 6" xfId="41490"/>
    <cellStyle name="Обычный 3 7 2 5 2 6 7" xfId="49378"/>
    <cellStyle name="Обычный 3 7 2 5 2 6 8" xfId="56845"/>
    <cellStyle name="Обычный 3 7 2 5 2 7" xfId="11985"/>
    <cellStyle name="Обычный 3 7 2 5 2 7 2" xfId="11986"/>
    <cellStyle name="Обычный 3 7 2 5 2 7 3" xfId="20020"/>
    <cellStyle name="Обычный 3 7 2 5 2 7 4" xfId="27492"/>
    <cellStyle name="Обычный 3 7 2 5 2 7 5" xfId="34961"/>
    <cellStyle name="Обычный 3 7 2 5 2 7 6" xfId="42422"/>
    <cellStyle name="Обычный 3 7 2 5 2 7 7" xfId="50310"/>
    <cellStyle name="Обычный 3 7 2 5 2 7 8" xfId="57777"/>
    <cellStyle name="Обычный 3 7 2 5 2 8" xfId="11987"/>
    <cellStyle name="Обычный 3 7 2 5 2 8 2" xfId="11988"/>
    <cellStyle name="Обычный 3 7 2 5 2 8 3" xfId="20953"/>
    <cellStyle name="Обычный 3 7 2 5 2 8 4" xfId="28425"/>
    <cellStyle name="Обычный 3 7 2 5 2 8 5" xfId="35894"/>
    <cellStyle name="Обычный 3 7 2 5 2 8 6" xfId="43355"/>
    <cellStyle name="Обычный 3 7 2 5 2 8 7" xfId="51243"/>
    <cellStyle name="Обычный 3 7 2 5 2 8 8" xfId="58710"/>
    <cellStyle name="Обычный 3 7 2 5 2 9" xfId="11989"/>
    <cellStyle name="Обычный 3 7 2 5 2 9 2" xfId="11990"/>
    <cellStyle name="Обычный 3 7 2 5 2 9 3" xfId="21887"/>
    <cellStyle name="Обычный 3 7 2 5 2 9 4" xfId="29359"/>
    <cellStyle name="Обычный 3 7 2 5 2 9 5" xfId="36828"/>
    <cellStyle name="Обычный 3 7 2 5 2 9 6" xfId="44289"/>
    <cellStyle name="Обычный 3 7 2 5 2 9 7" xfId="52177"/>
    <cellStyle name="Обычный 3 7 2 5 2 9 8" xfId="59644"/>
    <cellStyle name="Обычный 3 7 2 5 3" xfId="11991"/>
    <cellStyle name="Обычный 3 7 2 5 3 10" xfId="16269"/>
    <cellStyle name="Обычный 3 7 2 5 3 11" xfId="23759"/>
    <cellStyle name="Обычный 3 7 2 5 3 12" xfId="31230"/>
    <cellStyle name="Обычный 3 7 2 5 3 13" xfId="38696"/>
    <cellStyle name="Обычный 3 7 2 5 3 14" xfId="46577"/>
    <cellStyle name="Обычный 3 7 2 5 3 15" xfId="54044"/>
    <cellStyle name="Обычный 3 7 2 5 3 2" xfId="11992"/>
    <cellStyle name="Обычный 3 7 2 5 3 2 2" xfId="11993"/>
    <cellStyle name="Обычный 3 7 2 5 3 2 3" xfId="17224"/>
    <cellStyle name="Обычный 3 7 2 5 3 2 4" xfId="24696"/>
    <cellStyle name="Обычный 3 7 2 5 3 2 5" xfId="32166"/>
    <cellStyle name="Обычный 3 7 2 5 3 2 6" xfId="39628"/>
    <cellStyle name="Обычный 3 7 2 5 3 2 7" xfId="47514"/>
    <cellStyle name="Обычный 3 7 2 5 3 2 8" xfId="54981"/>
    <cellStyle name="Обычный 3 7 2 5 3 3" xfId="11994"/>
    <cellStyle name="Обычный 3 7 2 5 3 3 2" xfId="11995"/>
    <cellStyle name="Обычный 3 7 2 5 3 3 3" xfId="18158"/>
    <cellStyle name="Обычный 3 7 2 5 3 3 4" xfId="25630"/>
    <cellStyle name="Обычный 3 7 2 5 3 3 5" xfId="33099"/>
    <cellStyle name="Обычный 3 7 2 5 3 3 6" xfId="40560"/>
    <cellStyle name="Обычный 3 7 2 5 3 3 7" xfId="48448"/>
    <cellStyle name="Обычный 3 7 2 5 3 3 8" xfId="55915"/>
    <cellStyle name="Обычный 3 7 2 5 3 4" xfId="11996"/>
    <cellStyle name="Обычный 3 7 2 5 3 4 2" xfId="11997"/>
    <cellStyle name="Обычный 3 7 2 5 3 4 3" xfId="19091"/>
    <cellStyle name="Обычный 3 7 2 5 3 4 4" xfId="26563"/>
    <cellStyle name="Обычный 3 7 2 5 3 4 5" xfId="34032"/>
    <cellStyle name="Обычный 3 7 2 5 3 4 6" xfId="41493"/>
    <cellStyle name="Обычный 3 7 2 5 3 4 7" xfId="49381"/>
    <cellStyle name="Обычный 3 7 2 5 3 4 8" xfId="56848"/>
    <cellStyle name="Обычный 3 7 2 5 3 5" xfId="11998"/>
    <cellStyle name="Обычный 3 7 2 5 3 5 2" xfId="11999"/>
    <cellStyle name="Обычный 3 7 2 5 3 5 3" xfId="20023"/>
    <cellStyle name="Обычный 3 7 2 5 3 5 4" xfId="27495"/>
    <cellStyle name="Обычный 3 7 2 5 3 5 5" xfId="34964"/>
    <cellStyle name="Обычный 3 7 2 5 3 5 6" xfId="42425"/>
    <cellStyle name="Обычный 3 7 2 5 3 5 7" xfId="50313"/>
    <cellStyle name="Обычный 3 7 2 5 3 5 8" xfId="57780"/>
    <cellStyle name="Обычный 3 7 2 5 3 6" xfId="12000"/>
    <cellStyle name="Обычный 3 7 2 5 3 6 2" xfId="12001"/>
    <cellStyle name="Обычный 3 7 2 5 3 6 3" xfId="20956"/>
    <cellStyle name="Обычный 3 7 2 5 3 6 4" xfId="28428"/>
    <cellStyle name="Обычный 3 7 2 5 3 6 5" xfId="35897"/>
    <cellStyle name="Обычный 3 7 2 5 3 6 6" xfId="43358"/>
    <cellStyle name="Обычный 3 7 2 5 3 6 7" xfId="51246"/>
    <cellStyle name="Обычный 3 7 2 5 3 6 8" xfId="58713"/>
    <cellStyle name="Обычный 3 7 2 5 3 7" xfId="12002"/>
    <cellStyle name="Обычный 3 7 2 5 3 7 2" xfId="12003"/>
    <cellStyle name="Обычный 3 7 2 5 3 7 3" xfId="21890"/>
    <cellStyle name="Обычный 3 7 2 5 3 7 4" xfId="29362"/>
    <cellStyle name="Обычный 3 7 2 5 3 7 5" xfId="36831"/>
    <cellStyle name="Обычный 3 7 2 5 3 7 6" xfId="44292"/>
    <cellStyle name="Обычный 3 7 2 5 3 7 7" xfId="52180"/>
    <cellStyle name="Обычный 3 7 2 5 3 7 8" xfId="59647"/>
    <cellStyle name="Обычный 3 7 2 5 3 8" xfId="12004"/>
    <cellStyle name="Обычный 3 7 2 5 3 8 2" xfId="12005"/>
    <cellStyle name="Обычный 3 7 2 5 3 8 3" xfId="22823"/>
    <cellStyle name="Обычный 3 7 2 5 3 8 4" xfId="30295"/>
    <cellStyle name="Обычный 3 7 2 5 3 8 5" xfId="37764"/>
    <cellStyle name="Обычный 3 7 2 5 3 8 6" xfId="45225"/>
    <cellStyle name="Обычный 3 7 2 5 3 8 7" xfId="53113"/>
    <cellStyle name="Обычный 3 7 2 5 3 8 8" xfId="60580"/>
    <cellStyle name="Обычный 3 7 2 5 3 9" xfId="12006"/>
    <cellStyle name="Обычный 3 7 2 5 4" xfId="12007"/>
    <cellStyle name="Обычный 3 7 2 5 4 10" xfId="16270"/>
    <cellStyle name="Обычный 3 7 2 5 4 11" xfId="23760"/>
    <cellStyle name="Обычный 3 7 2 5 4 12" xfId="31231"/>
    <cellStyle name="Обычный 3 7 2 5 4 13" xfId="38697"/>
    <cellStyle name="Обычный 3 7 2 5 4 14" xfId="46578"/>
    <cellStyle name="Обычный 3 7 2 5 4 15" xfId="54045"/>
    <cellStyle name="Обычный 3 7 2 5 4 2" xfId="12008"/>
    <cellStyle name="Обычный 3 7 2 5 4 2 2" xfId="12009"/>
    <cellStyle name="Обычный 3 7 2 5 4 2 3" xfId="17225"/>
    <cellStyle name="Обычный 3 7 2 5 4 2 4" xfId="24697"/>
    <cellStyle name="Обычный 3 7 2 5 4 2 5" xfId="32167"/>
    <cellStyle name="Обычный 3 7 2 5 4 2 6" xfId="39629"/>
    <cellStyle name="Обычный 3 7 2 5 4 2 7" xfId="47515"/>
    <cellStyle name="Обычный 3 7 2 5 4 2 8" xfId="54982"/>
    <cellStyle name="Обычный 3 7 2 5 4 3" xfId="12010"/>
    <cellStyle name="Обычный 3 7 2 5 4 3 2" xfId="12011"/>
    <cellStyle name="Обычный 3 7 2 5 4 3 3" xfId="18159"/>
    <cellStyle name="Обычный 3 7 2 5 4 3 4" xfId="25631"/>
    <cellStyle name="Обычный 3 7 2 5 4 3 5" xfId="33100"/>
    <cellStyle name="Обычный 3 7 2 5 4 3 6" xfId="40561"/>
    <cellStyle name="Обычный 3 7 2 5 4 3 7" xfId="48449"/>
    <cellStyle name="Обычный 3 7 2 5 4 3 8" xfId="55916"/>
    <cellStyle name="Обычный 3 7 2 5 4 4" xfId="12012"/>
    <cellStyle name="Обычный 3 7 2 5 4 4 2" xfId="12013"/>
    <cellStyle name="Обычный 3 7 2 5 4 4 3" xfId="19092"/>
    <cellStyle name="Обычный 3 7 2 5 4 4 4" xfId="26564"/>
    <cellStyle name="Обычный 3 7 2 5 4 4 5" xfId="34033"/>
    <cellStyle name="Обычный 3 7 2 5 4 4 6" xfId="41494"/>
    <cellStyle name="Обычный 3 7 2 5 4 4 7" xfId="49382"/>
    <cellStyle name="Обычный 3 7 2 5 4 4 8" xfId="56849"/>
    <cellStyle name="Обычный 3 7 2 5 4 5" xfId="12014"/>
    <cellStyle name="Обычный 3 7 2 5 4 5 2" xfId="12015"/>
    <cellStyle name="Обычный 3 7 2 5 4 5 3" xfId="20024"/>
    <cellStyle name="Обычный 3 7 2 5 4 5 4" xfId="27496"/>
    <cellStyle name="Обычный 3 7 2 5 4 5 5" xfId="34965"/>
    <cellStyle name="Обычный 3 7 2 5 4 5 6" xfId="42426"/>
    <cellStyle name="Обычный 3 7 2 5 4 5 7" xfId="50314"/>
    <cellStyle name="Обычный 3 7 2 5 4 5 8" xfId="57781"/>
    <cellStyle name="Обычный 3 7 2 5 4 6" xfId="12016"/>
    <cellStyle name="Обычный 3 7 2 5 4 6 2" xfId="12017"/>
    <cellStyle name="Обычный 3 7 2 5 4 6 3" xfId="20957"/>
    <cellStyle name="Обычный 3 7 2 5 4 6 4" xfId="28429"/>
    <cellStyle name="Обычный 3 7 2 5 4 6 5" xfId="35898"/>
    <cellStyle name="Обычный 3 7 2 5 4 6 6" xfId="43359"/>
    <cellStyle name="Обычный 3 7 2 5 4 6 7" xfId="51247"/>
    <cellStyle name="Обычный 3 7 2 5 4 6 8" xfId="58714"/>
    <cellStyle name="Обычный 3 7 2 5 4 7" xfId="12018"/>
    <cellStyle name="Обычный 3 7 2 5 4 7 2" xfId="12019"/>
    <cellStyle name="Обычный 3 7 2 5 4 7 3" xfId="21891"/>
    <cellStyle name="Обычный 3 7 2 5 4 7 4" xfId="29363"/>
    <cellStyle name="Обычный 3 7 2 5 4 7 5" xfId="36832"/>
    <cellStyle name="Обычный 3 7 2 5 4 7 6" xfId="44293"/>
    <cellStyle name="Обычный 3 7 2 5 4 7 7" xfId="52181"/>
    <cellStyle name="Обычный 3 7 2 5 4 7 8" xfId="59648"/>
    <cellStyle name="Обычный 3 7 2 5 4 8" xfId="12020"/>
    <cellStyle name="Обычный 3 7 2 5 4 8 2" xfId="12021"/>
    <cellStyle name="Обычный 3 7 2 5 4 8 3" xfId="22824"/>
    <cellStyle name="Обычный 3 7 2 5 4 8 4" xfId="30296"/>
    <cellStyle name="Обычный 3 7 2 5 4 8 5" xfId="37765"/>
    <cellStyle name="Обычный 3 7 2 5 4 8 6" xfId="45226"/>
    <cellStyle name="Обычный 3 7 2 5 4 8 7" xfId="53114"/>
    <cellStyle name="Обычный 3 7 2 5 4 8 8" xfId="60581"/>
    <cellStyle name="Обычный 3 7 2 5 4 9" xfId="12022"/>
    <cellStyle name="Обычный 3 7 2 5 5" xfId="12023"/>
    <cellStyle name="Обычный 3 7 2 5 5 2" xfId="12024"/>
    <cellStyle name="Обычный 3 7 2 5 5 3" xfId="17220"/>
    <cellStyle name="Обычный 3 7 2 5 5 4" xfId="24692"/>
    <cellStyle name="Обычный 3 7 2 5 5 5" xfId="32162"/>
    <cellStyle name="Обычный 3 7 2 5 5 6" xfId="39624"/>
    <cellStyle name="Обычный 3 7 2 5 5 7" xfId="47510"/>
    <cellStyle name="Обычный 3 7 2 5 5 8" xfId="54977"/>
    <cellStyle name="Обычный 3 7 2 5 6" xfId="12025"/>
    <cellStyle name="Обычный 3 7 2 5 6 2" xfId="12026"/>
    <cellStyle name="Обычный 3 7 2 5 6 3" xfId="18154"/>
    <cellStyle name="Обычный 3 7 2 5 6 4" xfId="25626"/>
    <cellStyle name="Обычный 3 7 2 5 6 5" xfId="33095"/>
    <cellStyle name="Обычный 3 7 2 5 6 6" xfId="40556"/>
    <cellStyle name="Обычный 3 7 2 5 6 7" xfId="48444"/>
    <cellStyle name="Обычный 3 7 2 5 6 8" xfId="55911"/>
    <cellStyle name="Обычный 3 7 2 5 7" xfId="12027"/>
    <cellStyle name="Обычный 3 7 2 5 7 2" xfId="12028"/>
    <cellStyle name="Обычный 3 7 2 5 7 3" xfId="19087"/>
    <cellStyle name="Обычный 3 7 2 5 7 4" xfId="26559"/>
    <cellStyle name="Обычный 3 7 2 5 7 5" xfId="34028"/>
    <cellStyle name="Обычный 3 7 2 5 7 6" xfId="41489"/>
    <cellStyle name="Обычный 3 7 2 5 7 7" xfId="49377"/>
    <cellStyle name="Обычный 3 7 2 5 7 8" xfId="56844"/>
    <cellStyle name="Обычный 3 7 2 5 8" xfId="12029"/>
    <cellStyle name="Обычный 3 7 2 5 8 2" xfId="12030"/>
    <cellStyle name="Обычный 3 7 2 5 8 3" xfId="20019"/>
    <cellStyle name="Обычный 3 7 2 5 8 4" xfId="27491"/>
    <cellStyle name="Обычный 3 7 2 5 8 5" xfId="34960"/>
    <cellStyle name="Обычный 3 7 2 5 8 6" xfId="42421"/>
    <cellStyle name="Обычный 3 7 2 5 8 7" xfId="50309"/>
    <cellStyle name="Обычный 3 7 2 5 8 8" xfId="57776"/>
    <cellStyle name="Обычный 3 7 2 5 9" xfId="12031"/>
    <cellStyle name="Обычный 3 7 2 5 9 2" xfId="12032"/>
    <cellStyle name="Обычный 3 7 2 5 9 3" xfId="20952"/>
    <cellStyle name="Обычный 3 7 2 5 9 4" xfId="28424"/>
    <cellStyle name="Обычный 3 7 2 5 9 5" xfId="35893"/>
    <cellStyle name="Обычный 3 7 2 5 9 6" xfId="43354"/>
    <cellStyle name="Обычный 3 7 2 5 9 7" xfId="51242"/>
    <cellStyle name="Обычный 3 7 2 5 9 8" xfId="58709"/>
    <cellStyle name="Обычный 3 7 2 6" xfId="12033"/>
    <cellStyle name="Обычный 3 7 2 6 10" xfId="12034"/>
    <cellStyle name="Обычный 3 7 2 6 10 2" xfId="12035"/>
    <cellStyle name="Обычный 3 7 2 6 10 3" xfId="22825"/>
    <cellStyle name="Обычный 3 7 2 6 10 4" xfId="30297"/>
    <cellStyle name="Обычный 3 7 2 6 10 5" xfId="37766"/>
    <cellStyle name="Обычный 3 7 2 6 10 6" xfId="45227"/>
    <cellStyle name="Обычный 3 7 2 6 10 7" xfId="53115"/>
    <cellStyle name="Обычный 3 7 2 6 10 8" xfId="60582"/>
    <cellStyle name="Обычный 3 7 2 6 11" xfId="12036"/>
    <cellStyle name="Обычный 3 7 2 6 12" xfId="16271"/>
    <cellStyle name="Обычный 3 7 2 6 13" xfId="23761"/>
    <cellStyle name="Обычный 3 7 2 6 14" xfId="31232"/>
    <cellStyle name="Обычный 3 7 2 6 15" xfId="38698"/>
    <cellStyle name="Обычный 3 7 2 6 16" xfId="45635"/>
    <cellStyle name="Обычный 3 7 2 6 17" xfId="46579"/>
    <cellStyle name="Обычный 3 7 2 6 18" xfId="54046"/>
    <cellStyle name="Обычный 3 7 2 6 2" xfId="12037"/>
    <cellStyle name="Обычный 3 7 2 6 2 10" xfId="16272"/>
    <cellStyle name="Обычный 3 7 2 6 2 11" xfId="23762"/>
    <cellStyle name="Обычный 3 7 2 6 2 12" xfId="31233"/>
    <cellStyle name="Обычный 3 7 2 6 2 13" xfId="38699"/>
    <cellStyle name="Обычный 3 7 2 6 2 14" xfId="46580"/>
    <cellStyle name="Обычный 3 7 2 6 2 15" xfId="54047"/>
    <cellStyle name="Обычный 3 7 2 6 2 2" xfId="12038"/>
    <cellStyle name="Обычный 3 7 2 6 2 2 2" xfId="12039"/>
    <cellStyle name="Обычный 3 7 2 6 2 2 3" xfId="17227"/>
    <cellStyle name="Обычный 3 7 2 6 2 2 4" xfId="24699"/>
    <cellStyle name="Обычный 3 7 2 6 2 2 5" xfId="32169"/>
    <cellStyle name="Обычный 3 7 2 6 2 2 6" xfId="39631"/>
    <cellStyle name="Обычный 3 7 2 6 2 2 7" xfId="47517"/>
    <cellStyle name="Обычный 3 7 2 6 2 2 8" xfId="54984"/>
    <cellStyle name="Обычный 3 7 2 6 2 3" xfId="12040"/>
    <cellStyle name="Обычный 3 7 2 6 2 3 2" xfId="12041"/>
    <cellStyle name="Обычный 3 7 2 6 2 3 3" xfId="18161"/>
    <cellStyle name="Обычный 3 7 2 6 2 3 4" xfId="25633"/>
    <cellStyle name="Обычный 3 7 2 6 2 3 5" xfId="33102"/>
    <cellStyle name="Обычный 3 7 2 6 2 3 6" xfId="40563"/>
    <cellStyle name="Обычный 3 7 2 6 2 3 7" xfId="48451"/>
    <cellStyle name="Обычный 3 7 2 6 2 3 8" xfId="55918"/>
    <cellStyle name="Обычный 3 7 2 6 2 4" xfId="12042"/>
    <cellStyle name="Обычный 3 7 2 6 2 4 2" xfId="12043"/>
    <cellStyle name="Обычный 3 7 2 6 2 4 3" xfId="19094"/>
    <cellStyle name="Обычный 3 7 2 6 2 4 4" xfId="26566"/>
    <cellStyle name="Обычный 3 7 2 6 2 4 5" xfId="34035"/>
    <cellStyle name="Обычный 3 7 2 6 2 4 6" xfId="41496"/>
    <cellStyle name="Обычный 3 7 2 6 2 4 7" xfId="49384"/>
    <cellStyle name="Обычный 3 7 2 6 2 4 8" xfId="56851"/>
    <cellStyle name="Обычный 3 7 2 6 2 5" xfId="12044"/>
    <cellStyle name="Обычный 3 7 2 6 2 5 2" xfId="12045"/>
    <cellStyle name="Обычный 3 7 2 6 2 5 3" xfId="20026"/>
    <cellStyle name="Обычный 3 7 2 6 2 5 4" xfId="27498"/>
    <cellStyle name="Обычный 3 7 2 6 2 5 5" xfId="34967"/>
    <cellStyle name="Обычный 3 7 2 6 2 5 6" xfId="42428"/>
    <cellStyle name="Обычный 3 7 2 6 2 5 7" xfId="50316"/>
    <cellStyle name="Обычный 3 7 2 6 2 5 8" xfId="57783"/>
    <cellStyle name="Обычный 3 7 2 6 2 6" xfId="12046"/>
    <cellStyle name="Обычный 3 7 2 6 2 6 2" xfId="12047"/>
    <cellStyle name="Обычный 3 7 2 6 2 6 3" xfId="20959"/>
    <cellStyle name="Обычный 3 7 2 6 2 6 4" xfId="28431"/>
    <cellStyle name="Обычный 3 7 2 6 2 6 5" xfId="35900"/>
    <cellStyle name="Обычный 3 7 2 6 2 6 6" xfId="43361"/>
    <cellStyle name="Обычный 3 7 2 6 2 6 7" xfId="51249"/>
    <cellStyle name="Обычный 3 7 2 6 2 6 8" xfId="58716"/>
    <cellStyle name="Обычный 3 7 2 6 2 7" xfId="12048"/>
    <cellStyle name="Обычный 3 7 2 6 2 7 2" xfId="12049"/>
    <cellStyle name="Обычный 3 7 2 6 2 7 3" xfId="21893"/>
    <cellStyle name="Обычный 3 7 2 6 2 7 4" xfId="29365"/>
    <cellStyle name="Обычный 3 7 2 6 2 7 5" xfId="36834"/>
    <cellStyle name="Обычный 3 7 2 6 2 7 6" xfId="44295"/>
    <cellStyle name="Обычный 3 7 2 6 2 7 7" xfId="52183"/>
    <cellStyle name="Обычный 3 7 2 6 2 7 8" xfId="59650"/>
    <cellStyle name="Обычный 3 7 2 6 2 8" xfId="12050"/>
    <cellStyle name="Обычный 3 7 2 6 2 8 2" xfId="12051"/>
    <cellStyle name="Обычный 3 7 2 6 2 8 3" xfId="22826"/>
    <cellStyle name="Обычный 3 7 2 6 2 8 4" xfId="30298"/>
    <cellStyle name="Обычный 3 7 2 6 2 8 5" xfId="37767"/>
    <cellStyle name="Обычный 3 7 2 6 2 8 6" xfId="45228"/>
    <cellStyle name="Обычный 3 7 2 6 2 8 7" xfId="53116"/>
    <cellStyle name="Обычный 3 7 2 6 2 8 8" xfId="60583"/>
    <cellStyle name="Обычный 3 7 2 6 2 9" xfId="12052"/>
    <cellStyle name="Обычный 3 7 2 6 3" xfId="12053"/>
    <cellStyle name="Обычный 3 7 2 6 3 10" xfId="16273"/>
    <cellStyle name="Обычный 3 7 2 6 3 11" xfId="23763"/>
    <cellStyle name="Обычный 3 7 2 6 3 12" xfId="31234"/>
    <cellStyle name="Обычный 3 7 2 6 3 13" xfId="38700"/>
    <cellStyle name="Обычный 3 7 2 6 3 14" xfId="46581"/>
    <cellStyle name="Обычный 3 7 2 6 3 15" xfId="54048"/>
    <cellStyle name="Обычный 3 7 2 6 3 2" xfId="12054"/>
    <cellStyle name="Обычный 3 7 2 6 3 2 2" xfId="12055"/>
    <cellStyle name="Обычный 3 7 2 6 3 2 3" xfId="17228"/>
    <cellStyle name="Обычный 3 7 2 6 3 2 4" xfId="24700"/>
    <cellStyle name="Обычный 3 7 2 6 3 2 5" xfId="32170"/>
    <cellStyle name="Обычный 3 7 2 6 3 2 6" xfId="39632"/>
    <cellStyle name="Обычный 3 7 2 6 3 2 7" xfId="47518"/>
    <cellStyle name="Обычный 3 7 2 6 3 2 8" xfId="54985"/>
    <cellStyle name="Обычный 3 7 2 6 3 3" xfId="12056"/>
    <cellStyle name="Обычный 3 7 2 6 3 3 2" xfId="12057"/>
    <cellStyle name="Обычный 3 7 2 6 3 3 3" xfId="18162"/>
    <cellStyle name="Обычный 3 7 2 6 3 3 4" xfId="25634"/>
    <cellStyle name="Обычный 3 7 2 6 3 3 5" xfId="33103"/>
    <cellStyle name="Обычный 3 7 2 6 3 3 6" xfId="40564"/>
    <cellStyle name="Обычный 3 7 2 6 3 3 7" xfId="48452"/>
    <cellStyle name="Обычный 3 7 2 6 3 3 8" xfId="55919"/>
    <cellStyle name="Обычный 3 7 2 6 3 4" xfId="12058"/>
    <cellStyle name="Обычный 3 7 2 6 3 4 2" xfId="12059"/>
    <cellStyle name="Обычный 3 7 2 6 3 4 3" xfId="19095"/>
    <cellStyle name="Обычный 3 7 2 6 3 4 4" xfId="26567"/>
    <cellStyle name="Обычный 3 7 2 6 3 4 5" xfId="34036"/>
    <cellStyle name="Обычный 3 7 2 6 3 4 6" xfId="41497"/>
    <cellStyle name="Обычный 3 7 2 6 3 4 7" xfId="49385"/>
    <cellStyle name="Обычный 3 7 2 6 3 4 8" xfId="56852"/>
    <cellStyle name="Обычный 3 7 2 6 3 5" xfId="12060"/>
    <cellStyle name="Обычный 3 7 2 6 3 5 2" xfId="12061"/>
    <cellStyle name="Обычный 3 7 2 6 3 5 3" xfId="20027"/>
    <cellStyle name="Обычный 3 7 2 6 3 5 4" xfId="27499"/>
    <cellStyle name="Обычный 3 7 2 6 3 5 5" xfId="34968"/>
    <cellStyle name="Обычный 3 7 2 6 3 5 6" xfId="42429"/>
    <cellStyle name="Обычный 3 7 2 6 3 5 7" xfId="50317"/>
    <cellStyle name="Обычный 3 7 2 6 3 5 8" xfId="57784"/>
    <cellStyle name="Обычный 3 7 2 6 3 6" xfId="12062"/>
    <cellStyle name="Обычный 3 7 2 6 3 6 2" xfId="12063"/>
    <cellStyle name="Обычный 3 7 2 6 3 6 3" xfId="20960"/>
    <cellStyle name="Обычный 3 7 2 6 3 6 4" xfId="28432"/>
    <cellStyle name="Обычный 3 7 2 6 3 6 5" xfId="35901"/>
    <cellStyle name="Обычный 3 7 2 6 3 6 6" xfId="43362"/>
    <cellStyle name="Обычный 3 7 2 6 3 6 7" xfId="51250"/>
    <cellStyle name="Обычный 3 7 2 6 3 6 8" xfId="58717"/>
    <cellStyle name="Обычный 3 7 2 6 3 7" xfId="12064"/>
    <cellStyle name="Обычный 3 7 2 6 3 7 2" xfId="12065"/>
    <cellStyle name="Обычный 3 7 2 6 3 7 3" xfId="21894"/>
    <cellStyle name="Обычный 3 7 2 6 3 7 4" xfId="29366"/>
    <cellStyle name="Обычный 3 7 2 6 3 7 5" xfId="36835"/>
    <cellStyle name="Обычный 3 7 2 6 3 7 6" xfId="44296"/>
    <cellStyle name="Обычный 3 7 2 6 3 7 7" xfId="52184"/>
    <cellStyle name="Обычный 3 7 2 6 3 7 8" xfId="59651"/>
    <cellStyle name="Обычный 3 7 2 6 3 8" xfId="12066"/>
    <cellStyle name="Обычный 3 7 2 6 3 8 2" xfId="12067"/>
    <cellStyle name="Обычный 3 7 2 6 3 8 3" xfId="22827"/>
    <cellStyle name="Обычный 3 7 2 6 3 8 4" xfId="30299"/>
    <cellStyle name="Обычный 3 7 2 6 3 8 5" xfId="37768"/>
    <cellStyle name="Обычный 3 7 2 6 3 8 6" xfId="45229"/>
    <cellStyle name="Обычный 3 7 2 6 3 8 7" xfId="53117"/>
    <cellStyle name="Обычный 3 7 2 6 3 8 8" xfId="60584"/>
    <cellStyle name="Обычный 3 7 2 6 3 9" xfId="12068"/>
    <cellStyle name="Обычный 3 7 2 6 4" xfId="12069"/>
    <cellStyle name="Обычный 3 7 2 6 4 2" xfId="12070"/>
    <cellStyle name="Обычный 3 7 2 6 4 3" xfId="17226"/>
    <cellStyle name="Обычный 3 7 2 6 4 4" xfId="24698"/>
    <cellStyle name="Обычный 3 7 2 6 4 5" xfId="32168"/>
    <cellStyle name="Обычный 3 7 2 6 4 6" xfId="39630"/>
    <cellStyle name="Обычный 3 7 2 6 4 7" xfId="47516"/>
    <cellStyle name="Обычный 3 7 2 6 4 8" xfId="54983"/>
    <cellStyle name="Обычный 3 7 2 6 5" xfId="12071"/>
    <cellStyle name="Обычный 3 7 2 6 5 2" xfId="12072"/>
    <cellStyle name="Обычный 3 7 2 6 5 3" xfId="18160"/>
    <cellStyle name="Обычный 3 7 2 6 5 4" xfId="25632"/>
    <cellStyle name="Обычный 3 7 2 6 5 5" xfId="33101"/>
    <cellStyle name="Обычный 3 7 2 6 5 6" xfId="40562"/>
    <cellStyle name="Обычный 3 7 2 6 5 7" xfId="48450"/>
    <cellStyle name="Обычный 3 7 2 6 5 8" xfId="55917"/>
    <cellStyle name="Обычный 3 7 2 6 6" xfId="12073"/>
    <cellStyle name="Обычный 3 7 2 6 6 2" xfId="12074"/>
    <cellStyle name="Обычный 3 7 2 6 6 3" xfId="19093"/>
    <cellStyle name="Обычный 3 7 2 6 6 4" xfId="26565"/>
    <cellStyle name="Обычный 3 7 2 6 6 5" xfId="34034"/>
    <cellStyle name="Обычный 3 7 2 6 6 6" xfId="41495"/>
    <cellStyle name="Обычный 3 7 2 6 6 7" xfId="49383"/>
    <cellStyle name="Обычный 3 7 2 6 6 8" xfId="56850"/>
    <cellStyle name="Обычный 3 7 2 6 7" xfId="12075"/>
    <cellStyle name="Обычный 3 7 2 6 7 2" xfId="12076"/>
    <cellStyle name="Обычный 3 7 2 6 7 3" xfId="20025"/>
    <cellStyle name="Обычный 3 7 2 6 7 4" xfId="27497"/>
    <cellStyle name="Обычный 3 7 2 6 7 5" xfId="34966"/>
    <cellStyle name="Обычный 3 7 2 6 7 6" xfId="42427"/>
    <cellStyle name="Обычный 3 7 2 6 7 7" xfId="50315"/>
    <cellStyle name="Обычный 3 7 2 6 7 8" xfId="57782"/>
    <cellStyle name="Обычный 3 7 2 6 8" xfId="12077"/>
    <cellStyle name="Обычный 3 7 2 6 8 2" xfId="12078"/>
    <cellStyle name="Обычный 3 7 2 6 8 3" xfId="20958"/>
    <cellStyle name="Обычный 3 7 2 6 8 4" xfId="28430"/>
    <cellStyle name="Обычный 3 7 2 6 8 5" xfId="35899"/>
    <cellStyle name="Обычный 3 7 2 6 8 6" xfId="43360"/>
    <cellStyle name="Обычный 3 7 2 6 8 7" xfId="51248"/>
    <cellStyle name="Обычный 3 7 2 6 8 8" xfId="58715"/>
    <cellStyle name="Обычный 3 7 2 6 9" xfId="12079"/>
    <cellStyle name="Обычный 3 7 2 6 9 2" xfId="12080"/>
    <cellStyle name="Обычный 3 7 2 6 9 3" xfId="21892"/>
    <cellStyle name="Обычный 3 7 2 6 9 4" xfId="29364"/>
    <cellStyle name="Обычный 3 7 2 6 9 5" xfId="36833"/>
    <cellStyle name="Обычный 3 7 2 6 9 6" xfId="44294"/>
    <cellStyle name="Обычный 3 7 2 6 9 7" xfId="52182"/>
    <cellStyle name="Обычный 3 7 2 6 9 8" xfId="59649"/>
    <cellStyle name="Обычный 3 7 2 7" xfId="12081"/>
    <cellStyle name="Обычный 3 7 2 7 10" xfId="16274"/>
    <cellStyle name="Обычный 3 7 2 7 11" xfId="23764"/>
    <cellStyle name="Обычный 3 7 2 7 12" xfId="31235"/>
    <cellStyle name="Обычный 3 7 2 7 13" xfId="38701"/>
    <cellStyle name="Обычный 3 7 2 7 14" xfId="46582"/>
    <cellStyle name="Обычный 3 7 2 7 15" xfId="54049"/>
    <cellStyle name="Обычный 3 7 2 7 2" xfId="12082"/>
    <cellStyle name="Обычный 3 7 2 7 2 2" xfId="12083"/>
    <cellStyle name="Обычный 3 7 2 7 2 3" xfId="17229"/>
    <cellStyle name="Обычный 3 7 2 7 2 4" xfId="24701"/>
    <cellStyle name="Обычный 3 7 2 7 2 5" xfId="32171"/>
    <cellStyle name="Обычный 3 7 2 7 2 6" xfId="39633"/>
    <cellStyle name="Обычный 3 7 2 7 2 7" xfId="47519"/>
    <cellStyle name="Обычный 3 7 2 7 2 8" xfId="54986"/>
    <cellStyle name="Обычный 3 7 2 7 3" xfId="12084"/>
    <cellStyle name="Обычный 3 7 2 7 3 2" xfId="12085"/>
    <cellStyle name="Обычный 3 7 2 7 3 3" xfId="18163"/>
    <cellStyle name="Обычный 3 7 2 7 3 4" xfId="25635"/>
    <cellStyle name="Обычный 3 7 2 7 3 5" xfId="33104"/>
    <cellStyle name="Обычный 3 7 2 7 3 6" xfId="40565"/>
    <cellStyle name="Обычный 3 7 2 7 3 7" xfId="48453"/>
    <cellStyle name="Обычный 3 7 2 7 3 8" xfId="55920"/>
    <cellStyle name="Обычный 3 7 2 7 4" xfId="12086"/>
    <cellStyle name="Обычный 3 7 2 7 4 2" xfId="12087"/>
    <cellStyle name="Обычный 3 7 2 7 4 3" xfId="19096"/>
    <cellStyle name="Обычный 3 7 2 7 4 4" xfId="26568"/>
    <cellStyle name="Обычный 3 7 2 7 4 5" xfId="34037"/>
    <cellStyle name="Обычный 3 7 2 7 4 6" xfId="41498"/>
    <cellStyle name="Обычный 3 7 2 7 4 7" xfId="49386"/>
    <cellStyle name="Обычный 3 7 2 7 4 8" xfId="56853"/>
    <cellStyle name="Обычный 3 7 2 7 5" xfId="12088"/>
    <cellStyle name="Обычный 3 7 2 7 5 2" xfId="12089"/>
    <cellStyle name="Обычный 3 7 2 7 5 3" xfId="20028"/>
    <cellStyle name="Обычный 3 7 2 7 5 4" xfId="27500"/>
    <cellStyle name="Обычный 3 7 2 7 5 5" xfId="34969"/>
    <cellStyle name="Обычный 3 7 2 7 5 6" xfId="42430"/>
    <cellStyle name="Обычный 3 7 2 7 5 7" xfId="50318"/>
    <cellStyle name="Обычный 3 7 2 7 5 8" xfId="57785"/>
    <cellStyle name="Обычный 3 7 2 7 6" xfId="12090"/>
    <cellStyle name="Обычный 3 7 2 7 6 2" xfId="12091"/>
    <cellStyle name="Обычный 3 7 2 7 6 3" xfId="20961"/>
    <cellStyle name="Обычный 3 7 2 7 6 4" xfId="28433"/>
    <cellStyle name="Обычный 3 7 2 7 6 5" xfId="35902"/>
    <cellStyle name="Обычный 3 7 2 7 6 6" xfId="43363"/>
    <cellStyle name="Обычный 3 7 2 7 6 7" xfId="51251"/>
    <cellStyle name="Обычный 3 7 2 7 6 8" xfId="58718"/>
    <cellStyle name="Обычный 3 7 2 7 7" xfId="12092"/>
    <cellStyle name="Обычный 3 7 2 7 7 2" xfId="12093"/>
    <cellStyle name="Обычный 3 7 2 7 7 3" xfId="21895"/>
    <cellStyle name="Обычный 3 7 2 7 7 4" xfId="29367"/>
    <cellStyle name="Обычный 3 7 2 7 7 5" xfId="36836"/>
    <cellStyle name="Обычный 3 7 2 7 7 6" xfId="44297"/>
    <cellStyle name="Обычный 3 7 2 7 7 7" xfId="52185"/>
    <cellStyle name="Обычный 3 7 2 7 7 8" xfId="59652"/>
    <cellStyle name="Обычный 3 7 2 7 8" xfId="12094"/>
    <cellStyle name="Обычный 3 7 2 7 8 2" xfId="12095"/>
    <cellStyle name="Обычный 3 7 2 7 8 3" xfId="22828"/>
    <cellStyle name="Обычный 3 7 2 7 8 4" xfId="30300"/>
    <cellStyle name="Обычный 3 7 2 7 8 5" xfId="37769"/>
    <cellStyle name="Обычный 3 7 2 7 8 6" xfId="45230"/>
    <cellStyle name="Обычный 3 7 2 7 8 7" xfId="53118"/>
    <cellStyle name="Обычный 3 7 2 7 8 8" xfId="60585"/>
    <cellStyle name="Обычный 3 7 2 7 9" xfId="12096"/>
    <cellStyle name="Обычный 3 7 2 8" xfId="12097"/>
    <cellStyle name="Обычный 3 7 2 8 10" xfId="16275"/>
    <cellStyle name="Обычный 3 7 2 8 11" xfId="23765"/>
    <cellStyle name="Обычный 3 7 2 8 12" xfId="31236"/>
    <cellStyle name="Обычный 3 7 2 8 13" xfId="38702"/>
    <cellStyle name="Обычный 3 7 2 8 14" xfId="46583"/>
    <cellStyle name="Обычный 3 7 2 8 15" xfId="54050"/>
    <cellStyle name="Обычный 3 7 2 8 2" xfId="12098"/>
    <cellStyle name="Обычный 3 7 2 8 2 2" xfId="12099"/>
    <cellStyle name="Обычный 3 7 2 8 2 3" xfId="17230"/>
    <cellStyle name="Обычный 3 7 2 8 2 4" xfId="24702"/>
    <cellStyle name="Обычный 3 7 2 8 2 5" xfId="32172"/>
    <cellStyle name="Обычный 3 7 2 8 2 6" xfId="39634"/>
    <cellStyle name="Обычный 3 7 2 8 2 7" xfId="47520"/>
    <cellStyle name="Обычный 3 7 2 8 2 8" xfId="54987"/>
    <cellStyle name="Обычный 3 7 2 8 3" xfId="12100"/>
    <cellStyle name="Обычный 3 7 2 8 3 2" xfId="12101"/>
    <cellStyle name="Обычный 3 7 2 8 3 3" xfId="18164"/>
    <cellStyle name="Обычный 3 7 2 8 3 4" xfId="25636"/>
    <cellStyle name="Обычный 3 7 2 8 3 5" xfId="33105"/>
    <cellStyle name="Обычный 3 7 2 8 3 6" xfId="40566"/>
    <cellStyle name="Обычный 3 7 2 8 3 7" xfId="48454"/>
    <cellStyle name="Обычный 3 7 2 8 3 8" xfId="55921"/>
    <cellStyle name="Обычный 3 7 2 8 4" xfId="12102"/>
    <cellStyle name="Обычный 3 7 2 8 4 2" xfId="12103"/>
    <cellStyle name="Обычный 3 7 2 8 4 3" xfId="19097"/>
    <cellStyle name="Обычный 3 7 2 8 4 4" xfId="26569"/>
    <cellStyle name="Обычный 3 7 2 8 4 5" xfId="34038"/>
    <cellStyle name="Обычный 3 7 2 8 4 6" xfId="41499"/>
    <cellStyle name="Обычный 3 7 2 8 4 7" xfId="49387"/>
    <cellStyle name="Обычный 3 7 2 8 4 8" xfId="56854"/>
    <cellStyle name="Обычный 3 7 2 8 5" xfId="12104"/>
    <cellStyle name="Обычный 3 7 2 8 5 2" xfId="12105"/>
    <cellStyle name="Обычный 3 7 2 8 5 3" xfId="20029"/>
    <cellStyle name="Обычный 3 7 2 8 5 4" xfId="27501"/>
    <cellStyle name="Обычный 3 7 2 8 5 5" xfId="34970"/>
    <cellStyle name="Обычный 3 7 2 8 5 6" xfId="42431"/>
    <cellStyle name="Обычный 3 7 2 8 5 7" xfId="50319"/>
    <cellStyle name="Обычный 3 7 2 8 5 8" xfId="57786"/>
    <cellStyle name="Обычный 3 7 2 8 6" xfId="12106"/>
    <cellStyle name="Обычный 3 7 2 8 6 2" xfId="12107"/>
    <cellStyle name="Обычный 3 7 2 8 6 3" xfId="20962"/>
    <cellStyle name="Обычный 3 7 2 8 6 4" xfId="28434"/>
    <cellStyle name="Обычный 3 7 2 8 6 5" xfId="35903"/>
    <cellStyle name="Обычный 3 7 2 8 6 6" xfId="43364"/>
    <cellStyle name="Обычный 3 7 2 8 6 7" xfId="51252"/>
    <cellStyle name="Обычный 3 7 2 8 6 8" xfId="58719"/>
    <cellStyle name="Обычный 3 7 2 8 7" xfId="12108"/>
    <cellStyle name="Обычный 3 7 2 8 7 2" xfId="12109"/>
    <cellStyle name="Обычный 3 7 2 8 7 3" xfId="21896"/>
    <cellStyle name="Обычный 3 7 2 8 7 4" xfId="29368"/>
    <cellStyle name="Обычный 3 7 2 8 7 5" xfId="36837"/>
    <cellStyle name="Обычный 3 7 2 8 7 6" xfId="44298"/>
    <cellStyle name="Обычный 3 7 2 8 7 7" xfId="52186"/>
    <cellStyle name="Обычный 3 7 2 8 7 8" xfId="59653"/>
    <cellStyle name="Обычный 3 7 2 8 8" xfId="12110"/>
    <cellStyle name="Обычный 3 7 2 8 8 2" xfId="12111"/>
    <cellStyle name="Обычный 3 7 2 8 8 3" xfId="22829"/>
    <cellStyle name="Обычный 3 7 2 8 8 4" xfId="30301"/>
    <cellStyle name="Обычный 3 7 2 8 8 5" xfId="37770"/>
    <cellStyle name="Обычный 3 7 2 8 8 6" xfId="45231"/>
    <cellStyle name="Обычный 3 7 2 8 8 7" xfId="53119"/>
    <cellStyle name="Обычный 3 7 2 8 8 8" xfId="60586"/>
    <cellStyle name="Обычный 3 7 2 8 9" xfId="12112"/>
    <cellStyle name="Обычный 3 7 2 9" xfId="12113"/>
    <cellStyle name="Обычный 3 7 2 9 2" xfId="12114"/>
    <cellStyle name="Обычный 3 7 2 9 3" xfId="17177"/>
    <cellStyle name="Обычный 3 7 2 9 4" xfId="24649"/>
    <cellStyle name="Обычный 3 7 2 9 5" xfId="32119"/>
    <cellStyle name="Обычный 3 7 2 9 6" xfId="39581"/>
    <cellStyle name="Обычный 3 7 2 9 7" xfId="47467"/>
    <cellStyle name="Обычный 3 7 2 9 8" xfId="54934"/>
    <cellStyle name="Обычный 3 7 20" xfId="31182"/>
    <cellStyle name="Обычный 3 7 21" xfId="38648"/>
    <cellStyle name="Обычный 3 7 22" xfId="45478"/>
    <cellStyle name="Обычный 3 7 23" xfId="46529"/>
    <cellStyle name="Обычный 3 7 24" xfId="53996"/>
    <cellStyle name="Обычный 3 7 3" xfId="12115"/>
    <cellStyle name="Обычный 3 7 3 10" xfId="12116"/>
    <cellStyle name="Обычный 3 7 3 10 2" xfId="12117"/>
    <cellStyle name="Обычный 3 7 3 10 3" xfId="20030"/>
    <cellStyle name="Обычный 3 7 3 10 4" xfId="27502"/>
    <cellStyle name="Обычный 3 7 3 10 5" xfId="34971"/>
    <cellStyle name="Обычный 3 7 3 10 6" xfId="42432"/>
    <cellStyle name="Обычный 3 7 3 10 7" xfId="50320"/>
    <cellStyle name="Обычный 3 7 3 10 8" xfId="57787"/>
    <cellStyle name="Обычный 3 7 3 11" xfId="12118"/>
    <cellStyle name="Обычный 3 7 3 11 2" xfId="12119"/>
    <cellStyle name="Обычный 3 7 3 11 3" xfId="20963"/>
    <cellStyle name="Обычный 3 7 3 11 4" xfId="28435"/>
    <cellStyle name="Обычный 3 7 3 11 5" xfId="35904"/>
    <cellStyle name="Обычный 3 7 3 11 6" xfId="43365"/>
    <cellStyle name="Обычный 3 7 3 11 7" xfId="51253"/>
    <cellStyle name="Обычный 3 7 3 11 8" xfId="58720"/>
    <cellStyle name="Обычный 3 7 3 12" xfId="12120"/>
    <cellStyle name="Обычный 3 7 3 12 2" xfId="12121"/>
    <cellStyle name="Обычный 3 7 3 12 3" xfId="21897"/>
    <cellStyle name="Обычный 3 7 3 12 4" xfId="29369"/>
    <cellStyle name="Обычный 3 7 3 12 5" xfId="36838"/>
    <cellStyle name="Обычный 3 7 3 12 6" xfId="44299"/>
    <cellStyle name="Обычный 3 7 3 12 7" xfId="52187"/>
    <cellStyle name="Обычный 3 7 3 12 8" xfId="59654"/>
    <cellStyle name="Обычный 3 7 3 13" xfId="12122"/>
    <cellStyle name="Обычный 3 7 3 13 2" xfId="12123"/>
    <cellStyle name="Обычный 3 7 3 13 3" xfId="22830"/>
    <cellStyle name="Обычный 3 7 3 13 4" xfId="30302"/>
    <cellStyle name="Обычный 3 7 3 13 5" xfId="37771"/>
    <cellStyle name="Обычный 3 7 3 13 6" xfId="45232"/>
    <cellStyle name="Обычный 3 7 3 13 7" xfId="53120"/>
    <cellStyle name="Обычный 3 7 3 13 8" xfId="60587"/>
    <cellStyle name="Обычный 3 7 3 14" xfId="12124"/>
    <cellStyle name="Обычный 3 7 3 15" xfId="16276"/>
    <cellStyle name="Обычный 3 7 3 16" xfId="23766"/>
    <cellStyle name="Обычный 3 7 3 17" xfId="31237"/>
    <cellStyle name="Обычный 3 7 3 18" xfId="38703"/>
    <cellStyle name="Обычный 3 7 3 19" xfId="45482"/>
    <cellStyle name="Обычный 3 7 3 2" xfId="12125"/>
    <cellStyle name="Обычный 3 7 3 2 10" xfId="12126"/>
    <cellStyle name="Обычный 3 7 3 2 10 2" xfId="12127"/>
    <cellStyle name="Обычный 3 7 3 2 10 3" xfId="21898"/>
    <cellStyle name="Обычный 3 7 3 2 10 4" xfId="29370"/>
    <cellStyle name="Обычный 3 7 3 2 10 5" xfId="36839"/>
    <cellStyle name="Обычный 3 7 3 2 10 6" xfId="44300"/>
    <cellStyle name="Обычный 3 7 3 2 10 7" xfId="52188"/>
    <cellStyle name="Обычный 3 7 3 2 10 8" xfId="59655"/>
    <cellStyle name="Обычный 3 7 3 2 11" xfId="12128"/>
    <cellStyle name="Обычный 3 7 3 2 11 2" xfId="12129"/>
    <cellStyle name="Обычный 3 7 3 2 11 3" xfId="22831"/>
    <cellStyle name="Обычный 3 7 3 2 11 4" xfId="30303"/>
    <cellStyle name="Обычный 3 7 3 2 11 5" xfId="37772"/>
    <cellStyle name="Обычный 3 7 3 2 11 6" xfId="45233"/>
    <cellStyle name="Обычный 3 7 3 2 11 7" xfId="53121"/>
    <cellStyle name="Обычный 3 7 3 2 11 8" xfId="60588"/>
    <cellStyle name="Обычный 3 7 3 2 12" xfId="12130"/>
    <cellStyle name="Обычный 3 7 3 2 13" xfId="16277"/>
    <cellStyle name="Обычный 3 7 3 2 14" xfId="23767"/>
    <cellStyle name="Обычный 3 7 3 2 15" xfId="31238"/>
    <cellStyle name="Обычный 3 7 3 2 16" xfId="38704"/>
    <cellStyle name="Обычный 3 7 3 2 17" xfId="45636"/>
    <cellStyle name="Обычный 3 7 3 2 18" xfId="46585"/>
    <cellStyle name="Обычный 3 7 3 2 19" xfId="54052"/>
    <cellStyle name="Обычный 3 7 3 2 2" xfId="12131"/>
    <cellStyle name="Обычный 3 7 3 2 2 10" xfId="12132"/>
    <cellStyle name="Обычный 3 7 3 2 2 10 2" xfId="12133"/>
    <cellStyle name="Обычный 3 7 3 2 2 10 3" xfId="22832"/>
    <cellStyle name="Обычный 3 7 3 2 2 10 4" xfId="30304"/>
    <cellStyle name="Обычный 3 7 3 2 2 10 5" xfId="37773"/>
    <cellStyle name="Обычный 3 7 3 2 2 10 6" xfId="45234"/>
    <cellStyle name="Обычный 3 7 3 2 2 10 7" xfId="53122"/>
    <cellStyle name="Обычный 3 7 3 2 2 10 8" xfId="60589"/>
    <cellStyle name="Обычный 3 7 3 2 2 11" xfId="12134"/>
    <cellStyle name="Обычный 3 7 3 2 2 12" xfId="16278"/>
    <cellStyle name="Обычный 3 7 3 2 2 13" xfId="23768"/>
    <cellStyle name="Обычный 3 7 3 2 2 14" xfId="31239"/>
    <cellStyle name="Обычный 3 7 3 2 2 15" xfId="38705"/>
    <cellStyle name="Обычный 3 7 3 2 2 16" xfId="45637"/>
    <cellStyle name="Обычный 3 7 3 2 2 17" xfId="46586"/>
    <cellStyle name="Обычный 3 7 3 2 2 18" xfId="54053"/>
    <cellStyle name="Обычный 3 7 3 2 2 2" xfId="12135"/>
    <cellStyle name="Обычный 3 7 3 2 2 2 10" xfId="16279"/>
    <cellStyle name="Обычный 3 7 3 2 2 2 11" xfId="23769"/>
    <cellStyle name="Обычный 3 7 3 2 2 2 12" xfId="31240"/>
    <cellStyle name="Обычный 3 7 3 2 2 2 13" xfId="38706"/>
    <cellStyle name="Обычный 3 7 3 2 2 2 14" xfId="46587"/>
    <cellStyle name="Обычный 3 7 3 2 2 2 15" xfId="54054"/>
    <cellStyle name="Обычный 3 7 3 2 2 2 2" xfId="12136"/>
    <cellStyle name="Обычный 3 7 3 2 2 2 2 2" xfId="12137"/>
    <cellStyle name="Обычный 3 7 3 2 2 2 2 3" xfId="17234"/>
    <cellStyle name="Обычный 3 7 3 2 2 2 2 4" xfId="24706"/>
    <cellStyle name="Обычный 3 7 3 2 2 2 2 5" xfId="32176"/>
    <cellStyle name="Обычный 3 7 3 2 2 2 2 6" xfId="39638"/>
    <cellStyle name="Обычный 3 7 3 2 2 2 2 7" xfId="47524"/>
    <cellStyle name="Обычный 3 7 3 2 2 2 2 8" xfId="54991"/>
    <cellStyle name="Обычный 3 7 3 2 2 2 3" xfId="12138"/>
    <cellStyle name="Обычный 3 7 3 2 2 2 3 2" xfId="12139"/>
    <cellStyle name="Обычный 3 7 3 2 2 2 3 3" xfId="18168"/>
    <cellStyle name="Обычный 3 7 3 2 2 2 3 4" xfId="25640"/>
    <cellStyle name="Обычный 3 7 3 2 2 2 3 5" xfId="33109"/>
    <cellStyle name="Обычный 3 7 3 2 2 2 3 6" xfId="40570"/>
    <cellStyle name="Обычный 3 7 3 2 2 2 3 7" xfId="48458"/>
    <cellStyle name="Обычный 3 7 3 2 2 2 3 8" xfId="55925"/>
    <cellStyle name="Обычный 3 7 3 2 2 2 4" xfId="12140"/>
    <cellStyle name="Обычный 3 7 3 2 2 2 4 2" xfId="12141"/>
    <cellStyle name="Обычный 3 7 3 2 2 2 4 3" xfId="19101"/>
    <cellStyle name="Обычный 3 7 3 2 2 2 4 4" xfId="26573"/>
    <cellStyle name="Обычный 3 7 3 2 2 2 4 5" xfId="34042"/>
    <cellStyle name="Обычный 3 7 3 2 2 2 4 6" xfId="41503"/>
    <cellStyle name="Обычный 3 7 3 2 2 2 4 7" xfId="49391"/>
    <cellStyle name="Обычный 3 7 3 2 2 2 4 8" xfId="56858"/>
    <cellStyle name="Обычный 3 7 3 2 2 2 5" xfId="12142"/>
    <cellStyle name="Обычный 3 7 3 2 2 2 5 2" xfId="12143"/>
    <cellStyle name="Обычный 3 7 3 2 2 2 5 3" xfId="20033"/>
    <cellStyle name="Обычный 3 7 3 2 2 2 5 4" xfId="27505"/>
    <cellStyle name="Обычный 3 7 3 2 2 2 5 5" xfId="34974"/>
    <cellStyle name="Обычный 3 7 3 2 2 2 5 6" xfId="42435"/>
    <cellStyle name="Обычный 3 7 3 2 2 2 5 7" xfId="50323"/>
    <cellStyle name="Обычный 3 7 3 2 2 2 5 8" xfId="57790"/>
    <cellStyle name="Обычный 3 7 3 2 2 2 6" xfId="12144"/>
    <cellStyle name="Обычный 3 7 3 2 2 2 6 2" xfId="12145"/>
    <cellStyle name="Обычный 3 7 3 2 2 2 6 3" xfId="20966"/>
    <cellStyle name="Обычный 3 7 3 2 2 2 6 4" xfId="28438"/>
    <cellStyle name="Обычный 3 7 3 2 2 2 6 5" xfId="35907"/>
    <cellStyle name="Обычный 3 7 3 2 2 2 6 6" xfId="43368"/>
    <cellStyle name="Обычный 3 7 3 2 2 2 6 7" xfId="51256"/>
    <cellStyle name="Обычный 3 7 3 2 2 2 6 8" xfId="58723"/>
    <cellStyle name="Обычный 3 7 3 2 2 2 7" xfId="12146"/>
    <cellStyle name="Обычный 3 7 3 2 2 2 7 2" xfId="12147"/>
    <cellStyle name="Обычный 3 7 3 2 2 2 7 3" xfId="21900"/>
    <cellStyle name="Обычный 3 7 3 2 2 2 7 4" xfId="29372"/>
    <cellStyle name="Обычный 3 7 3 2 2 2 7 5" xfId="36841"/>
    <cellStyle name="Обычный 3 7 3 2 2 2 7 6" xfId="44302"/>
    <cellStyle name="Обычный 3 7 3 2 2 2 7 7" xfId="52190"/>
    <cellStyle name="Обычный 3 7 3 2 2 2 7 8" xfId="59657"/>
    <cellStyle name="Обычный 3 7 3 2 2 2 8" xfId="12148"/>
    <cellStyle name="Обычный 3 7 3 2 2 2 8 2" xfId="12149"/>
    <cellStyle name="Обычный 3 7 3 2 2 2 8 3" xfId="22833"/>
    <cellStyle name="Обычный 3 7 3 2 2 2 8 4" xfId="30305"/>
    <cellStyle name="Обычный 3 7 3 2 2 2 8 5" xfId="37774"/>
    <cellStyle name="Обычный 3 7 3 2 2 2 8 6" xfId="45235"/>
    <cellStyle name="Обычный 3 7 3 2 2 2 8 7" xfId="53123"/>
    <cellStyle name="Обычный 3 7 3 2 2 2 8 8" xfId="60590"/>
    <cellStyle name="Обычный 3 7 3 2 2 2 9" xfId="12150"/>
    <cellStyle name="Обычный 3 7 3 2 2 3" xfId="12151"/>
    <cellStyle name="Обычный 3 7 3 2 2 3 10" xfId="16280"/>
    <cellStyle name="Обычный 3 7 3 2 2 3 11" xfId="23770"/>
    <cellStyle name="Обычный 3 7 3 2 2 3 12" xfId="31241"/>
    <cellStyle name="Обычный 3 7 3 2 2 3 13" xfId="38707"/>
    <cellStyle name="Обычный 3 7 3 2 2 3 14" xfId="46588"/>
    <cellStyle name="Обычный 3 7 3 2 2 3 15" xfId="54055"/>
    <cellStyle name="Обычный 3 7 3 2 2 3 2" xfId="12152"/>
    <cellStyle name="Обычный 3 7 3 2 2 3 2 2" xfId="12153"/>
    <cellStyle name="Обычный 3 7 3 2 2 3 2 3" xfId="17235"/>
    <cellStyle name="Обычный 3 7 3 2 2 3 2 4" xfId="24707"/>
    <cellStyle name="Обычный 3 7 3 2 2 3 2 5" xfId="32177"/>
    <cellStyle name="Обычный 3 7 3 2 2 3 2 6" xfId="39639"/>
    <cellStyle name="Обычный 3 7 3 2 2 3 2 7" xfId="47525"/>
    <cellStyle name="Обычный 3 7 3 2 2 3 2 8" xfId="54992"/>
    <cellStyle name="Обычный 3 7 3 2 2 3 3" xfId="12154"/>
    <cellStyle name="Обычный 3 7 3 2 2 3 3 2" xfId="12155"/>
    <cellStyle name="Обычный 3 7 3 2 2 3 3 3" xfId="18169"/>
    <cellStyle name="Обычный 3 7 3 2 2 3 3 4" xfId="25641"/>
    <cellStyle name="Обычный 3 7 3 2 2 3 3 5" xfId="33110"/>
    <cellStyle name="Обычный 3 7 3 2 2 3 3 6" xfId="40571"/>
    <cellStyle name="Обычный 3 7 3 2 2 3 3 7" xfId="48459"/>
    <cellStyle name="Обычный 3 7 3 2 2 3 3 8" xfId="55926"/>
    <cellStyle name="Обычный 3 7 3 2 2 3 4" xfId="12156"/>
    <cellStyle name="Обычный 3 7 3 2 2 3 4 2" xfId="12157"/>
    <cellStyle name="Обычный 3 7 3 2 2 3 4 3" xfId="19102"/>
    <cellStyle name="Обычный 3 7 3 2 2 3 4 4" xfId="26574"/>
    <cellStyle name="Обычный 3 7 3 2 2 3 4 5" xfId="34043"/>
    <cellStyle name="Обычный 3 7 3 2 2 3 4 6" xfId="41504"/>
    <cellStyle name="Обычный 3 7 3 2 2 3 4 7" xfId="49392"/>
    <cellStyle name="Обычный 3 7 3 2 2 3 4 8" xfId="56859"/>
    <cellStyle name="Обычный 3 7 3 2 2 3 5" xfId="12158"/>
    <cellStyle name="Обычный 3 7 3 2 2 3 5 2" xfId="12159"/>
    <cellStyle name="Обычный 3 7 3 2 2 3 5 3" xfId="20034"/>
    <cellStyle name="Обычный 3 7 3 2 2 3 5 4" xfId="27506"/>
    <cellStyle name="Обычный 3 7 3 2 2 3 5 5" xfId="34975"/>
    <cellStyle name="Обычный 3 7 3 2 2 3 5 6" xfId="42436"/>
    <cellStyle name="Обычный 3 7 3 2 2 3 5 7" xfId="50324"/>
    <cellStyle name="Обычный 3 7 3 2 2 3 5 8" xfId="57791"/>
    <cellStyle name="Обычный 3 7 3 2 2 3 6" xfId="12160"/>
    <cellStyle name="Обычный 3 7 3 2 2 3 6 2" xfId="12161"/>
    <cellStyle name="Обычный 3 7 3 2 2 3 6 3" xfId="20967"/>
    <cellStyle name="Обычный 3 7 3 2 2 3 6 4" xfId="28439"/>
    <cellStyle name="Обычный 3 7 3 2 2 3 6 5" xfId="35908"/>
    <cellStyle name="Обычный 3 7 3 2 2 3 6 6" xfId="43369"/>
    <cellStyle name="Обычный 3 7 3 2 2 3 6 7" xfId="51257"/>
    <cellStyle name="Обычный 3 7 3 2 2 3 6 8" xfId="58724"/>
    <cellStyle name="Обычный 3 7 3 2 2 3 7" xfId="12162"/>
    <cellStyle name="Обычный 3 7 3 2 2 3 7 2" xfId="12163"/>
    <cellStyle name="Обычный 3 7 3 2 2 3 7 3" xfId="21901"/>
    <cellStyle name="Обычный 3 7 3 2 2 3 7 4" xfId="29373"/>
    <cellStyle name="Обычный 3 7 3 2 2 3 7 5" xfId="36842"/>
    <cellStyle name="Обычный 3 7 3 2 2 3 7 6" xfId="44303"/>
    <cellStyle name="Обычный 3 7 3 2 2 3 7 7" xfId="52191"/>
    <cellStyle name="Обычный 3 7 3 2 2 3 7 8" xfId="59658"/>
    <cellStyle name="Обычный 3 7 3 2 2 3 8" xfId="12164"/>
    <cellStyle name="Обычный 3 7 3 2 2 3 8 2" xfId="12165"/>
    <cellStyle name="Обычный 3 7 3 2 2 3 8 3" xfId="22834"/>
    <cellStyle name="Обычный 3 7 3 2 2 3 8 4" xfId="30306"/>
    <cellStyle name="Обычный 3 7 3 2 2 3 8 5" xfId="37775"/>
    <cellStyle name="Обычный 3 7 3 2 2 3 8 6" xfId="45236"/>
    <cellStyle name="Обычный 3 7 3 2 2 3 8 7" xfId="53124"/>
    <cellStyle name="Обычный 3 7 3 2 2 3 8 8" xfId="60591"/>
    <cellStyle name="Обычный 3 7 3 2 2 3 9" xfId="12166"/>
    <cellStyle name="Обычный 3 7 3 2 2 4" xfId="12167"/>
    <cellStyle name="Обычный 3 7 3 2 2 4 2" xfId="12168"/>
    <cellStyle name="Обычный 3 7 3 2 2 4 3" xfId="17233"/>
    <cellStyle name="Обычный 3 7 3 2 2 4 4" xfId="24705"/>
    <cellStyle name="Обычный 3 7 3 2 2 4 5" xfId="32175"/>
    <cellStyle name="Обычный 3 7 3 2 2 4 6" xfId="39637"/>
    <cellStyle name="Обычный 3 7 3 2 2 4 7" xfId="47523"/>
    <cellStyle name="Обычный 3 7 3 2 2 4 8" xfId="54990"/>
    <cellStyle name="Обычный 3 7 3 2 2 5" xfId="12169"/>
    <cellStyle name="Обычный 3 7 3 2 2 5 2" xfId="12170"/>
    <cellStyle name="Обычный 3 7 3 2 2 5 3" xfId="18167"/>
    <cellStyle name="Обычный 3 7 3 2 2 5 4" xfId="25639"/>
    <cellStyle name="Обычный 3 7 3 2 2 5 5" xfId="33108"/>
    <cellStyle name="Обычный 3 7 3 2 2 5 6" xfId="40569"/>
    <cellStyle name="Обычный 3 7 3 2 2 5 7" xfId="48457"/>
    <cellStyle name="Обычный 3 7 3 2 2 5 8" xfId="55924"/>
    <cellStyle name="Обычный 3 7 3 2 2 6" xfId="12171"/>
    <cellStyle name="Обычный 3 7 3 2 2 6 2" xfId="12172"/>
    <cellStyle name="Обычный 3 7 3 2 2 6 3" xfId="19100"/>
    <cellStyle name="Обычный 3 7 3 2 2 6 4" xfId="26572"/>
    <cellStyle name="Обычный 3 7 3 2 2 6 5" xfId="34041"/>
    <cellStyle name="Обычный 3 7 3 2 2 6 6" xfId="41502"/>
    <cellStyle name="Обычный 3 7 3 2 2 6 7" xfId="49390"/>
    <cellStyle name="Обычный 3 7 3 2 2 6 8" xfId="56857"/>
    <cellStyle name="Обычный 3 7 3 2 2 7" xfId="12173"/>
    <cellStyle name="Обычный 3 7 3 2 2 7 2" xfId="12174"/>
    <cellStyle name="Обычный 3 7 3 2 2 7 3" xfId="20032"/>
    <cellStyle name="Обычный 3 7 3 2 2 7 4" xfId="27504"/>
    <cellStyle name="Обычный 3 7 3 2 2 7 5" xfId="34973"/>
    <cellStyle name="Обычный 3 7 3 2 2 7 6" xfId="42434"/>
    <cellStyle name="Обычный 3 7 3 2 2 7 7" xfId="50322"/>
    <cellStyle name="Обычный 3 7 3 2 2 7 8" xfId="57789"/>
    <cellStyle name="Обычный 3 7 3 2 2 8" xfId="12175"/>
    <cellStyle name="Обычный 3 7 3 2 2 8 2" xfId="12176"/>
    <cellStyle name="Обычный 3 7 3 2 2 8 3" xfId="20965"/>
    <cellStyle name="Обычный 3 7 3 2 2 8 4" xfId="28437"/>
    <cellStyle name="Обычный 3 7 3 2 2 8 5" xfId="35906"/>
    <cellStyle name="Обычный 3 7 3 2 2 8 6" xfId="43367"/>
    <cellStyle name="Обычный 3 7 3 2 2 8 7" xfId="51255"/>
    <cellStyle name="Обычный 3 7 3 2 2 8 8" xfId="58722"/>
    <cellStyle name="Обычный 3 7 3 2 2 9" xfId="12177"/>
    <cellStyle name="Обычный 3 7 3 2 2 9 2" xfId="12178"/>
    <cellStyle name="Обычный 3 7 3 2 2 9 3" xfId="21899"/>
    <cellStyle name="Обычный 3 7 3 2 2 9 4" xfId="29371"/>
    <cellStyle name="Обычный 3 7 3 2 2 9 5" xfId="36840"/>
    <cellStyle name="Обычный 3 7 3 2 2 9 6" xfId="44301"/>
    <cellStyle name="Обычный 3 7 3 2 2 9 7" xfId="52189"/>
    <cellStyle name="Обычный 3 7 3 2 2 9 8" xfId="59656"/>
    <cellStyle name="Обычный 3 7 3 2 3" xfId="12179"/>
    <cellStyle name="Обычный 3 7 3 2 3 10" xfId="16281"/>
    <cellStyle name="Обычный 3 7 3 2 3 11" xfId="23771"/>
    <cellStyle name="Обычный 3 7 3 2 3 12" xfId="31242"/>
    <cellStyle name="Обычный 3 7 3 2 3 13" xfId="38708"/>
    <cellStyle name="Обычный 3 7 3 2 3 14" xfId="46589"/>
    <cellStyle name="Обычный 3 7 3 2 3 15" xfId="54056"/>
    <cellStyle name="Обычный 3 7 3 2 3 2" xfId="12180"/>
    <cellStyle name="Обычный 3 7 3 2 3 2 2" xfId="12181"/>
    <cellStyle name="Обычный 3 7 3 2 3 2 3" xfId="17236"/>
    <cellStyle name="Обычный 3 7 3 2 3 2 4" xfId="24708"/>
    <cellStyle name="Обычный 3 7 3 2 3 2 5" xfId="32178"/>
    <cellStyle name="Обычный 3 7 3 2 3 2 6" xfId="39640"/>
    <cellStyle name="Обычный 3 7 3 2 3 2 7" xfId="47526"/>
    <cellStyle name="Обычный 3 7 3 2 3 2 8" xfId="54993"/>
    <cellStyle name="Обычный 3 7 3 2 3 3" xfId="12182"/>
    <cellStyle name="Обычный 3 7 3 2 3 3 2" xfId="12183"/>
    <cellStyle name="Обычный 3 7 3 2 3 3 3" xfId="18170"/>
    <cellStyle name="Обычный 3 7 3 2 3 3 4" xfId="25642"/>
    <cellStyle name="Обычный 3 7 3 2 3 3 5" xfId="33111"/>
    <cellStyle name="Обычный 3 7 3 2 3 3 6" xfId="40572"/>
    <cellStyle name="Обычный 3 7 3 2 3 3 7" xfId="48460"/>
    <cellStyle name="Обычный 3 7 3 2 3 3 8" xfId="55927"/>
    <cellStyle name="Обычный 3 7 3 2 3 4" xfId="12184"/>
    <cellStyle name="Обычный 3 7 3 2 3 4 2" xfId="12185"/>
    <cellStyle name="Обычный 3 7 3 2 3 4 3" xfId="19103"/>
    <cellStyle name="Обычный 3 7 3 2 3 4 4" xfId="26575"/>
    <cellStyle name="Обычный 3 7 3 2 3 4 5" xfId="34044"/>
    <cellStyle name="Обычный 3 7 3 2 3 4 6" xfId="41505"/>
    <cellStyle name="Обычный 3 7 3 2 3 4 7" xfId="49393"/>
    <cellStyle name="Обычный 3 7 3 2 3 4 8" xfId="56860"/>
    <cellStyle name="Обычный 3 7 3 2 3 5" xfId="12186"/>
    <cellStyle name="Обычный 3 7 3 2 3 5 2" xfId="12187"/>
    <cellStyle name="Обычный 3 7 3 2 3 5 3" xfId="20035"/>
    <cellStyle name="Обычный 3 7 3 2 3 5 4" xfId="27507"/>
    <cellStyle name="Обычный 3 7 3 2 3 5 5" xfId="34976"/>
    <cellStyle name="Обычный 3 7 3 2 3 5 6" xfId="42437"/>
    <cellStyle name="Обычный 3 7 3 2 3 5 7" xfId="50325"/>
    <cellStyle name="Обычный 3 7 3 2 3 5 8" xfId="57792"/>
    <cellStyle name="Обычный 3 7 3 2 3 6" xfId="12188"/>
    <cellStyle name="Обычный 3 7 3 2 3 6 2" xfId="12189"/>
    <cellStyle name="Обычный 3 7 3 2 3 6 3" xfId="20968"/>
    <cellStyle name="Обычный 3 7 3 2 3 6 4" xfId="28440"/>
    <cellStyle name="Обычный 3 7 3 2 3 6 5" xfId="35909"/>
    <cellStyle name="Обычный 3 7 3 2 3 6 6" xfId="43370"/>
    <cellStyle name="Обычный 3 7 3 2 3 6 7" xfId="51258"/>
    <cellStyle name="Обычный 3 7 3 2 3 6 8" xfId="58725"/>
    <cellStyle name="Обычный 3 7 3 2 3 7" xfId="12190"/>
    <cellStyle name="Обычный 3 7 3 2 3 7 2" xfId="12191"/>
    <cellStyle name="Обычный 3 7 3 2 3 7 3" xfId="21902"/>
    <cellStyle name="Обычный 3 7 3 2 3 7 4" xfId="29374"/>
    <cellStyle name="Обычный 3 7 3 2 3 7 5" xfId="36843"/>
    <cellStyle name="Обычный 3 7 3 2 3 7 6" xfId="44304"/>
    <cellStyle name="Обычный 3 7 3 2 3 7 7" xfId="52192"/>
    <cellStyle name="Обычный 3 7 3 2 3 7 8" xfId="59659"/>
    <cellStyle name="Обычный 3 7 3 2 3 8" xfId="12192"/>
    <cellStyle name="Обычный 3 7 3 2 3 8 2" xfId="12193"/>
    <cellStyle name="Обычный 3 7 3 2 3 8 3" xfId="22835"/>
    <cellStyle name="Обычный 3 7 3 2 3 8 4" xfId="30307"/>
    <cellStyle name="Обычный 3 7 3 2 3 8 5" xfId="37776"/>
    <cellStyle name="Обычный 3 7 3 2 3 8 6" xfId="45237"/>
    <cellStyle name="Обычный 3 7 3 2 3 8 7" xfId="53125"/>
    <cellStyle name="Обычный 3 7 3 2 3 8 8" xfId="60592"/>
    <cellStyle name="Обычный 3 7 3 2 3 9" xfId="12194"/>
    <cellStyle name="Обычный 3 7 3 2 4" xfId="12195"/>
    <cellStyle name="Обычный 3 7 3 2 4 10" xfId="16282"/>
    <cellStyle name="Обычный 3 7 3 2 4 11" xfId="23772"/>
    <cellStyle name="Обычный 3 7 3 2 4 12" xfId="31243"/>
    <cellStyle name="Обычный 3 7 3 2 4 13" xfId="38709"/>
    <cellStyle name="Обычный 3 7 3 2 4 14" xfId="46590"/>
    <cellStyle name="Обычный 3 7 3 2 4 15" xfId="54057"/>
    <cellStyle name="Обычный 3 7 3 2 4 2" xfId="12196"/>
    <cellStyle name="Обычный 3 7 3 2 4 2 2" xfId="12197"/>
    <cellStyle name="Обычный 3 7 3 2 4 2 3" xfId="17237"/>
    <cellStyle name="Обычный 3 7 3 2 4 2 4" xfId="24709"/>
    <cellStyle name="Обычный 3 7 3 2 4 2 5" xfId="32179"/>
    <cellStyle name="Обычный 3 7 3 2 4 2 6" xfId="39641"/>
    <cellStyle name="Обычный 3 7 3 2 4 2 7" xfId="47527"/>
    <cellStyle name="Обычный 3 7 3 2 4 2 8" xfId="54994"/>
    <cellStyle name="Обычный 3 7 3 2 4 3" xfId="12198"/>
    <cellStyle name="Обычный 3 7 3 2 4 3 2" xfId="12199"/>
    <cellStyle name="Обычный 3 7 3 2 4 3 3" xfId="18171"/>
    <cellStyle name="Обычный 3 7 3 2 4 3 4" xfId="25643"/>
    <cellStyle name="Обычный 3 7 3 2 4 3 5" xfId="33112"/>
    <cellStyle name="Обычный 3 7 3 2 4 3 6" xfId="40573"/>
    <cellStyle name="Обычный 3 7 3 2 4 3 7" xfId="48461"/>
    <cellStyle name="Обычный 3 7 3 2 4 3 8" xfId="55928"/>
    <cellStyle name="Обычный 3 7 3 2 4 4" xfId="12200"/>
    <cellStyle name="Обычный 3 7 3 2 4 4 2" xfId="12201"/>
    <cellStyle name="Обычный 3 7 3 2 4 4 3" xfId="19104"/>
    <cellStyle name="Обычный 3 7 3 2 4 4 4" xfId="26576"/>
    <cellStyle name="Обычный 3 7 3 2 4 4 5" xfId="34045"/>
    <cellStyle name="Обычный 3 7 3 2 4 4 6" xfId="41506"/>
    <cellStyle name="Обычный 3 7 3 2 4 4 7" xfId="49394"/>
    <cellStyle name="Обычный 3 7 3 2 4 4 8" xfId="56861"/>
    <cellStyle name="Обычный 3 7 3 2 4 5" xfId="12202"/>
    <cellStyle name="Обычный 3 7 3 2 4 5 2" xfId="12203"/>
    <cellStyle name="Обычный 3 7 3 2 4 5 3" xfId="20036"/>
    <cellStyle name="Обычный 3 7 3 2 4 5 4" xfId="27508"/>
    <cellStyle name="Обычный 3 7 3 2 4 5 5" xfId="34977"/>
    <cellStyle name="Обычный 3 7 3 2 4 5 6" xfId="42438"/>
    <cellStyle name="Обычный 3 7 3 2 4 5 7" xfId="50326"/>
    <cellStyle name="Обычный 3 7 3 2 4 5 8" xfId="57793"/>
    <cellStyle name="Обычный 3 7 3 2 4 6" xfId="12204"/>
    <cellStyle name="Обычный 3 7 3 2 4 6 2" xfId="12205"/>
    <cellStyle name="Обычный 3 7 3 2 4 6 3" xfId="20969"/>
    <cellStyle name="Обычный 3 7 3 2 4 6 4" xfId="28441"/>
    <cellStyle name="Обычный 3 7 3 2 4 6 5" xfId="35910"/>
    <cellStyle name="Обычный 3 7 3 2 4 6 6" xfId="43371"/>
    <cellStyle name="Обычный 3 7 3 2 4 6 7" xfId="51259"/>
    <cellStyle name="Обычный 3 7 3 2 4 6 8" xfId="58726"/>
    <cellStyle name="Обычный 3 7 3 2 4 7" xfId="12206"/>
    <cellStyle name="Обычный 3 7 3 2 4 7 2" xfId="12207"/>
    <cellStyle name="Обычный 3 7 3 2 4 7 3" xfId="21903"/>
    <cellStyle name="Обычный 3 7 3 2 4 7 4" xfId="29375"/>
    <cellStyle name="Обычный 3 7 3 2 4 7 5" xfId="36844"/>
    <cellStyle name="Обычный 3 7 3 2 4 7 6" xfId="44305"/>
    <cellStyle name="Обычный 3 7 3 2 4 7 7" xfId="52193"/>
    <cellStyle name="Обычный 3 7 3 2 4 7 8" xfId="59660"/>
    <cellStyle name="Обычный 3 7 3 2 4 8" xfId="12208"/>
    <cellStyle name="Обычный 3 7 3 2 4 8 2" xfId="12209"/>
    <cellStyle name="Обычный 3 7 3 2 4 8 3" xfId="22836"/>
    <cellStyle name="Обычный 3 7 3 2 4 8 4" xfId="30308"/>
    <cellStyle name="Обычный 3 7 3 2 4 8 5" xfId="37777"/>
    <cellStyle name="Обычный 3 7 3 2 4 8 6" xfId="45238"/>
    <cellStyle name="Обычный 3 7 3 2 4 8 7" xfId="53126"/>
    <cellStyle name="Обычный 3 7 3 2 4 8 8" xfId="60593"/>
    <cellStyle name="Обычный 3 7 3 2 4 9" xfId="12210"/>
    <cellStyle name="Обычный 3 7 3 2 5" xfId="12211"/>
    <cellStyle name="Обычный 3 7 3 2 5 2" xfId="12212"/>
    <cellStyle name="Обычный 3 7 3 2 5 3" xfId="17232"/>
    <cellStyle name="Обычный 3 7 3 2 5 4" xfId="24704"/>
    <cellStyle name="Обычный 3 7 3 2 5 5" xfId="32174"/>
    <cellStyle name="Обычный 3 7 3 2 5 6" xfId="39636"/>
    <cellStyle name="Обычный 3 7 3 2 5 7" xfId="47522"/>
    <cellStyle name="Обычный 3 7 3 2 5 8" xfId="54989"/>
    <cellStyle name="Обычный 3 7 3 2 6" xfId="12213"/>
    <cellStyle name="Обычный 3 7 3 2 6 2" xfId="12214"/>
    <cellStyle name="Обычный 3 7 3 2 6 3" xfId="18166"/>
    <cellStyle name="Обычный 3 7 3 2 6 4" xfId="25638"/>
    <cellStyle name="Обычный 3 7 3 2 6 5" xfId="33107"/>
    <cellStyle name="Обычный 3 7 3 2 6 6" xfId="40568"/>
    <cellStyle name="Обычный 3 7 3 2 6 7" xfId="48456"/>
    <cellStyle name="Обычный 3 7 3 2 6 8" xfId="55923"/>
    <cellStyle name="Обычный 3 7 3 2 7" xfId="12215"/>
    <cellStyle name="Обычный 3 7 3 2 7 2" xfId="12216"/>
    <cellStyle name="Обычный 3 7 3 2 7 3" xfId="19099"/>
    <cellStyle name="Обычный 3 7 3 2 7 4" xfId="26571"/>
    <cellStyle name="Обычный 3 7 3 2 7 5" xfId="34040"/>
    <cellStyle name="Обычный 3 7 3 2 7 6" xfId="41501"/>
    <cellStyle name="Обычный 3 7 3 2 7 7" xfId="49389"/>
    <cellStyle name="Обычный 3 7 3 2 7 8" xfId="56856"/>
    <cellStyle name="Обычный 3 7 3 2 8" xfId="12217"/>
    <cellStyle name="Обычный 3 7 3 2 8 2" xfId="12218"/>
    <cellStyle name="Обычный 3 7 3 2 8 3" xfId="20031"/>
    <cellStyle name="Обычный 3 7 3 2 8 4" xfId="27503"/>
    <cellStyle name="Обычный 3 7 3 2 8 5" xfId="34972"/>
    <cellStyle name="Обычный 3 7 3 2 8 6" xfId="42433"/>
    <cellStyle name="Обычный 3 7 3 2 8 7" xfId="50321"/>
    <cellStyle name="Обычный 3 7 3 2 8 8" xfId="57788"/>
    <cellStyle name="Обычный 3 7 3 2 9" xfId="12219"/>
    <cellStyle name="Обычный 3 7 3 2 9 2" xfId="12220"/>
    <cellStyle name="Обычный 3 7 3 2 9 3" xfId="20964"/>
    <cellStyle name="Обычный 3 7 3 2 9 4" xfId="28436"/>
    <cellStyle name="Обычный 3 7 3 2 9 5" xfId="35905"/>
    <cellStyle name="Обычный 3 7 3 2 9 6" xfId="43366"/>
    <cellStyle name="Обычный 3 7 3 2 9 7" xfId="51254"/>
    <cellStyle name="Обычный 3 7 3 2 9 8" xfId="58721"/>
    <cellStyle name="Обычный 3 7 3 20" xfId="46584"/>
    <cellStyle name="Обычный 3 7 3 21" xfId="54051"/>
    <cellStyle name="Обычный 3 7 3 3" xfId="12221"/>
    <cellStyle name="Обычный 3 7 3 3 10" xfId="12222"/>
    <cellStyle name="Обычный 3 7 3 3 10 2" xfId="12223"/>
    <cellStyle name="Обычный 3 7 3 3 10 3" xfId="21904"/>
    <cellStyle name="Обычный 3 7 3 3 10 4" xfId="29376"/>
    <cellStyle name="Обычный 3 7 3 3 10 5" xfId="36845"/>
    <cellStyle name="Обычный 3 7 3 3 10 6" xfId="44306"/>
    <cellStyle name="Обычный 3 7 3 3 10 7" xfId="52194"/>
    <cellStyle name="Обычный 3 7 3 3 10 8" xfId="59661"/>
    <cellStyle name="Обычный 3 7 3 3 11" xfId="12224"/>
    <cellStyle name="Обычный 3 7 3 3 11 2" xfId="12225"/>
    <cellStyle name="Обычный 3 7 3 3 11 3" xfId="22837"/>
    <cellStyle name="Обычный 3 7 3 3 11 4" xfId="30309"/>
    <cellStyle name="Обычный 3 7 3 3 11 5" xfId="37778"/>
    <cellStyle name="Обычный 3 7 3 3 11 6" xfId="45239"/>
    <cellStyle name="Обычный 3 7 3 3 11 7" xfId="53127"/>
    <cellStyle name="Обычный 3 7 3 3 11 8" xfId="60594"/>
    <cellStyle name="Обычный 3 7 3 3 12" xfId="12226"/>
    <cellStyle name="Обычный 3 7 3 3 13" xfId="16283"/>
    <cellStyle name="Обычный 3 7 3 3 14" xfId="23773"/>
    <cellStyle name="Обычный 3 7 3 3 15" xfId="31244"/>
    <cellStyle name="Обычный 3 7 3 3 16" xfId="38710"/>
    <cellStyle name="Обычный 3 7 3 3 17" xfId="45638"/>
    <cellStyle name="Обычный 3 7 3 3 18" xfId="46591"/>
    <cellStyle name="Обычный 3 7 3 3 19" xfId="54058"/>
    <cellStyle name="Обычный 3 7 3 3 2" xfId="12227"/>
    <cellStyle name="Обычный 3 7 3 3 2 10" xfId="12228"/>
    <cellStyle name="Обычный 3 7 3 3 2 10 2" xfId="12229"/>
    <cellStyle name="Обычный 3 7 3 3 2 10 3" xfId="22838"/>
    <cellStyle name="Обычный 3 7 3 3 2 10 4" xfId="30310"/>
    <cellStyle name="Обычный 3 7 3 3 2 10 5" xfId="37779"/>
    <cellStyle name="Обычный 3 7 3 3 2 10 6" xfId="45240"/>
    <cellStyle name="Обычный 3 7 3 3 2 10 7" xfId="53128"/>
    <cellStyle name="Обычный 3 7 3 3 2 10 8" xfId="60595"/>
    <cellStyle name="Обычный 3 7 3 3 2 11" xfId="12230"/>
    <cellStyle name="Обычный 3 7 3 3 2 12" xfId="16284"/>
    <cellStyle name="Обычный 3 7 3 3 2 13" xfId="23774"/>
    <cellStyle name="Обычный 3 7 3 3 2 14" xfId="31245"/>
    <cellStyle name="Обычный 3 7 3 3 2 15" xfId="38711"/>
    <cellStyle name="Обычный 3 7 3 3 2 16" xfId="45639"/>
    <cellStyle name="Обычный 3 7 3 3 2 17" xfId="46592"/>
    <cellStyle name="Обычный 3 7 3 3 2 18" xfId="54059"/>
    <cellStyle name="Обычный 3 7 3 3 2 2" xfId="12231"/>
    <cellStyle name="Обычный 3 7 3 3 2 2 10" xfId="16285"/>
    <cellStyle name="Обычный 3 7 3 3 2 2 11" xfId="23775"/>
    <cellStyle name="Обычный 3 7 3 3 2 2 12" xfId="31246"/>
    <cellStyle name="Обычный 3 7 3 3 2 2 13" xfId="38712"/>
    <cellStyle name="Обычный 3 7 3 3 2 2 14" xfId="46593"/>
    <cellStyle name="Обычный 3 7 3 3 2 2 15" xfId="54060"/>
    <cellStyle name="Обычный 3 7 3 3 2 2 2" xfId="12232"/>
    <cellStyle name="Обычный 3 7 3 3 2 2 2 2" xfId="12233"/>
    <cellStyle name="Обычный 3 7 3 3 2 2 2 3" xfId="17240"/>
    <cellStyle name="Обычный 3 7 3 3 2 2 2 4" xfId="24712"/>
    <cellStyle name="Обычный 3 7 3 3 2 2 2 5" xfId="32182"/>
    <cellStyle name="Обычный 3 7 3 3 2 2 2 6" xfId="39644"/>
    <cellStyle name="Обычный 3 7 3 3 2 2 2 7" xfId="47530"/>
    <cellStyle name="Обычный 3 7 3 3 2 2 2 8" xfId="54997"/>
    <cellStyle name="Обычный 3 7 3 3 2 2 3" xfId="12234"/>
    <cellStyle name="Обычный 3 7 3 3 2 2 3 2" xfId="12235"/>
    <cellStyle name="Обычный 3 7 3 3 2 2 3 3" xfId="18174"/>
    <cellStyle name="Обычный 3 7 3 3 2 2 3 4" xfId="25646"/>
    <cellStyle name="Обычный 3 7 3 3 2 2 3 5" xfId="33115"/>
    <cellStyle name="Обычный 3 7 3 3 2 2 3 6" xfId="40576"/>
    <cellStyle name="Обычный 3 7 3 3 2 2 3 7" xfId="48464"/>
    <cellStyle name="Обычный 3 7 3 3 2 2 3 8" xfId="55931"/>
    <cellStyle name="Обычный 3 7 3 3 2 2 4" xfId="12236"/>
    <cellStyle name="Обычный 3 7 3 3 2 2 4 2" xfId="12237"/>
    <cellStyle name="Обычный 3 7 3 3 2 2 4 3" xfId="19107"/>
    <cellStyle name="Обычный 3 7 3 3 2 2 4 4" xfId="26579"/>
    <cellStyle name="Обычный 3 7 3 3 2 2 4 5" xfId="34048"/>
    <cellStyle name="Обычный 3 7 3 3 2 2 4 6" xfId="41509"/>
    <cellStyle name="Обычный 3 7 3 3 2 2 4 7" xfId="49397"/>
    <cellStyle name="Обычный 3 7 3 3 2 2 4 8" xfId="56864"/>
    <cellStyle name="Обычный 3 7 3 3 2 2 5" xfId="12238"/>
    <cellStyle name="Обычный 3 7 3 3 2 2 5 2" xfId="12239"/>
    <cellStyle name="Обычный 3 7 3 3 2 2 5 3" xfId="20039"/>
    <cellStyle name="Обычный 3 7 3 3 2 2 5 4" xfId="27511"/>
    <cellStyle name="Обычный 3 7 3 3 2 2 5 5" xfId="34980"/>
    <cellStyle name="Обычный 3 7 3 3 2 2 5 6" xfId="42441"/>
    <cellStyle name="Обычный 3 7 3 3 2 2 5 7" xfId="50329"/>
    <cellStyle name="Обычный 3 7 3 3 2 2 5 8" xfId="57796"/>
    <cellStyle name="Обычный 3 7 3 3 2 2 6" xfId="12240"/>
    <cellStyle name="Обычный 3 7 3 3 2 2 6 2" xfId="12241"/>
    <cellStyle name="Обычный 3 7 3 3 2 2 6 3" xfId="20972"/>
    <cellStyle name="Обычный 3 7 3 3 2 2 6 4" xfId="28444"/>
    <cellStyle name="Обычный 3 7 3 3 2 2 6 5" xfId="35913"/>
    <cellStyle name="Обычный 3 7 3 3 2 2 6 6" xfId="43374"/>
    <cellStyle name="Обычный 3 7 3 3 2 2 6 7" xfId="51262"/>
    <cellStyle name="Обычный 3 7 3 3 2 2 6 8" xfId="58729"/>
    <cellStyle name="Обычный 3 7 3 3 2 2 7" xfId="12242"/>
    <cellStyle name="Обычный 3 7 3 3 2 2 7 2" xfId="12243"/>
    <cellStyle name="Обычный 3 7 3 3 2 2 7 3" xfId="21906"/>
    <cellStyle name="Обычный 3 7 3 3 2 2 7 4" xfId="29378"/>
    <cellStyle name="Обычный 3 7 3 3 2 2 7 5" xfId="36847"/>
    <cellStyle name="Обычный 3 7 3 3 2 2 7 6" xfId="44308"/>
    <cellStyle name="Обычный 3 7 3 3 2 2 7 7" xfId="52196"/>
    <cellStyle name="Обычный 3 7 3 3 2 2 7 8" xfId="59663"/>
    <cellStyle name="Обычный 3 7 3 3 2 2 8" xfId="12244"/>
    <cellStyle name="Обычный 3 7 3 3 2 2 8 2" xfId="12245"/>
    <cellStyle name="Обычный 3 7 3 3 2 2 8 3" xfId="22839"/>
    <cellStyle name="Обычный 3 7 3 3 2 2 8 4" xfId="30311"/>
    <cellStyle name="Обычный 3 7 3 3 2 2 8 5" xfId="37780"/>
    <cellStyle name="Обычный 3 7 3 3 2 2 8 6" xfId="45241"/>
    <cellStyle name="Обычный 3 7 3 3 2 2 8 7" xfId="53129"/>
    <cellStyle name="Обычный 3 7 3 3 2 2 8 8" xfId="60596"/>
    <cellStyle name="Обычный 3 7 3 3 2 2 9" xfId="12246"/>
    <cellStyle name="Обычный 3 7 3 3 2 3" xfId="12247"/>
    <cellStyle name="Обычный 3 7 3 3 2 3 10" xfId="16286"/>
    <cellStyle name="Обычный 3 7 3 3 2 3 11" xfId="23776"/>
    <cellStyle name="Обычный 3 7 3 3 2 3 12" xfId="31247"/>
    <cellStyle name="Обычный 3 7 3 3 2 3 13" xfId="38713"/>
    <cellStyle name="Обычный 3 7 3 3 2 3 14" xfId="46594"/>
    <cellStyle name="Обычный 3 7 3 3 2 3 15" xfId="54061"/>
    <cellStyle name="Обычный 3 7 3 3 2 3 2" xfId="12248"/>
    <cellStyle name="Обычный 3 7 3 3 2 3 2 2" xfId="12249"/>
    <cellStyle name="Обычный 3 7 3 3 2 3 2 3" xfId="17241"/>
    <cellStyle name="Обычный 3 7 3 3 2 3 2 4" xfId="24713"/>
    <cellStyle name="Обычный 3 7 3 3 2 3 2 5" xfId="32183"/>
    <cellStyle name="Обычный 3 7 3 3 2 3 2 6" xfId="39645"/>
    <cellStyle name="Обычный 3 7 3 3 2 3 2 7" xfId="47531"/>
    <cellStyle name="Обычный 3 7 3 3 2 3 2 8" xfId="54998"/>
    <cellStyle name="Обычный 3 7 3 3 2 3 3" xfId="12250"/>
    <cellStyle name="Обычный 3 7 3 3 2 3 3 2" xfId="12251"/>
    <cellStyle name="Обычный 3 7 3 3 2 3 3 3" xfId="18175"/>
    <cellStyle name="Обычный 3 7 3 3 2 3 3 4" xfId="25647"/>
    <cellStyle name="Обычный 3 7 3 3 2 3 3 5" xfId="33116"/>
    <cellStyle name="Обычный 3 7 3 3 2 3 3 6" xfId="40577"/>
    <cellStyle name="Обычный 3 7 3 3 2 3 3 7" xfId="48465"/>
    <cellStyle name="Обычный 3 7 3 3 2 3 3 8" xfId="55932"/>
    <cellStyle name="Обычный 3 7 3 3 2 3 4" xfId="12252"/>
    <cellStyle name="Обычный 3 7 3 3 2 3 4 2" xfId="12253"/>
    <cellStyle name="Обычный 3 7 3 3 2 3 4 3" xfId="19108"/>
    <cellStyle name="Обычный 3 7 3 3 2 3 4 4" xfId="26580"/>
    <cellStyle name="Обычный 3 7 3 3 2 3 4 5" xfId="34049"/>
    <cellStyle name="Обычный 3 7 3 3 2 3 4 6" xfId="41510"/>
    <cellStyle name="Обычный 3 7 3 3 2 3 4 7" xfId="49398"/>
    <cellStyle name="Обычный 3 7 3 3 2 3 4 8" xfId="56865"/>
    <cellStyle name="Обычный 3 7 3 3 2 3 5" xfId="12254"/>
    <cellStyle name="Обычный 3 7 3 3 2 3 5 2" xfId="12255"/>
    <cellStyle name="Обычный 3 7 3 3 2 3 5 3" xfId="20040"/>
    <cellStyle name="Обычный 3 7 3 3 2 3 5 4" xfId="27512"/>
    <cellStyle name="Обычный 3 7 3 3 2 3 5 5" xfId="34981"/>
    <cellStyle name="Обычный 3 7 3 3 2 3 5 6" xfId="42442"/>
    <cellStyle name="Обычный 3 7 3 3 2 3 5 7" xfId="50330"/>
    <cellStyle name="Обычный 3 7 3 3 2 3 5 8" xfId="57797"/>
    <cellStyle name="Обычный 3 7 3 3 2 3 6" xfId="12256"/>
    <cellStyle name="Обычный 3 7 3 3 2 3 6 2" xfId="12257"/>
    <cellStyle name="Обычный 3 7 3 3 2 3 6 3" xfId="20973"/>
    <cellStyle name="Обычный 3 7 3 3 2 3 6 4" xfId="28445"/>
    <cellStyle name="Обычный 3 7 3 3 2 3 6 5" xfId="35914"/>
    <cellStyle name="Обычный 3 7 3 3 2 3 6 6" xfId="43375"/>
    <cellStyle name="Обычный 3 7 3 3 2 3 6 7" xfId="51263"/>
    <cellStyle name="Обычный 3 7 3 3 2 3 6 8" xfId="58730"/>
    <cellStyle name="Обычный 3 7 3 3 2 3 7" xfId="12258"/>
    <cellStyle name="Обычный 3 7 3 3 2 3 7 2" xfId="12259"/>
    <cellStyle name="Обычный 3 7 3 3 2 3 7 3" xfId="21907"/>
    <cellStyle name="Обычный 3 7 3 3 2 3 7 4" xfId="29379"/>
    <cellStyle name="Обычный 3 7 3 3 2 3 7 5" xfId="36848"/>
    <cellStyle name="Обычный 3 7 3 3 2 3 7 6" xfId="44309"/>
    <cellStyle name="Обычный 3 7 3 3 2 3 7 7" xfId="52197"/>
    <cellStyle name="Обычный 3 7 3 3 2 3 7 8" xfId="59664"/>
    <cellStyle name="Обычный 3 7 3 3 2 3 8" xfId="12260"/>
    <cellStyle name="Обычный 3 7 3 3 2 3 8 2" xfId="12261"/>
    <cellStyle name="Обычный 3 7 3 3 2 3 8 3" xfId="22840"/>
    <cellStyle name="Обычный 3 7 3 3 2 3 8 4" xfId="30312"/>
    <cellStyle name="Обычный 3 7 3 3 2 3 8 5" xfId="37781"/>
    <cellStyle name="Обычный 3 7 3 3 2 3 8 6" xfId="45242"/>
    <cellStyle name="Обычный 3 7 3 3 2 3 8 7" xfId="53130"/>
    <cellStyle name="Обычный 3 7 3 3 2 3 8 8" xfId="60597"/>
    <cellStyle name="Обычный 3 7 3 3 2 3 9" xfId="12262"/>
    <cellStyle name="Обычный 3 7 3 3 2 4" xfId="12263"/>
    <cellStyle name="Обычный 3 7 3 3 2 4 2" xfId="12264"/>
    <cellStyle name="Обычный 3 7 3 3 2 4 3" xfId="17239"/>
    <cellStyle name="Обычный 3 7 3 3 2 4 4" xfId="24711"/>
    <cellStyle name="Обычный 3 7 3 3 2 4 5" xfId="32181"/>
    <cellStyle name="Обычный 3 7 3 3 2 4 6" xfId="39643"/>
    <cellStyle name="Обычный 3 7 3 3 2 4 7" xfId="47529"/>
    <cellStyle name="Обычный 3 7 3 3 2 4 8" xfId="54996"/>
    <cellStyle name="Обычный 3 7 3 3 2 5" xfId="12265"/>
    <cellStyle name="Обычный 3 7 3 3 2 5 2" xfId="12266"/>
    <cellStyle name="Обычный 3 7 3 3 2 5 3" xfId="18173"/>
    <cellStyle name="Обычный 3 7 3 3 2 5 4" xfId="25645"/>
    <cellStyle name="Обычный 3 7 3 3 2 5 5" xfId="33114"/>
    <cellStyle name="Обычный 3 7 3 3 2 5 6" xfId="40575"/>
    <cellStyle name="Обычный 3 7 3 3 2 5 7" xfId="48463"/>
    <cellStyle name="Обычный 3 7 3 3 2 5 8" xfId="55930"/>
    <cellStyle name="Обычный 3 7 3 3 2 6" xfId="12267"/>
    <cellStyle name="Обычный 3 7 3 3 2 6 2" xfId="12268"/>
    <cellStyle name="Обычный 3 7 3 3 2 6 3" xfId="19106"/>
    <cellStyle name="Обычный 3 7 3 3 2 6 4" xfId="26578"/>
    <cellStyle name="Обычный 3 7 3 3 2 6 5" xfId="34047"/>
    <cellStyle name="Обычный 3 7 3 3 2 6 6" xfId="41508"/>
    <cellStyle name="Обычный 3 7 3 3 2 6 7" xfId="49396"/>
    <cellStyle name="Обычный 3 7 3 3 2 6 8" xfId="56863"/>
    <cellStyle name="Обычный 3 7 3 3 2 7" xfId="12269"/>
    <cellStyle name="Обычный 3 7 3 3 2 7 2" xfId="12270"/>
    <cellStyle name="Обычный 3 7 3 3 2 7 3" xfId="20038"/>
    <cellStyle name="Обычный 3 7 3 3 2 7 4" xfId="27510"/>
    <cellStyle name="Обычный 3 7 3 3 2 7 5" xfId="34979"/>
    <cellStyle name="Обычный 3 7 3 3 2 7 6" xfId="42440"/>
    <cellStyle name="Обычный 3 7 3 3 2 7 7" xfId="50328"/>
    <cellStyle name="Обычный 3 7 3 3 2 7 8" xfId="57795"/>
    <cellStyle name="Обычный 3 7 3 3 2 8" xfId="12271"/>
    <cellStyle name="Обычный 3 7 3 3 2 8 2" xfId="12272"/>
    <cellStyle name="Обычный 3 7 3 3 2 8 3" xfId="20971"/>
    <cellStyle name="Обычный 3 7 3 3 2 8 4" xfId="28443"/>
    <cellStyle name="Обычный 3 7 3 3 2 8 5" xfId="35912"/>
    <cellStyle name="Обычный 3 7 3 3 2 8 6" xfId="43373"/>
    <cellStyle name="Обычный 3 7 3 3 2 8 7" xfId="51261"/>
    <cellStyle name="Обычный 3 7 3 3 2 8 8" xfId="58728"/>
    <cellStyle name="Обычный 3 7 3 3 2 9" xfId="12273"/>
    <cellStyle name="Обычный 3 7 3 3 2 9 2" xfId="12274"/>
    <cellStyle name="Обычный 3 7 3 3 2 9 3" xfId="21905"/>
    <cellStyle name="Обычный 3 7 3 3 2 9 4" xfId="29377"/>
    <cellStyle name="Обычный 3 7 3 3 2 9 5" xfId="36846"/>
    <cellStyle name="Обычный 3 7 3 3 2 9 6" xfId="44307"/>
    <cellStyle name="Обычный 3 7 3 3 2 9 7" xfId="52195"/>
    <cellStyle name="Обычный 3 7 3 3 2 9 8" xfId="59662"/>
    <cellStyle name="Обычный 3 7 3 3 3" xfId="12275"/>
    <cellStyle name="Обычный 3 7 3 3 3 10" xfId="16287"/>
    <cellStyle name="Обычный 3 7 3 3 3 11" xfId="23777"/>
    <cellStyle name="Обычный 3 7 3 3 3 12" xfId="31248"/>
    <cellStyle name="Обычный 3 7 3 3 3 13" xfId="38714"/>
    <cellStyle name="Обычный 3 7 3 3 3 14" xfId="46595"/>
    <cellStyle name="Обычный 3 7 3 3 3 15" xfId="54062"/>
    <cellStyle name="Обычный 3 7 3 3 3 2" xfId="12276"/>
    <cellStyle name="Обычный 3 7 3 3 3 2 2" xfId="12277"/>
    <cellStyle name="Обычный 3 7 3 3 3 2 3" xfId="17242"/>
    <cellStyle name="Обычный 3 7 3 3 3 2 4" xfId="24714"/>
    <cellStyle name="Обычный 3 7 3 3 3 2 5" xfId="32184"/>
    <cellStyle name="Обычный 3 7 3 3 3 2 6" xfId="39646"/>
    <cellStyle name="Обычный 3 7 3 3 3 2 7" xfId="47532"/>
    <cellStyle name="Обычный 3 7 3 3 3 2 8" xfId="54999"/>
    <cellStyle name="Обычный 3 7 3 3 3 3" xfId="12278"/>
    <cellStyle name="Обычный 3 7 3 3 3 3 2" xfId="12279"/>
    <cellStyle name="Обычный 3 7 3 3 3 3 3" xfId="18176"/>
    <cellStyle name="Обычный 3 7 3 3 3 3 4" xfId="25648"/>
    <cellStyle name="Обычный 3 7 3 3 3 3 5" xfId="33117"/>
    <cellStyle name="Обычный 3 7 3 3 3 3 6" xfId="40578"/>
    <cellStyle name="Обычный 3 7 3 3 3 3 7" xfId="48466"/>
    <cellStyle name="Обычный 3 7 3 3 3 3 8" xfId="55933"/>
    <cellStyle name="Обычный 3 7 3 3 3 4" xfId="12280"/>
    <cellStyle name="Обычный 3 7 3 3 3 4 2" xfId="12281"/>
    <cellStyle name="Обычный 3 7 3 3 3 4 3" xfId="19109"/>
    <cellStyle name="Обычный 3 7 3 3 3 4 4" xfId="26581"/>
    <cellStyle name="Обычный 3 7 3 3 3 4 5" xfId="34050"/>
    <cellStyle name="Обычный 3 7 3 3 3 4 6" xfId="41511"/>
    <cellStyle name="Обычный 3 7 3 3 3 4 7" xfId="49399"/>
    <cellStyle name="Обычный 3 7 3 3 3 4 8" xfId="56866"/>
    <cellStyle name="Обычный 3 7 3 3 3 5" xfId="12282"/>
    <cellStyle name="Обычный 3 7 3 3 3 5 2" xfId="12283"/>
    <cellStyle name="Обычный 3 7 3 3 3 5 3" xfId="20041"/>
    <cellStyle name="Обычный 3 7 3 3 3 5 4" xfId="27513"/>
    <cellStyle name="Обычный 3 7 3 3 3 5 5" xfId="34982"/>
    <cellStyle name="Обычный 3 7 3 3 3 5 6" xfId="42443"/>
    <cellStyle name="Обычный 3 7 3 3 3 5 7" xfId="50331"/>
    <cellStyle name="Обычный 3 7 3 3 3 5 8" xfId="57798"/>
    <cellStyle name="Обычный 3 7 3 3 3 6" xfId="12284"/>
    <cellStyle name="Обычный 3 7 3 3 3 6 2" xfId="12285"/>
    <cellStyle name="Обычный 3 7 3 3 3 6 3" xfId="20974"/>
    <cellStyle name="Обычный 3 7 3 3 3 6 4" xfId="28446"/>
    <cellStyle name="Обычный 3 7 3 3 3 6 5" xfId="35915"/>
    <cellStyle name="Обычный 3 7 3 3 3 6 6" xfId="43376"/>
    <cellStyle name="Обычный 3 7 3 3 3 6 7" xfId="51264"/>
    <cellStyle name="Обычный 3 7 3 3 3 6 8" xfId="58731"/>
    <cellStyle name="Обычный 3 7 3 3 3 7" xfId="12286"/>
    <cellStyle name="Обычный 3 7 3 3 3 7 2" xfId="12287"/>
    <cellStyle name="Обычный 3 7 3 3 3 7 3" xfId="21908"/>
    <cellStyle name="Обычный 3 7 3 3 3 7 4" xfId="29380"/>
    <cellStyle name="Обычный 3 7 3 3 3 7 5" xfId="36849"/>
    <cellStyle name="Обычный 3 7 3 3 3 7 6" xfId="44310"/>
    <cellStyle name="Обычный 3 7 3 3 3 7 7" xfId="52198"/>
    <cellStyle name="Обычный 3 7 3 3 3 7 8" xfId="59665"/>
    <cellStyle name="Обычный 3 7 3 3 3 8" xfId="12288"/>
    <cellStyle name="Обычный 3 7 3 3 3 8 2" xfId="12289"/>
    <cellStyle name="Обычный 3 7 3 3 3 8 3" xfId="22841"/>
    <cellStyle name="Обычный 3 7 3 3 3 8 4" xfId="30313"/>
    <cellStyle name="Обычный 3 7 3 3 3 8 5" xfId="37782"/>
    <cellStyle name="Обычный 3 7 3 3 3 8 6" xfId="45243"/>
    <cellStyle name="Обычный 3 7 3 3 3 8 7" xfId="53131"/>
    <cellStyle name="Обычный 3 7 3 3 3 8 8" xfId="60598"/>
    <cellStyle name="Обычный 3 7 3 3 3 9" xfId="12290"/>
    <cellStyle name="Обычный 3 7 3 3 4" xfId="12291"/>
    <cellStyle name="Обычный 3 7 3 3 4 10" xfId="16288"/>
    <cellStyle name="Обычный 3 7 3 3 4 11" xfId="23778"/>
    <cellStyle name="Обычный 3 7 3 3 4 12" xfId="31249"/>
    <cellStyle name="Обычный 3 7 3 3 4 13" xfId="38715"/>
    <cellStyle name="Обычный 3 7 3 3 4 14" xfId="46596"/>
    <cellStyle name="Обычный 3 7 3 3 4 15" xfId="54063"/>
    <cellStyle name="Обычный 3 7 3 3 4 2" xfId="12292"/>
    <cellStyle name="Обычный 3 7 3 3 4 2 2" xfId="12293"/>
    <cellStyle name="Обычный 3 7 3 3 4 2 3" xfId="17243"/>
    <cellStyle name="Обычный 3 7 3 3 4 2 4" xfId="24715"/>
    <cellStyle name="Обычный 3 7 3 3 4 2 5" xfId="32185"/>
    <cellStyle name="Обычный 3 7 3 3 4 2 6" xfId="39647"/>
    <cellStyle name="Обычный 3 7 3 3 4 2 7" xfId="47533"/>
    <cellStyle name="Обычный 3 7 3 3 4 2 8" xfId="55000"/>
    <cellStyle name="Обычный 3 7 3 3 4 3" xfId="12294"/>
    <cellStyle name="Обычный 3 7 3 3 4 3 2" xfId="12295"/>
    <cellStyle name="Обычный 3 7 3 3 4 3 3" xfId="18177"/>
    <cellStyle name="Обычный 3 7 3 3 4 3 4" xfId="25649"/>
    <cellStyle name="Обычный 3 7 3 3 4 3 5" xfId="33118"/>
    <cellStyle name="Обычный 3 7 3 3 4 3 6" xfId="40579"/>
    <cellStyle name="Обычный 3 7 3 3 4 3 7" xfId="48467"/>
    <cellStyle name="Обычный 3 7 3 3 4 3 8" xfId="55934"/>
    <cellStyle name="Обычный 3 7 3 3 4 4" xfId="12296"/>
    <cellStyle name="Обычный 3 7 3 3 4 4 2" xfId="12297"/>
    <cellStyle name="Обычный 3 7 3 3 4 4 3" xfId="19110"/>
    <cellStyle name="Обычный 3 7 3 3 4 4 4" xfId="26582"/>
    <cellStyle name="Обычный 3 7 3 3 4 4 5" xfId="34051"/>
    <cellStyle name="Обычный 3 7 3 3 4 4 6" xfId="41512"/>
    <cellStyle name="Обычный 3 7 3 3 4 4 7" xfId="49400"/>
    <cellStyle name="Обычный 3 7 3 3 4 4 8" xfId="56867"/>
    <cellStyle name="Обычный 3 7 3 3 4 5" xfId="12298"/>
    <cellStyle name="Обычный 3 7 3 3 4 5 2" xfId="12299"/>
    <cellStyle name="Обычный 3 7 3 3 4 5 3" xfId="20042"/>
    <cellStyle name="Обычный 3 7 3 3 4 5 4" xfId="27514"/>
    <cellStyle name="Обычный 3 7 3 3 4 5 5" xfId="34983"/>
    <cellStyle name="Обычный 3 7 3 3 4 5 6" xfId="42444"/>
    <cellStyle name="Обычный 3 7 3 3 4 5 7" xfId="50332"/>
    <cellStyle name="Обычный 3 7 3 3 4 5 8" xfId="57799"/>
    <cellStyle name="Обычный 3 7 3 3 4 6" xfId="12300"/>
    <cellStyle name="Обычный 3 7 3 3 4 6 2" xfId="12301"/>
    <cellStyle name="Обычный 3 7 3 3 4 6 3" xfId="20975"/>
    <cellStyle name="Обычный 3 7 3 3 4 6 4" xfId="28447"/>
    <cellStyle name="Обычный 3 7 3 3 4 6 5" xfId="35916"/>
    <cellStyle name="Обычный 3 7 3 3 4 6 6" xfId="43377"/>
    <cellStyle name="Обычный 3 7 3 3 4 6 7" xfId="51265"/>
    <cellStyle name="Обычный 3 7 3 3 4 6 8" xfId="58732"/>
    <cellStyle name="Обычный 3 7 3 3 4 7" xfId="12302"/>
    <cellStyle name="Обычный 3 7 3 3 4 7 2" xfId="12303"/>
    <cellStyle name="Обычный 3 7 3 3 4 7 3" xfId="21909"/>
    <cellStyle name="Обычный 3 7 3 3 4 7 4" xfId="29381"/>
    <cellStyle name="Обычный 3 7 3 3 4 7 5" xfId="36850"/>
    <cellStyle name="Обычный 3 7 3 3 4 7 6" xfId="44311"/>
    <cellStyle name="Обычный 3 7 3 3 4 7 7" xfId="52199"/>
    <cellStyle name="Обычный 3 7 3 3 4 7 8" xfId="59666"/>
    <cellStyle name="Обычный 3 7 3 3 4 8" xfId="12304"/>
    <cellStyle name="Обычный 3 7 3 3 4 8 2" xfId="12305"/>
    <cellStyle name="Обычный 3 7 3 3 4 8 3" xfId="22842"/>
    <cellStyle name="Обычный 3 7 3 3 4 8 4" xfId="30314"/>
    <cellStyle name="Обычный 3 7 3 3 4 8 5" xfId="37783"/>
    <cellStyle name="Обычный 3 7 3 3 4 8 6" xfId="45244"/>
    <cellStyle name="Обычный 3 7 3 3 4 8 7" xfId="53132"/>
    <cellStyle name="Обычный 3 7 3 3 4 8 8" xfId="60599"/>
    <cellStyle name="Обычный 3 7 3 3 4 9" xfId="12306"/>
    <cellStyle name="Обычный 3 7 3 3 5" xfId="12307"/>
    <cellStyle name="Обычный 3 7 3 3 5 2" xfId="12308"/>
    <cellStyle name="Обычный 3 7 3 3 5 3" xfId="17238"/>
    <cellStyle name="Обычный 3 7 3 3 5 4" xfId="24710"/>
    <cellStyle name="Обычный 3 7 3 3 5 5" xfId="32180"/>
    <cellStyle name="Обычный 3 7 3 3 5 6" xfId="39642"/>
    <cellStyle name="Обычный 3 7 3 3 5 7" xfId="47528"/>
    <cellStyle name="Обычный 3 7 3 3 5 8" xfId="54995"/>
    <cellStyle name="Обычный 3 7 3 3 6" xfId="12309"/>
    <cellStyle name="Обычный 3 7 3 3 6 2" xfId="12310"/>
    <cellStyle name="Обычный 3 7 3 3 6 3" xfId="18172"/>
    <cellStyle name="Обычный 3 7 3 3 6 4" xfId="25644"/>
    <cellStyle name="Обычный 3 7 3 3 6 5" xfId="33113"/>
    <cellStyle name="Обычный 3 7 3 3 6 6" xfId="40574"/>
    <cellStyle name="Обычный 3 7 3 3 6 7" xfId="48462"/>
    <cellStyle name="Обычный 3 7 3 3 6 8" xfId="55929"/>
    <cellStyle name="Обычный 3 7 3 3 7" xfId="12311"/>
    <cellStyle name="Обычный 3 7 3 3 7 2" xfId="12312"/>
    <cellStyle name="Обычный 3 7 3 3 7 3" xfId="19105"/>
    <cellStyle name="Обычный 3 7 3 3 7 4" xfId="26577"/>
    <cellStyle name="Обычный 3 7 3 3 7 5" xfId="34046"/>
    <cellStyle name="Обычный 3 7 3 3 7 6" xfId="41507"/>
    <cellStyle name="Обычный 3 7 3 3 7 7" xfId="49395"/>
    <cellStyle name="Обычный 3 7 3 3 7 8" xfId="56862"/>
    <cellStyle name="Обычный 3 7 3 3 8" xfId="12313"/>
    <cellStyle name="Обычный 3 7 3 3 8 2" xfId="12314"/>
    <cellStyle name="Обычный 3 7 3 3 8 3" xfId="20037"/>
    <cellStyle name="Обычный 3 7 3 3 8 4" xfId="27509"/>
    <cellStyle name="Обычный 3 7 3 3 8 5" xfId="34978"/>
    <cellStyle name="Обычный 3 7 3 3 8 6" xfId="42439"/>
    <cellStyle name="Обычный 3 7 3 3 8 7" xfId="50327"/>
    <cellStyle name="Обычный 3 7 3 3 8 8" xfId="57794"/>
    <cellStyle name="Обычный 3 7 3 3 9" xfId="12315"/>
    <cellStyle name="Обычный 3 7 3 3 9 2" xfId="12316"/>
    <cellStyle name="Обычный 3 7 3 3 9 3" xfId="20970"/>
    <cellStyle name="Обычный 3 7 3 3 9 4" xfId="28442"/>
    <cellStyle name="Обычный 3 7 3 3 9 5" xfId="35911"/>
    <cellStyle name="Обычный 3 7 3 3 9 6" xfId="43372"/>
    <cellStyle name="Обычный 3 7 3 3 9 7" xfId="51260"/>
    <cellStyle name="Обычный 3 7 3 3 9 8" xfId="58727"/>
    <cellStyle name="Обычный 3 7 3 4" xfId="12317"/>
    <cellStyle name="Обычный 3 7 3 4 10" xfId="12318"/>
    <cellStyle name="Обычный 3 7 3 4 10 2" xfId="12319"/>
    <cellStyle name="Обычный 3 7 3 4 10 3" xfId="22843"/>
    <cellStyle name="Обычный 3 7 3 4 10 4" xfId="30315"/>
    <cellStyle name="Обычный 3 7 3 4 10 5" xfId="37784"/>
    <cellStyle name="Обычный 3 7 3 4 10 6" xfId="45245"/>
    <cellStyle name="Обычный 3 7 3 4 10 7" xfId="53133"/>
    <cellStyle name="Обычный 3 7 3 4 10 8" xfId="60600"/>
    <cellStyle name="Обычный 3 7 3 4 11" xfId="12320"/>
    <cellStyle name="Обычный 3 7 3 4 12" xfId="16289"/>
    <cellStyle name="Обычный 3 7 3 4 13" xfId="23779"/>
    <cellStyle name="Обычный 3 7 3 4 14" xfId="31250"/>
    <cellStyle name="Обычный 3 7 3 4 15" xfId="38716"/>
    <cellStyle name="Обычный 3 7 3 4 16" xfId="45640"/>
    <cellStyle name="Обычный 3 7 3 4 17" xfId="46597"/>
    <cellStyle name="Обычный 3 7 3 4 18" xfId="54064"/>
    <cellStyle name="Обычный 3 7 3 4 2" xfId="12321"/>
    <cellStyle name="Обычный 3 7 3 4 2 10" xfId="16290"/>
    <cellStyle name="Обычный 3 7 3 4 2 11" xfId="23780"/>
    <cellStyle name="Обычный 3 7 3 4 2 12" xfId="31251"/>
    <cellStyle name="Обычный 3 7 3 4 2 13" xfId="38717"/>
    <cellStyle name="Обычный 3 7 3 4 2 14" xfId="46598"/>
    <cellStyle name="Обычный 3 7 3 4 2 15" xfId="54065"/>
    <cellStyle name="Обычный 3 7 3 4 2 2" xfId="12322"/>
    <cellStyle name="Обычный 3 7 3 4 2 2 2" xfId="12323"/>
    <cellStyle name="Обычный 3 7 3 4 2 2 3" xfId="17245"/>
    <cellStyle name="Обычный 3 7 3 4 2 2 4" xfId="24717"/>
    <cellStyle name="Обычный 3 7 3 4 2 2 5" xfId="32187"/>
    <cellStyle name="Обычный 3 7 3 4 2 2 6" xfId="39649"/>
    <cellStyle name="Обычный 3 7 3 4 2 2 7" xfId="47535"/>
    <cellStyle name="Обычный 3 7 3 4 2 2 8" xfId="55002"/>
    <cellStyle name="Обычный 3 7 3 4 2 3" xfId="12324"/>
    <cellStyle name="Обычный 3 7 3 4 2 3 2" xfId="12325"/>
    <cellStyle name="Обычный 3 7 3 4 2 3 3" xfId="18179"/>
    <cellStyle name="Обычный 3 7 3 4 2 3 4" xfId="25651"/>
    <cellStyle name="Обычный 3 7 3 4 2 3 5" xfId="33120"/>
    <cellStyle name="Обычный 3 7 3 4 2 3 6" xfId="40581"/>
    <cellStyle name="Обычный 3 7 3 4 2 3 7" xfId="48469"/>
    <cellStyle name="Обычный 3 7 3 4 2 3 8" xfId="55936"/>
    <cellStyle name="Обычный 3 7 3 4 2 4" xfId="12326"/>
    <cellStyle name="Обычный 3 7 3 4 2 4 2" xfId="12327"/>
    <cellStyle name="Обычный 3 7 3 4 2 4 3" xfId="19112"/>
    <cellStyle name="Обычный 3 7 3 4 2 4 4" xfId="26584"/>
    <cellStyle name="Обычный 3 7 3 4 2 4 5" xfId="34053"/>
    <cellStyle name="Обычный 3 7 3 4 2 4 6" xfId="41514"/>
    <cellStyle name="Обычный 3 7 3 4 2 4 7" xfId="49402"/>
    <cellStyle name="Обычный 3 7 3 4 2 4 8" xfId="56869"/>
    <cellStyle name="Обычный 3 7 3 4 2 5" xfId="12328"/>
    <cellStyle name="Обычный 3 7 3 4 2 5 2" xfId="12329"/>
    <cellStyle name="Обычный 3 7 3 4 2 5 3" xfId="20044"/>
    <cellStyle name="Обычный 3 7 3 4 2 5 4" xfId="27516"/>
    <cellStyle name="Обычный 3 7 3 4 2 5 5" xfId="34985"/>
    <cellStyle name="Обычный 3 7 3 4 2 5 6" xfId="42446"/>
    <cellStyle name="Обычный 3 7 3 4 2 5 7" xfId="50334"/>
    <cellStyle name="Обычный 3 7 3 4 2 5 8" xfId="57801"/>
    <cellStyle name="Обычный 3 7 3 4 2 6" xfId="12330"/>
    <cellStyle name="Обычный 3 7 3 4 2 6 2" xfId="12331"/>
    <cellStyle name="Обычный 3 7 3 4 2 6 3" xfId="20977"/>
    <cellStyle name="Обычный 3 7 3 4 2 6 4" xfId="28449"/>
    <cellStyle name="Обычный 3 7 3 4 2 6 5" xfId="35918"/>
    <cellStyle name="Обычный 3 7 3 4 2 6 6" xfId="43379"/>
    <cellStyle name="Обычный 3 7 3 4 2 6 7" xfId="51267"/>
    <cellStyle name="Обычный 3 7 3 4 2 6 8" xfId="58734"/>
    <cellStyle name="Обычный 3 7 3 4 2 7" xfId="12332"/>
    <cellStyle name="Обычный 3 7 3 4 2 7 2" xfId="12333"/>
    <cellStyle name="Обычный 3 7 3 4 2 7 3" xfId="21911"/>
    <cellStyle name="Обычный 3 7 3 4 2 7 4" xfId="29383"/>
    <cellStyle name="Обычный 3 7 3 4 2 7 5" xfId="36852"/>
    <cellStyle name="Обычный 3 7 3 4 2 7 6" xfId="44313"/>
    <cellStyle name="Обычный 3 7 3 4 2 7 7" xfId="52201"/>
    <cellStyle name="Обычный 3 7 3 4 2 7 8" xfId="59668"/>
    <cellStyle name="Обычный 3 7 3 4 2 8" xfId="12334"/>
    <cellStyle name="Обычный 3 7 3 4 2 8 2" xfId="12335"/>
    <cellStyle name="Обычный 3 7 3 4 2 8 3" xfId="22844"/>
    <cellStyle name="Обычный 3 7 3 4 2 8 4" xfId="30316"/>
    <cellStyle name="Обычный 3 7 3 4 2 8 5" xfId="37785"/>
    <cellStyle name="Обычный 3 7 3 4 2 8 6" xfId="45246"/>
    <cellStyle name="Обычный 3 7 3 4 2 8 7" xfId="53134"/>
    <cellStyle name="Обычный 3 7 3 4 2 8 8" xfId="60601"/>
    <cellStyle name="Обычный 3 7 3 4 2 9" xfId="12336"/>
    <cellStyle name="Обычный 3 7 3 4 3" xfId="12337"/>
    <cellStyle name="Обычный 3 7 3 4 3 10" xfId="16291"/>
    <cellStyle name="Обычный 3 7 3 4 3 11" xfId="23781"/>
    <cellStyle name="Обычный 3 7 3 4 3 12" xfId="31252"/>
    <cellStyle name="Обычный 3 7 3 4 3 13" xfId="38718"/>
    <cellStyle name="Обычный 3 7 3 4 3 14" xfId="46599"/>
    <cellStyle name="Обычный 3 7 3 4 3 15" xfId="54066"/>
    <cellStyle name="Обычный 3 7 3 4 3 2" xfId="12338"/>
    <cellStyle name="Обычный 3 7 3 4 3 2 2" xfId="12339"/>
    <cellStyle name="Обычный 3 7 3 4 3 2 3" xfId="17246"/>
    <cellStyle name="Обычный 3 7 3 4 3 2 4" xfId="24718"/>
    <cellStyle name="Обычный 3 7 3 4 3 2 5" xfId="32188"/>
    <cellStyle name="Обычный 3 7 3 4 3 2 6" xfId="39650"/>
    <cellStyle name="Обычный 3 7 3 4 3 2 7" xfId="47536"/>
    <cellStyle name="Обычный 3 7 3 4 3 2 8" xfId="55003"/>
    <cellStyle name="Обычный 3 7 3 4 3 3" xfId="12340"/>
    <cellStyle name="Обычный 3 7 3 4 3 3 2" xfId="12341"/>
    <cellStyle name="Обычный 3 7 3 4 3 3 3" xfId="18180"/>
    <cellStyle name="Обычный 3 7 3 4 3 3 4" xfId="25652"/>
    <cellStyle name="Обычный 3 7 3 4 3 3 5" xfId="33121"/>
    <cellStyle name="Обычный 3 7 3 4 3 3 6" xfId="40582"/>
    <cellStyle name="Обычный 3 7 3 4 3 3 7" xfId="48470"/>
    <cellStyle name="Обычный 3 7 3 4 3 3 8" xfId="55937"/>
    <cellStyle name="Обычный 3 7 3 4 3 4" xfId="12342"/>
    <cellStyle name="Обычный 3 7 3 4 3 4 2" xfId="12343"/>
    <cellStyle name="Обычный 3 7 3 4 3 4 3" xfId="19113"/>
    <cellStyle name="Обычный 3 7 3 4 3 4 4" xfId="26585"/>
    <cellStyle name="Обычный 3 7 3 4 3 4 5" xfId="34054"/>
    <cellStyle name="Обычный 3 7 3 4 3 4 6" xfId="41515"/>
    <cellStyle name="Обычный 3 7 3 4 3 4 7" xfId="49403"/>
    <cellStyle name="Обычный 3 7 3 4 3 4 8" xfId="56870"/>
    <cellStyle name="Обычный 3 7 3 4 3 5" xfId="12344"/>
    <cellStyle name="Обычный 3 7 3 4 3 5 2" xfId="12345"/>
    <cellStyle name="Обычный 3 7 3 4 3 5 3" xfId="20045"/>
    <cellStyle name="Обычный 3 7 3 4 3 5 4" xfId="27517"/>
    <cellStyle name="Обычный 3 7 3 4 3 5 5" xfId="34986"/>
    <cellStyle name="Обычный 3 7 3 4 3 5 6" xfId="42447"/>
    <cellStyle name="Обычный 3 7 3 4 3 5 7" xfId="50335"/>
    <cellStyle name="Обычный 3 7 3 4 3 5 8" xfId="57802"/>
    <cellStyle name="Обычный 3 7 3 4 3 6" xfId="12346"/>
    <cellStyle name="Обычный 3 7 3 4 3 6 2" xfId="12347"/>
    <cellStyle name="Обычный 3 7 3 4 3 6 3" xfId="20978"/>
    <cellStyle name="Обычный 3 7 3 4 3 6 4" xfId="28450"/>
    <cellStyle name="Обычный 3 7 3 4 3 6 5" xfId="35919"/>
    <cellStyle name="Обычный 3 7 3 4 3 6 6" xfId="43380"/>
    <cellStyle name="Обычный 3 7 3 4 3 6 7" xfId="51268"/>
    <cellStyle name="Обычный 3 7 3 4 3 6 8" xfId="58735"/>
    <cellStyle name="Обычный 3 7 3 4 3 7" xfId="12348"/>
    <cellStyle name="Обычный 3 7 3 4 3 7 2" xfId="12349"/>
    <cellStyle name="Обычный 3 7 3 4 3 7 3" xfId="21912"/>
    <cellStyle name="Обычный 3 7 3 4 3 7 4" xfId="29384"/>
    <cellStyle name="Обычный 3 7 3 4 3 7 5" xfId="36853"/>
    <cellStyle name="Обычный 3 7 3 4 3 7 6" xfId="44314"/>
    <cellStyle name="Обычный 3 7 3 4 3 7 7" xfId="52202"/>
    <cellStyle name="Обычный 3 7 3 4 3 7 8" xfId="59669"/>
    <cellStyle name="Обычный 3 7 3 4 3 8" xfId="12350"/>
    <cellStyle name="Обычный 3 7 3 4 3 8 2" xfId="12351"/>
    <cellStyle name="Обычный 3 7 3 4 3 8 3" xfId="22845"/>
    <cellStyle name="Обычный 3 7 3 4 3 8 4" xfId="30317"/>
    <cellStyle name="Обычный 3 7 3 4 3 8 5" xfId="37786"/>
    <cellStyle name="Обычный 3 7 3 4 3 8 6" xfId="45247"/>
    <cellStyle name="Обычный 3 7 3 4 3 8 7" xfId="53135"/>
    <cellStyle name="Обычный 3 7 3 4 3 8 8" xfId="60602"/>
    <cellStyle name="Обычный 3 7 3 4 3 9" xfId="12352"/>
    <cellStyle name="Обычный 3 7 3 4 4" xfId="12353"/>
    <cellStyle name="Обычный 3 7 3 4 4 2" xfId="12354"/>
    <cellStyle name="Обычный 3 7 3 4 4 3" xfId="17244"/>
    <cellStyle name="Обычный 3 7 3 4 4 4" xfId="24716"/>
    <cellStyle name="Обычный 3 7 3 4 4 5" xfId="32186"/>
    <cellStyle name="Обычный 3 7 3 4 4 6" xfId="39648"/>
    <cellStyle name="Обычный 3 7 3 4 4 7" xfId="47534"/>
    <cellStyle name="Обычный 3 7 3 4 4 8" xfId="55001"/>
    <cellStyle name="Обычный 3 7 3 4 5" xfId="12355"/>
    <cellStyle name="Обычный 3 7 3 4 5 2" xfId="12356"/>
    <cellStyle name="Обычный 3 7 3 4 5 3" xfId="18178"/>
    <cellStyle name="Обычный 3 7 3 4 5 4" xfId="25650"/>
    <cellStyle name="Обычный 3 7 3 4 5 5" xfId="33119"/>
    <cellStyle name="Обычный 3 7 3 4 5 6" xfId="40580"/>
    <cellStyle name="Обычный 3 7 3 4 5 7" xfId="48468"/>
    <cellStyle name="Обычный 3 7 3 4 5 8" xfId="55935"/>
    <cellStyle name="Обычный 3 7 3 4 6" xfId="12357"/>
    <cellStyle name="Обычный 3 7 3 4 6 2" xfId="12358"/>
    <cellStyle name="Обычный 3 7 3 4 6 3" xfId="19111"/>
    <cellStyle name="Обычный 3 7 3 4 6 4" xfId="26583"/>
    <cellStyle name="Обычный 3 7 3 4 6 5" xfId="34052"/>
    <cellStyle name="Обычный 3 7 3 4 6 6" xfId="41513"/>
    <cellStyle name="Обычный 3 7 3 4 6 7" xfId="49401"/>
    <cellStyle name="Обычный 3 7 3 4 6 8" xfId="56868"/>
    <cellStyle name="Обычный 3 7 3 4 7" xfId="12359"/>
    <cellStyle name="Обычный 3 7 3 4 7 2" xfId="12360"/>
    <cellStyle name="Обычный 3 7 3 4 7 3" xfId="20043"/>
    <cellStyle name="Обычный 3 7 3 4 7 4" xfId="27515"/>
    <cellStyle name="Обычный 3 7 3 4 7 5" xfId="34984"/>
    <cellStyle name="Обычный 3 7 3 4 7 6" xfId="42445"/>
    <cellStyle name="Обычный 3 7 3 4 7 7" xfId="50333"/>
    <cellStyle name="Обычный 3 7 3 4 7 8" xfId="57800"/>
    <cellStyle name="Обычный 3 7 3 4 8" xfId="12361"/>
    <cellStyle name="Обычный 3 7 3 4 8 2" xfId="12362"/>
    <cellStyle name="Обычный 3 7 3 4 8 3" xfId="20976"/>
    <cellStyle name="Обычный 3 7 3 4 8 4" xfId="28448"/>
    <cellStyle name="Обычный 3 7 3 4 8 5" xfId="35917"/>
    <cellStyle name="Обычный 3 7 3 4 8 6" xfId="43378"/>
    <cellStyle name="Обычный 3 7 3 4 8 7" xfId="51266"/>
    <cellStyle name="Обычный 3 7 3 4 8 8" xfId="58733"/>
    <cellStyle name="Обычный 3 7 3 4 9" xfId="12363"/>
    <cellStyle name="Обычный 3 7 3 4 9 2" xfId="12364"/>
    <cellStyle name="Обычный 3 7 3 4 9 3" xfId="21910"/>
    <cellStyle name="Обычный 3 7 3 4 9 4" xfId="29382"/>
    <cellStyle name="Обычный 3 7 3 4 9 5" xfId="36851"/>
    <cellStyle name="Обычный 3 7 3 4 9 6" xfId="44312"/>
    <cellStyle name="Обычный 3 7 3 4 9 7" xfId="52200"/>
    <cellStyle name="Обычный 3 7 3 4 9 8" xfId="59667"/>
    <cellStyle name="Обычный 3 7 3 5" xfId="12365"/>
    <cellStyle name="Обычный 3 7 3 5 10" xfId="16292"/>
    <cellStyle name="Обычный 3 7 3 5 11" xfId="23782"/>
    <cellStyle name="Обычный 3 7 3 5 12" xfId="31253"/>
    <cellStyle name="Обычный 3 7 3 5 13" xfId="38719"/>
    <cellStyle name="Обычный 3 7 3 5 14" xfId="46600"/>
    <cellStyle name="Обычный 3 7 3 5 15" xfId="54067"/>
    <cellStyle name="Обычный 3 7 3 5 2" xfId="12366"/>
    <cellStyle name="Обычный 3 7 3 5 2 2" xfId="12367"/>
    <cellStyle name="Обычный 3 7 3 5 2 3" xfId="17247"/>
    <cellStyle name="Обычный 3 7 3 5 2 4" xfId="24719"/>
    <cellStyle name="Обычный 3 7 3 5 2 5" xfId="32189"/>
    <cellStyle name="Обычный 3 7 3 5 2 6" xfId="39651"/>
    <cellStyle name="Обычный 3 7 3 5 2 7" xfId="47537"/>
    <cellStyle name="Обычный 3 7 3 5 2 8" xfId="55004"/>
    <cellStyle name="Обычный 3 7 3 5 3" xfId="12368"/>
    <cellStyle name="Обычный 3 7 3 5 3 2" xfId="12369"/>
    <cellStyle name="Обычный 3 7 3 5 3 3" xfId="18181"/>
    <cellStyle name="Обычный 3 7 3 5 3 4" xfId="25653"/>
    <cellStyle name="Обычный 3 7 3 5 3 5" xfId="33122"/>
    <cellStyle name="Обычный 3 7 3 5 3 6" xfId="40583"/>
    <cellStyle name="Обычный 3 7 3 5 3 7" xfId="48471"/>
    <cellStyle name="Обычный 3 7 3 5 3 8" xfId="55938"/>
    <cellStyle name="Обычный 3 7 3 5 4" xfId="12370"/>
    <cellStyle name="Обычный 3 7 3 5 4 2" xfId="12371"/>
    <cellStyle name="Обычный 3 7 3 5 4 3" xfId="19114"/>
    <cellStyle name="Обычный 3 7 3 5 4 4" xfId="26586"/>
    <cellStyle name="Обычный 3 7 3 5 4 5" xfId="34055"/>
    <cellStyle name="Обычный 3 7 3 5 4 6" xfId="41516"/>
    <cellStyle name="Обычный 3 7 3 5 4 7" xfId="49404"/>
    <cellStyle name="Обычный 3 7 3 5 4 8" xfId="56871"/>
    <cellStyle name="Обычный 3 7 3 5 5" xfId="12372"/>
    <cellStyle name="Обычный 3 7 3 5 5 2" xfId="12373"/>
    <cellStyle name="Обычный 3 7 3 5 5 3" xfId="20046"/>
    <cellStyle name="Обычный 3 7 3 5 5 4" xfId="27518"/>
    <cellStyle name="Обычный 3 7 3 5 5 5" xfId="34987"/>
    <cellStyle name="Обычный 3 7 3 5 5 6" xfId="42448"/>
    <cellStyle name="Обычный 3 7 3 5 5 7" xfId="50336"/>
    <cellStyle name="Обычный 3 7 3 5 5 8" xfId="57803"/>
    <cellStyle name="Обычный 3 7 3 5 6" xfId="12374"/>
    <cellStyle name="Обычный 3 7 3 5 6 2" xfId="12375"/>
    <cellStyle name="Обычный 3 7 3 5 6 3" xfId="20979"/>
    <cellStyle name="Обычный 3 7 3 5 6 4" xfId="28451"/>
    <cellStyle name="Обычный 3 7 3 5 6 5" xfId="35920"/>
    <cellStyle name="Обычный 3 7 3 5 6 6" xfId="43381"/>
    <cellStyle name="Обычный 3 7 3 5 6 7" xfId="51269"/>
    <cellStyle name="Обычный 3 7 3 5 6 8" xfId="58736"/>
    <cellStyle name="Обычный 3 7 3 5 7" xfId="12376"/>
    <cellStyle name="Обычный 3 7 3 5 7 2" xfId="12377"/>
    <cellStyle name="Обычный 3 7 3 5 7 3" xfId="21913"/>
    <cellStyle name="Обычный 3 7 3 5 7 4" xfId="29385"/>
    <cellStyle name="Обычный 3 7 3 5 7 5" xfId="36854"/>
    <cellStyle name="Обычный 3 7 3 5 7 6" xfId="44315"/>
    <cellStyle name="Обычный 3 7 3 5 7 7" xfId="52203"/>
    <cellStyle name="Обычный 3 7 3 5 7 8" xfId="59670"/>
    <cellStyle name="Обычный 3 7 3 5 8" xfId="12378"/>
    <cellStyle name="Обычный 3 7 3 5 8 2" xfId="12379"/>
    <cellStyle name="Обычный 3 7 3 5 8 3" xfId="22846"/>
    <cellStyle name="Обычный 3 7 3 5 8 4" xfId="30318"/>
    <cellStyle name="Обычный 3 7 3 5 8 5" xfId="37787"/>
    <cellStyle name="Обычный 3 7 3 5 8 6" xfId="45248"/>
    <cellStyle name="Обычный 3 7 3 5 8 7" xfId="53136"/>
    <cellStyle name="Обычный 3 7 3 5 8 8" xfId="60603"/>
    <cellStyle name="Обычный 3 7 3 5 9" xfId="12380"/>
    <cellStyle name="Обычный 3 7 3 6" xfId="12381"/>
    <cellStyle name="Обычный 3 7 3 6 10" xfId="16293"/>
    <cellStyle name="Обычный 3 7 3 6 11" xfId="23783"/>
    <cellStyle name="Обычный 3 7 3 6 12" xfId="31254"/>
    <cellStyle name="Обычный 3 7 3 6 13" xfId="38720"/>
    <cellStyle name="Обычный 3 7 3 6 14" xfId="46601"/>
    <cellStyle name="Обычный 3 7 3 6 15" xfId="54068"/>
    <cellStyle name="Обычный 3 7 3 6 2" xfId="12382"/>
    <cellStyle name="Обычный 3 7 3 6 2 2" xfId="12383"/>
    <cellStyle name="Обычный 3 7 3 6 2 3" xfId="17248"/>
    <cellStyle name="Обычный 3 7 3 6 2 4" xfId="24720"/>
    <cellStyle name="Обычный 3 7 3 6 2 5" xfId="32190"/>
    <cellStyle name="Обычный 3 7 3 6 2 6" xfId="39652"/>
    <cellStyle name="Обычный 3 7 3 6 2 7" xfId="47538"/>
    <cellStyle name="Обычный 3 7 3 6 2 8" xfId="55005"/>
    <cellStyle name="Обычный 3 7 3 6 3" xfId="12384"/>
    <cellStyle name="Обычный 3 7 3 6 3 2" xfId="12385"/>
    <cellStyle name="Обычный 3 7 3 6 3 3" xfId="18182"/>
    <cellStyle name="Обычный 3 7 3 6 3 4" xfId="25654"/>
    <cellStyle name="Обычный 3 7 3 6 3 5" xfId="33123"/>
    <cellStyle name="Обычный 3 7 3 6 3 6" xfId="40584"/>
    <cellStyle name="Обычный 3 7 3 6 3 7" xfId="48472"/>
    <cellStyle name="Обычный 3 7 3 6 3 8" xfId="55939"/>
    <cellStyle name="Обычный 3 7 3 6 4" xfId="12386"/>
    <cellStyle name="Обычный 3 7 3 6 4 2" xfId="12387"/>
    <cellStyle name="Обычный 3 7 3 6 4 3" xfId="19115"/>
    <cellStyle name="Обычный 3 7 3 6 4 4" xfId="26587"/>
    <cellStyle name="Обычный 3 7 3 6 4 5" xfId="34056"/>
    <cellStyle name="Обычный 3 7 3 6 4 6" xfId="41517"/>
    <cellStyle name="Обычный 3 7 3 6 4 7" xfId="49405"/>
    <cellStyle name="Обычный 3 7 3 6 4 8" xfId="56872"/>
    <cellStyle name="Обычный 3 7 3 6 5" xfId="12388"/>
    <cellStyle name="Обычный 3 7 3 6 5 2" xfId="12389"/>
    <cellStyle name="Обычный 3 7 3 6 5 3" xfId="20047"/>
    <cellStyle name="Обычный 3 7 3 6 5 4" xfId="27519"/>
    <cellStyle name="Обычный 3 7 3 6 5 5" xfId="34988"/>
    <cellStyle name="Обычный 3 7 3 6 5 6" xfId="42449"/>
    <cellStyle name="Обычный 3 7 3 6 5 7" xfId="50337"/>
    <cellStyle name="Обычный 3 7 3 6 5 8" xfId="57804"/>
    <cellStyle name="Обычный 3 7 3 6 6" xfId="12390"/>
    <cellStyle name="Обычный 3 7 3 6 6 2" xfId="12391"/>
    <cellStyle name="Обычный 3 7 3 6 6 3" xfId="20980"/>
    <cellStyle name="Обычный 3 7 3 6 6 4" xfId="28452"/>
    <cellStyle name="Обычный 3 7 3 6 6 5" xfId="35921"/>
    <cellStyle name="Обычный 3 7 3 6 6 6" xfId="43382"/>
    <cellStyle name="Обычный 3 7 3 6 6 7" xfId="51270"/>
    <cellStyle name="Обычный 3 7 3 6 6 8" xfId="58737"/>
    <cellStyle name="Обычный 3 7 3 6 7" xfId="12392"/>
    <cellStyle name="Обычный 3 7 3 6 7 2" xfId="12393"/>
    <cellStyle name="Обычный 3 7 3 6 7 3" xfId="21914"/>
    <cellStyle name="Обычный 3 7 3 6 7 4" xfId="29386"/>
    <cellStyle name="Обычный 3 7 3 6 7 5" xfId="36855"/>
    <cellStyle name="Обычный 3 7 3 6 7 6" xfId="44316"/>
    <cellStyle name="Обычный 3 7 3 6 7 7" xfId="52204"/>
    <cellStyle name="Обычный 3 7 3 6 7 8" xfId="59671"/>
    <cellStyle name="Обычный 3 7 3 6 8" xfId="12394"/>
    <cellStyle name="Обычный 3 7 3 6 8 2" xfId="12395"/>
    <cellStyle name="Обычный 3 7 3 6 8 3" xfId="22847"/>
    <cellStyle name="Обычный 3 7 3 6 8 4" xfId="30319"/>
    <cellStyle name="Обычный 3 7 3 6 8 5" xfId="37788"/>
    <cellStyle name="Обычный 3 7 3 6 8 6" xfId="45249"/>
    <cellStyle name="Обычный 3 7 3 6 8 7" xfId="53137"/>
    <cellStyle name="Обычный 3 7 3 6 8 8" xfId="60604"/>
    <cellStyle name="Обычный 3 7 3 6 9" xfId="12396"/>
    <cellStyle name="Обычный 3 7 3 7" xfId="12397"/>
    <cellStyle name="Обычный 3 7 3 7 2" xfId="12398"/>
    <cellStyle name="Обычный 3 7 3 7 3" xfId="17231"/>
    <cellStyle name="Обычный 3 7 3 7 4" xfId="24703"/>
    <cellStyle name="Обычный 3 7 3 7 5" xfId="32173"/>
    <cellStyle name="Обычный 3 7 3 7 6" xfId="39635"/>
    <cellStyle name="Обычный 3 7 3 7 7" xfId="47521"/>
    <cellStyle name="Обычный 3 7 3 7 8" xfId="54988"/>
    <cellStyle name="Обычный 3 7 3 8" xfId="12399"/>
    <cellStyle name="Обычный 3 7 3 8 2" xfId="12400"/>
    <cellStyle name="Обычный 3 7 3 8 3" xfId="18165"/>
    <cellStyle name="Обычный 3 7 3 8 4" xfId="25637"/>
    <cellStyle name="Обычный 3 7 3 8 5" xfId="33106"/>
    <cellStyle name="Обычный 3 7 3 8 6" xfId="40567"/>
    <cellStyle name="Обычный 3 7 3 8 7" xfId="48455"/>
    <cellStyle name="Обычный 3 7 3 8 8" xfId="55922"/>
    <cellStyle name="Обычный 3 7 3 9" xfId="12401"/>
    <cellStyle name="Обычный 3 7 3 9 2" xfId="12402"/>
    <cellStyle name="Обычный 3 7 3 9 3" xfId="19098"/>
    <cellStyle name="Обычный 3 7 3 9 4" xfId="26570"/>
    <cellStyle name="Обычный 3 7 3 9 5" xfId="34039"/>
    <cellStyle name="Обычный 3 7 3 9 6" xfId="41500"/>
    <cellStyle name="Обычный 3 7 3 9 7" xfId="49388"/>
    <cellStyle name="Обычный 3 7 3 9 8" xfId="56855"/>
    <cellStyle name="Обычный 3 7 4" xfId="12403"/>
    <cellStyle name="Обычный 3 7 4 10" xfId="12404"/>
    <cellStyle name="Обычный 3 7 4 10 2" xfId="12405"/>
    <cellStyle name="Обычный 3 7 4 10 3" xfId="20048"/>
    <cellStyle name="Обычный 3 7 4 10 4" xfId="27520"/>
    <cellStyle name="Обычный 3 7 4 10 5" xfId="34989"/>
    <cellStyle name="Обычный 3 7 4 10 6" xfId="42450"/>
    <cellStyle name="Обычный 3 7 4 10 7" xfId="50338"/>
    <cellStyle name="Обычный 3 7 4 10 8" xfId="57805"/>
    <cellStyle name="Обычный 3 7 4 11" xfId="12406"/>
    <cellStyle name="Обычный 3 7 4 11 2" xfId="12407"/>
    <cellStyle name="Обычный 3 7 4 11 3" xfId="20981"/>
    <cellStyle name="Обычный 3 7 4 11 4" xfId="28453"/>
    <cellStyle name="Обычный 3 7 4 11 5" xfId="35922"/>
    <cellStyle name="Обычный 3 7 4 11 6" xfId="43383"/>
    <cellStyle name="Обычный 3 7 4 11 7" xfId="51271"/>
    <cellStyle name="Обычный 3 7 4 11 8" xfId="58738"/>
    <cellStyle name="Обычный 3 7 4 12" xfId="12408"/>
    <cellStyle name="Обычный 3 7 4 12 2" xfId="12409"/>
    <cellStyle name="Обычный 3 7 4 12 3" xfId="21915"/>
    <cellStyle name="Обычный 3 7 4 12 4" xfId="29387"/>
    <cellStyle name="Обычный 3 7 4 12 5" xfId="36856"/>
    <cellStyle name="Обычный 3 7 4 12 6" xfId="44317"/>
    <cellStyle name="Обычный 3 7 4 12 7" xfId="52205"/>
    <cellStyle name="Обычный 3 7 4 12 8" xfId="59672"/>
    <cellStyle name="Обычный 3 7 4 13" xfId="12410"/>
    <cellStyle name="Обычный 3 7 4 13 2" xfId="12411"/>
    <cellStyle name="Обычный 3 7 4 13 3" xfId="22848"/>
    <cellStyle name="Обычный 3 7 4 13 4" xfId="30320"/>
    <cellStyle name="Обычный 3 7 4 13 5" xfId="37789"/>
    <cellStyle name="Обычный 3 7 4 13 6" xfId="45250"/>
    <cellStyle name="Обычный 3 7 4 13 7" xfId="53138"/>
    <cellStyle name="Обычный 3 7 4 13 8" xfId="60605"/>
    <cellStyle name="Обычный 3 7 4 14" xfId="12412"/>
    <cellStyle name="Обычный 3 7 4 15" xfId="16294"/>
    <cellStyle name="Обычный 3 7 4 16" xfId="23784"/>
    <cellStyle name="Обычный 3 7 4 17" xfId="31255"/>
    <cellStyle name="Обычный 3 7 4 18" xfId="38721"/>
    <cellStyle name="Обычный 3 7 4 19" xfId="45483"/>
    <cellStyle name="Обычный 3 7 4 2" xfId="12413"/>
    <cellStyle name="Обычный 3 7 4 2 10" xfId="12414"/>
    <cellStyle name="Обычный 3 7 4 2 10 2" xfId="12415"/>
    <cellStyle name="Обычный 3 7 4 2 10 3" xfId="21916"/>
    <cellStyle name="Обычный 3 7 4 2 10 4" xfId="29388"/>
    <cellStyle name="Обычный 3 7 4 2 10 5" xfId="36857"/>
    <cellStyle name="Обычный 3 7 4 2 10 6" xfId="44318"/>
    <cellStyle name="Обычный 3 7 4 2 10 7" xfId="52206"/>
    <cellStyle name="Обычный 3 7 4 2 10 8" xfId="59673"/>
    <cellStyle name="Обычный 3 7 4 2 11" xfId="12416"/>
    <cellStyle name="Обычный 3 7 4 2 11 2" xfId="12417"/>
    <cellStyle name="Обычный 3 7 4 2 11 3" xfId="22849"/>
    <cellStyle name="Обычный 3 7 4 2 11 4" xfId="30321"/>
    <cellStyle name="Обычный 3 7 4 2 11 5" xfId="37790"/>
    <cellStyle name="Обычный 3 7 4 2 11 6" xfId="45251"/>
    <cellStyle name="Обычный 3 7 4 2 11 7" xfId="53139"/>
    <cellStyle name="Обычный 3 7 4 2 11 8" xfId="60606"/>
    <cellStyle name="Обычный 3 7 4 2 12" xfId="12418"/>
    <cellStyle name="Обычный 3 7 4 2 13" xfId="16295"/>
    <cellStyle name="Обычный 3 7 4 2 14" xfId="23785"/>
    <cellStyle name="Обычный 3 7 4 2 15" xfId="31256"/>
    <cellStyle name="Обычный 3 7 4 2 16" xfId="38722"/>
    <cellStyle name="Обычный 3 7 4 2 17" xfId="45641"/>
    <cellStyle name="Обычный 3 7 4 2 18" xfId="46603"/>
    <cellStyle name="Обычный 3 7 4 2 19" xfId="54070"/>
    <cellStyle name="Обычный 3 7 4 2 2" xfId="12419"/>
    <cellStyle name="Обычный 3 7 4 2 2 10" xfId="12420"/>
    <cellStyle name="Обычный 3 7 4 2 2 10 2" xfId="12421"/>
    <cellStyle name="Обычный 3 7 4 2 2 10 3" xfId="22850"/>
    <cellStyle name="Обычный 3 7 4 2 2 10 4" xfId="30322"/>
    <cellStyle name="Обычный 3 7 4 2 2 10 5" xfId="37791"/>
    <cellStyle name="Обычный 3 7 4 2 2 10 6" xfId="45252"/>
    <cellStyle name="Обычный 3 7 4 2 2 10 7" xfId="53140"/>
    <cellStyle name="Обычный 3 7 4 2 2 10 8" xfId="60607"/>
    <cellStyle name="Обычный 3 7 4 2 2 11" xfId="12422"/>
    <cellStyle name="Обычный 3 7 4 2 2 12" xfId="16296"/>
    <cellStyle name="Обычный 3 7 4 2 2 13" xfId="23786"/>
    <cellStyle name="Обычный 3 7 4 2 2 14" xfId="31257"/>
    <cellStyle name="Обычный 3 7 4 2 2 15" xfId="38723"/>
    <cellStyle name="Обычный 3 7 4 2 2 16" xfId="45642"/>
    <cellStyle name="Обычный 3 7 4 2 2 17" xfId="46604"/>
    <cellStyle name="Обычный 3 7 4 2 2 18" xfId="54071"/>
    <cellStyle name="Обычный 3 7 4 2 2 2" xfId="12423"/>
    <cellStyle name="Обычный 3 7 4 2 2 2 10" xfId="16297"/>
    <cellStyle name="Обычный 3 7 4 2 2 2 11" xfId="23787"/>
    <cellStyle name="Обычный 3 7 4 2 2 2 12" xfId="31258"/>
    <cellStyle name="Обычный 3 7 4 2 2 2 13" xfId="38724"/>
    <cellStyle name="Обычный 3 7 4 2 2 2 14" xfId="46605"/>
    <cellStyle name="Обычный 3 7 4 2 2 2 15" xfId="54072"/>
    <cellStyle name="Обычный 3 7 4 2 2 2 2" xfId="12424"/>
    <cellStyle name="Обычный 3 7 4 2 2 2 2 2" xfId="12425"/>
    <cellStyle name="Обычный 3 7 4 2 2 2 2 3" xfId="17252"/>
    <cellStyle name="Обычный 3 7 4 2 2 2 2 4" xfId="24724"/>
    <cellStyle name="Обычный 3 7 4 2 2 2 2 5" xfId="32194"/>
    <cellStyle name="Обычный 3 7 4 2 2 2 2 6" xfId="39656"/>
    <cellStyle name="Обычный 3 7 4 2 2 2 2 7" xfId="47542"/>
    <cellStyle name="Обычный 3 7 4 2 2 2 2 8" xfId="55009"/>
    <cellStyle name="Обычный 3 7 4 2 2 2 3" xfId="12426"/>
    <cellStyle name="Обычный 3 7 4 2 2 2 3 2" xfId="12427"/>
    <cellStyle name="Обычный 3 7 4 2 2 2 3 3" xfId="18186"/>
    <cellStyle name="Обычный 3 7 4 2 2 2 3 4" xfId="25658"/>
    <cellStyle name="Обычный 3 7 4 2 2 2 3 5" xfId="33127"/>
    <cellStyle name="Обычный 3 7 4 2 2 2 3 6" xfId="40588"/>
    <cellStyle name="Обычный 3 7 4 2 2 2 3 7" xfId="48476"/>
    <cellStyle name="Обычный 3 7 4 2 2 2 3 8" xfId="55943"/>
    <cellStyle name="Обычный 3 7 4 2 2 2 4" xfId="12428"/>
    <cellStyle name="Обычный 3 7 4 2 2 2 4 2" xfId="12429"/>
    <cellStyle name="Обычный 3 7 4 2 2 2 4 3" xfId="19119"/>
    <cellStyle name="Обычный 3 7 4 2 2 2 4 4" xfId="26591"/>
    <cellStyle name="Обычный 3 7 4 2 2 2 4 5" xfId="34060"/>
    <cellStyle name="Обычный 3 7 4 2 2 2 4 6" xfId="41521"/>
    <cellStyle name="Обычный 3 7 4 2 2 2 4 7" xfId="49409"/>
    <cellStyle name="Обычный 3 7 4 2 2 2 4 8" xfId="56876"/>
    <cellStyle name="Обычный 3 7 4 2 2 2 5" xfId="12430"/>
    <cellStyle name="Обычный 3 7 4 2 2 2 5 2" xfId="12431"/>
    <cellStyle name="Обычный 3 7 4 2 2 2 5 3" xfId="20051"/>
    <cellStyle name="Обычный 3 7 4 2 2 2 5 4" xfId="27523"/>
    <cellStyle name="Обычный 3 7 4 2 2 2 5 5" xfId="34992"/>
    <cellStyle name="Обычный 3 7 4 2 2 2 5 6" xfId="42453"/>
    <cellStyle name="Обычный 3 7 4 2 2 2 5 7" xfId="50341"/>
    <cellStyle name="Обычный 3 7 4 2 2 2 5 8" xfId="57808"/>
    <cellStyle name="Обычный 3 7 4 2 2 2 6" xfId="12432"/>
    <cellStyle name="Обычный 3 7 4 2 2 2 6 2" xfId="12433"/>
    <cellStyle name="Обычный 3 7 4 2 2 2 6 3" xfId="20984"/>
    <cellStyle name="Обычный 3 7 4 2 2 2 6 4" xfId="28456"/>
    <cellStyle name="Обычный 3 7 4 2 2 2 6 5" xfId="35925"/>
    <cellStyle name="Обычный 3 7 4 2 2 2 6 6" xfId="43386"/>
    <cellStyle name="Обычный 3 7 4 2 2 2 6 7" xfId="51274"/>
    <cellStyle name="Обычный 3 7 4 2 2 2 6 8" xfId="58741"/>
    <cellStyle name="Обычный 3 7 4 2 2 2 7" xfId="12434"/>
    <cellStyle name="Обычный 3 7 4 2 2 2 7 2" xfId="12435"/>
    <cellStyle name="Обычный 3 7 4 2 2 2 7 3" xfId="21918"/>
    <cellStyle name="Обычный 3 7 4 2 2 2 7 4" xfId="29390"/>
    <cellStyle name="Обычный 3 7 4 2 2 2 7 5" xfId="36859"/>
    <cellStyle name="Обычный 3 7 4 2 2 2 7 6" xfId="44320"/>
    <cellStyle name="Обычный 3 7 4 2 2 2 7 7" xfId="52208"/>
    <cellStyle name="Обычный 3 7 4 2 2 2 7 8" xfId="59675"/>
    <cellStyle name="Обычный 3 7 4 2 2 2 8" xfId="12436"/>
    <cellStyle name="Обычный 3 7 4 2 2 2 8 2" xfId="12437"/>
    <cellStyle name="Обычный 3 7 4 2 2 2 8 3" xfId="22851"/>
    <cellStyle name="Обычный 3 7 4 2 2 2 8 4" xfId="30323"/>
    <cellStyle name="Обычный 3 7 4 2 2 2 8 5" xfId="37792"/>
    <cellStyle name="Обычный 3 7 4 2 2 2 8 6" xfId="45253"/>
    <cellStyle name="Обычный 3 7 4 2 2 2 8 7" xfId="53141"/>
    <cellStyle name="Обычный 3 7 4 2 2 2 8 8" xfId="60608"/>
    <cellStyle name="Обычный 3 7 4 2 2 2 9" xfId="12438"/>
    <cellStyle name="Обычный 3 7 4 2 2 3" xfId="12439"/>
    <cellStyle name="Обычный 3 7 4 2 2 3 10" xfId="16298"/>
    <cellStyle name="Обычный 3 7 4 2 2 3 11" xfId="23788"/>
    <cellStyle name="Обычный 3 7 4 2 2 3 12" xfId="31259"/>
    <cellStyle name="Обычный 3 7 4 2 2 3 13" xfId="38725"/>
    <cellStyle name="Обычный 3 7 4 2 2 3 14" xfId="46606"/>
    <cellStyle name="Обычный 3 7 4 2 2 3 15" xfId="54073"/>
    <cellStyle name="Обычный 3 7 4 2 2 3 2" xfId="12440"/>
    <cellStyle name="Обычный 3 7 4 2 2 3 2 2" xfId="12441"/>
    <cellStyle name="Обычный 3 7 4 2 2 3 2 3" xfId="17253"/>
    <cellStyle name="Обычный 3 7 4 2 2 3 2 4" xfId="24725"/>
    <cellStyle name="Обычный 3 7 4 2 2 3 2 5" xfId="32195"/>
    <cellStyle name="Обычный 3 7 4 2 2 3 2 6" xfId="39657"/>
    <cellStyle name="Обычный 3 7 4 2 2 3 2 7" xfId="47543"/>
    <cellStyle name="Обычный 3 7 4 2 2 3 2 8" xfId="55010"/>
    <cellStyle name="Обычный 3 7 4 2 2 3 3" xfId="12442"/>
    <cellStyle name="Обычный 3 7 4 2 2 3 3 2" xfId="12443"/>
    <cellStyle name="Обычный 3 7 4 2 2 3 3 3" xfId="18187"/>
    <cellStyle name="Обычный 3 7 4 2 2 3 3 4" xfId="25659"/>
    <cellStyle name="Обычный 3 7 4 2 2 3 3 5" xfId="33128"/>
    <cellStyle name="Обычный 3 7 4 2 2 3 3 6" xfId="40589"/>
    <cellStyle name="Обычный 3 7 4 2 2 3 3 7" xfId="48477"/>
    <cellStyle name="Обычный 3 7 4 2 2 3 3 8" xfId="55944"/>
    <cellStyle name="Обычный 3 7 4 2 2 3 4" xfId="12444"/>
    <cellStyle name="Обычный 3 7 4 2 2 3 4 2" xfId="12445"/>
    <cellStyle name="Обычный 3 7 4 2 2 3 4 3" xfId="19120"/>
    <cellStyle name="Обычный 3 7 4 2 2 3 4 4" xfId="26592"/>
    <cellStyle name="Обычный 3 7 4 2 2 3 4 5" xfId="34061"/>
    <cellStyle name="Обычный 3 7 4 2 2 3 4 6" xfId="41522"/>
    <cellStyle name="Обычный 3 7 4 2 2 3 4 7" xfId="49410"/>
    <cellStyle name="Обычный 3 7 4 2 2 3 4 8" xfId="56877"/>
    <cellStyle name="Обычный 3 7 4 2 2 3 5" xfId="12446"/>
    <cellStyle name="Обычный 3 7 4 2 2 3 5 2" xfId="12447"/>
    <cellStyle name="Обычный 3 7 4 2 2 3 5 3" xfId="20052"/>
    <cellStyle name="Обычный 3 7 4 2 2 3 5 4" xfId="27524"/>
    <cellStyle name="Обычный 3 7 4 2 2 3 5 5" xfId="34993"/>
    <cellStyle name="Обычный 3 7 4 2 2 3 5 6" xfId="42454"/>
    <cellStyle name="Обычный 3 7 4 2 2 3 5 7" xfId="50342"/>
    <cellStyle name="Обычный 3 7 4 2 2 3 5 8" xfId="57809"/>
    <cellStyle name="Обычный 3 7 4 2 2 3 6" xfId="12448"/>
    <cellStyle name="Обычный 3 7 4 2 2 3 6 2" xfId="12449"/>
    <cellStyle name="Обычный 3 7 4 2 2 3 6 3" xfId="20985"/>
    <cellStyle name="Обычный 3 7 4 2 2 3 6 4" xfId="28457"/>
    <cellStyle name="Обычный 3 7 4 2 2 3 6 5" xfId="35926"/>
    <cellStyle name="Обычный 3 7 4 2 2 3 6 6" xfId="43387"/>
    <cellStyle name="Обычный 3 7 4 2 2 3 6 7" xfId="51275"/>
    <cellStyle name="Обычный 3 7 4 2 2 3 6 8" xfId="58742"/>
    <cellStyle name="Обычный 3 7 4 2 2 3 7" xfId="12450"/>
    <cellStyle name="Обычный 3 7 4 2 2 3 7 2" xfId="12451"/>
    <cellStyle name="Обычный 3 7 4 2 2 3 7 3" xfId="21919"/>
    <cellStyle name="Обычный 3 7 4 2 2 3 7 4" xfId="29391"/>
    <cellStyle name="Обычный 3 7 4 2 2 3 7 5" xfId="36860"/>
    <cellStyle name="Обычный 3 7 4 2 2 3 7 6" xfId="44321"/>
    <cellStyle name="Обычный 3 7 4 2 2 3 7 7" xfId="52209"/>
    <cellStyle name="Обычный 3 7 4 2 2 3 7 8" xfId="59676"/>
    <cellStyle name="Обычный 3 7 4 2 2 3 8" xfId="12452"/>
    <cellStyle name="Обычный 3 7 4 2 2 3 8 2" xfId="12453"/>
    <cellStyle name="Обычный 3 7 4 2 2 3 8 3" xfId="22852"/>
    <cellStyle name="Обычный 3 7 4 2 2 3 8 4" xfId="30324"/>
    <cellStyle name="Обычный 3 7 4 2 2 3 8 5" xfId="37793"/>
    <cellStyle name="Обычный 3 7 4 2 2 3 8 6" xfId="45254"/>
    <cellStyle name="Обычный 3 7 4 2 2 3 8 7" xfId="53142"/>
    <cellStyle name="Обычный 3 7 4 2 2 3 8 8" xfId="60609"/>
    <cellStyle name="Обычный 3 7 4 2 2 3 9" xfId="12454"/>
    <cellStyle name="Обычный 3 7 4 2 2 4" xfId="12455"/>
    <cellStyle name="Обычный 3 7 4 2 2 4 2" xfId="12456"/>
    <cellStyle name="Обычный 3 7 4 2 2 4 3" xfId="17251"/>
    <cellStyle name="Обычный 3 7 4 2 2 4 4" xfId="24723"/>
    <cellStyle name="Обычный 3 7 4 2 2 4 5" xfId="32193"/>
    <cellStyle name="Обычный 3 7 4 2 2 4 6" xfId="39655"/>
    <cellStyle name="Обычный 3 7 4 2 2 4 7" xfId="47541"/>
    <cellStyle name="Обычный 3 7 4 2 2 4 8" xfId="55008"/>
    <cellStyle name="Обычный 3 7 4 2 2 5" xfId="12457"/>
    <cellStyle name="Обычный 3 7 4 2 2 5 2" xfId="12458"/>
    <cellStyle name="Обычный 3 7 4 2 2 5 3" xfId="18185"/>
    <cellStyle name="Обычный 3 7 4 2 2 5 4" xfId="25657"/>
    <cellStyle name="Обычный 3 7 4 2 2 5 5" xfId="33126"/>
    <cellStyle name="Обычный 3 7 4 2 2 5 6" xfId="40587"/>
    <cellStyle name="Обычный 3 7 4 2 2 5 7" xfId="48475"/>
    <cellStyle name="Обычный 3 7 4 2 2 5 8" xfId="55942"/>
    <cellStyle name="Обычный 3 7 4 2 2 6" xfId="12459"/>
    <cellStyle name="Обычный 3 7 4 2 2 6 2" xfId="12460"/>
    <cellStyle name="Обычный 3 7 4 2 2 6 3" xfId="19118"/>
    <cellStyle name="Обычный 3 7 4 2 2 6 4" xfId="26590"/>
    <cellStyle name="Обычный 3 7 4 2 2 6 5" xfId="34059"/>
    <cellStyle name="Обычный 3 7 4 2 2 6 6" xfId="41520"/>
    <cellStyle name="Обычный 3 7 4 2 2 6 7" xfId="49408"/>
    <cellStyle name="Обычный 3 7 4 2 2 6 8" xfId="56875"/>
    <cellStyle name="Обычный 3 7 4 2 2 7" xfId="12461"/>
    <cellStyle name="Обычный 3 7 4 2 2 7 2" xfId="12462"/>
    <cellStyle name="Обычный 3 7 4 2 2 7 3" xfId="20050"/>
    <cellStyle name="Обычный 3 7 4 2 2 7 4" xfId="27522"/>
    <cellStyle name="Обычный 3 7 4 2 2 7 5" xfId="34991"/>
    <cellStyle name="Обычный 3 7 4 2 2 7 6" xfId="42452"/>
    <cellStyle name="Обычный 3 7 4 2 2 7 7" xfId="50340"/>
    <cellStyle name="Обычный 3 7 4 2 2 7 8" xfId="57807"/>
    <cellStyle name="Обычный 3 7 4 2 2 8" xfId="12463"/>
    <cellStyle name="Обычный 3 7 4 2 2 8 2" xfId="12464"/>
    <cellStyle name="Обычный 3 7 4 2 2 8 3" xfId="20983"/>
    <cellStyle name="Обычный 3 7 4 2 2 8 4" xfId="28455"/>
    <cellStyle name="Обычный 3 7 4 2 2 8 5" xfId="35924"/>
    <cellStyle name="Обычный 3 7 4 2 2 8 6" xfId="43385"/>
    <cellStyle name="Обычный 3 7 4 2 2 8 7" xfId="51273"/>
    <cellStyle name="Обычный 3 7 4 2 2 8 8" xfId="58740"/>
    <cellStyle name="Обычный 3 7 4 2 2 9" xfId="12465"/>
    <cellStyle name="Обычный 3 7 4 2 2 9 2" xfId="12466"/>
    <cellStyle name="Обычный 3 7 4 2 2 9 3" xfId="21917"/>
    <cellStyle name="Обычный 3 7 4 2 2 9 4" xfId="29389"/>
    <cellStyle name="Обычный 3 7 4 2 2 9 5" xfId="36858"/>
    <cellStyle name="Обычный 3 7 4 2 2 9 6" xfId="44319"/>
    <cellStyle name="Обычный 3 7 4 2 2 9 7" xfId="52207"/>
    <cellStyle name="Обычный 3 7 4 2 2 9 8" xfId="59674"/>
    <cellStyle name="Обычный 3 7 4 2 3" xfId="12467"/>
    <cellStyle name="Обычный 3 7 4 2 3 10" xfId="16299"/>
    <cellStyle name="Обычный 3 7 4 2 3 11" xfId="23789"/>
    <cellStyle name="Обычный 3 7 4 2 3 12" xfId="31260"/>
    <cellStyle name="Обычный 3 7 4 2 3 13" xfId="38726"/>
    <cellStyle name="Обычный 3 7 4 2 3 14" xfId="46607"/>
    <cellStyle name="Обычный 3 7 4 2 3 15" xfId="54074"/>
    <cellStyle name="Обычный 3 7 4 2 3 2" xfId="12468"/>
    <cellStyle name="Обычный 3 7 4 2 3 2 2" xfId="12469"/>
    <cellStyle name="Обычный 3 7 4 2 3 2 3" xfId="17254"/>
    <cellStyle name="Обычный 3 7 4 2 3 2 4" xfId="24726"/>
    <cellStyle name="Обычный 3 7 4 2 3 2 5" xfId="32196"/>
    <cellStyle name="Обычный 3 7 4 2 3 2 6" xfId="39658"/>
    <cellStyle name="Обычный 3 7 4 2 3 2 7" xfId="47544"/>
    <cellStyle name="Обычный 3 7 4 2 3 2 8" xfId="55011"/>
    <cellStyle name="Обычный 3 7 4 2 3 3" xfId="12470"/>
    <cellStyle name="Обычный 3 7 4 2 3 3 2" xfId="12471"/>
    <cellStyle name="Обычный 3 7 4 2 3 3 3" xfId="18188"/>
    <cellStyle name="Обычный 3 7 4 2 3 3 4" xfId="25660"/>
    <cellStyle name="Обычный 3 7 4 2 3 3 5" xfId="33129"/>
    <cellStyle name="Обычный 3 7 4 2 3 3 6" xfId="40590"/>
    <cellStyle name="Обычный 3 7 4 2 3 3 7" xfId="48478"/>
    <cellStyle name="Обычный 3 7 4 2 3 3 8" xfId="55945"/>
    <cellStyle name="Обычный 3 7 4 2 3 4" xfId="12472"/>
    <cellStyle name="Обычный 3 7 4 2 3 4 2" xfId="12473"/>
    <cellStyle name="Обычный 3 7 4 2 3 4 3" xfId="19121"/>
    <cellStyle name="Обычный 3 7 4 2 3 4 4" xfId="26593"/>
    <cellStyle name="Обычный 3 7 4 2 3 4 5" xfId="34062"/>
    <cellStyle name="Обычный 3 7 4 2 3 4 6" xfId="41523"/>
    <cellStyle name="Обычный 3 7 4 2 3 4 7" xfId="49411"/>
    <cellStyle name="Обычный 3 7 4 2 3 4 8" xfId="56878"/>
    <cellStyle name="Обычный 3 7 4 2 3 5" xfId="12474"/>
    <cellStyle name="Обычный 3 7 4 2 3 5 2" xfId="12475"/>
    <cellStyle name="Обычный 3 7 4 2 3 5 3" xfId="20053"/>
    <cellStyle name="Обычный 3 7 4 2 3 5 4" xfId="27525"/>
    <cellStyle name="Обычный 3 7 4 2 3 5 5" xfId="34994"/>
    <cellStyle name="Обычный 3 7 4 2 3 5 6" xfId="42455"/>
    <cellStyle name="Обычный 3 7 4 2 3 5 7" xfId="50343"/>
    <cellStyle name="Обычный 3 7 4 2 3 5 8" xfId="57810"/>
    <cellStyle name="Обычный 3 7 4 2 3 6" xfId="12476"/>
    <cellStyle name="Обычный 3 7 4 2 3 6 2" xfId="12477"/>
    <cellStyle name="Обычный 3 7 4 2 3 6 3" xfId="20986"/>
    <cellStyle name="Обычный 3 7 4 2 3 6 4" xfId="28458"/>
    <cellStyle name="Обычный 3 7 4 2 3 6 5" xfId="35927"/>
    <cellStyle name="Обычный 3 7 4 2 3 6 6" xfId="43388"/>
    <cellStyle name="Обычный 3 7 4 2 3 6 7" xfId="51276"/>
    <cellStyle name="Обычный 3 7 4 2 3 6 8" xfId="58743"/>
    <cellStyle name="Обычный 3 7 4 2 3 7" xfId="12478"/>
    <cellStyle name="Обычный 3 7 4 2 3 7 2" xfId="12479"/>
    <cellStyle name="Обычный 3 7 4 2 3 7 3" xfId="21920"/>
    <cellStyle name="Обычный 3 7 4 2 3 7 4" xfId="29392"/>
    <cellStyle name="Обычный 3 7 4 2 3 7 5" xfId="36861"/>
    <cellStyle name="Обычный 3 7 4 2 3 7 6" xfId="44322"/>
    <cellStyle name="Обычный 3 7 4 2 3 7 7" xfId="52210"/>
    <cellStyle name="Обычный 3 7 4 2 3 7 8" xfId="59677"/>
    <cellStyle name="Обычный 3 7 4 2 3 8" xfId="12480"/>
    <cellStyle name="Обычный 3 7 4 2 3 8 2" xfId="12481"/>
    <cellStyle name="Обычный 3 7 4 2 3 8 3" xfId="22853"/>
    <cellStyle name="Обычный 3 7 4 2 3 8 4" xfId="30325"/>
    <cellStyle name="Обычный 3 7 4 2 3 8 5" xfId="37794"/>
    <cellStyle name="Обычный 3 7 4 2 3 8 6" xfId="45255"/>
    <cellStyle name="Обычный 3 7 4 2 3 8 7" xfId="53143"/>
    <cellStyle name="Обычный 3 7 4 2 3 8 8" xfId="60610"/>
    <cellStyle name="Обычный 3 7 4 2 3 9" xfId="12482"/>
    <cellStyle name="Обычный 3 7 4 2 4" xfId="12483"/>
    <cellStyle name="Обычный 3 7 4 2 4 10" xfId="16300"/>
    <cellStyle name="Обычный 3 7 4 2 4 11" xfId="23790"/>
    <cellStyle name="Обычный 3 7 4 2 4 12" xfId="31261"/>
    <cellStyle name="Обычный 3 7 4 2 4 13" xfId="38727"/>
    <cellStyle name="Обычный 3 7 4 2 4 14" xfId="46608"/>
    <cellStyle name="Обычный 3 7 4 2 4 15" xfId="54075"/>
    <cellStyle name="Обычный 3 7 4 2 4 2" xfId="12484"/>
    <cellStyle name="Обычный 3 7 4 2 4 2 2" xfId="12485"/>
    <cellStyle name="Обычный 3 7 4 2 4 2 3" xfId="17255"/>
    <cellStyle name="Обычный 3 7 4 2 4 2 4" xfId="24727"/>
    <cellStyle name="Обычный 3 7 4 2 4 2 5" xfId="32197"/>
    <cellStyle name="Обычный 3 7 4 2 4 2 6" xfId="39659"/>
    <cellStyle name="Обычный 3 7 4 2 4 2 7" xfId="47545"/>
    <cellStyle name="Обычный 3 7 4 2 4 2 8" xfId="55012"/>
    <cellStyle name="Обычный 3 7 4 2 4 3" xfId="12486"/>
    <cellStyle name="Обычный 3 7 4 2 4 3 2" xfId="12487"/>
    <cellStyle name="Обычный 3 7 4 2 4 3 3" xfId="18189"/>
    <cellStyle name="Обычный 3 7 4 2 4 3 4" xfId="25661"/>
    <cellStyle name="Обычный 3 7 4 2 4 3 5" xfId="33130"/>
    <cellStyle name="Обычный 3 7 4 2 4 3 6" xfId="40591"/>
    <cellStyle name="Обычный 3 7 4 2 4 3 7" xfId="48479"/>
    <cellStyle name="Обычный 3 7 4 2 4 3 8" xfId="55946"/>
    <cellStyle name="Обычный 3 7 4 2 4 4" xfId="12488"/>
    <cellStyle name="Обычный 3 7 4 2 4 4 2" xfId="12489"/>
    <cellStyle name="Обычный 3 7 4 2 4 4 3" xfId="19122"/>
    <cellStyle name="Обычный 3 7 4 2 4 4 4" xfId="26594"/>
    <cellStyle name="Обычный 3 7 4 2 4 4 5" xfId="34063"/>
    <cellStyle name="Обычный 3 7 4 2 4 4 6" xfId="41524"/>
    <cellStyle name="Обычный 3 7 4 2 4 4 7" xfId="49412"/>
    <cellStyle name="Обычный 3 7 4 2 4 4 8" xfId="56879"/>
    <cellStyle name="Обычный 3 7 4 2 4 5" xfId="12490"/>
    <cellStyle name="Обычный 3 7 4 2 4 5 2" xfId="12491"/>
    <cellStyle name="Обычный 3 7 4 2 4 5 3" xfId="20054"/>
    <cellStyle name="Обычный 3 7 4 2 4 5 4" xfId="27526"/>
    <cellStyle name="Обычный 3 7 4 2 4 5 5" xfId="34995"/>
    <cellStyle name="Обычный 3 7 4 2 4 5 6" xfId="42456"/>
    <cellStyle name="Обычный 3 7 4 2 4 5 7" xfId="50344"/>
    <cellStyle name="Обычный 3 7 4 2 4 5 8" xfId="57811"/>
    <cellStyle name="Обычный 3 7 4 2 4 6" xfId="12492"/>
    <cellStyle name="Обычный 3 7 4 2 4 6 2" xfId="12493"/>
    <cellStyle name="Обычный 3 7 4 2 4 6 3" xfId="20987"/>
    <cellStyle name="Обычный 3 7 4 2 4 6 4" xfId="28459"/>
    <cellStyle name="Обычный 3 7 4 2 4 6 5" xfId="35928"/>
    <cellStyle name="Обычный 3 7 4 2 4 6 6" xfId="43389"/>
    <cellStyle name="Обычный 3 7 4 2 4 6 7" xfId="51277"/>
    <cellStyle name="Обычный 3 7 4 2 4 6 8" xfId="58744"/>
    <cellStyle name="Обычный 3 7 4 2 4 7" xfId="12494"/>
    <cellStyle name="Обычный 3 7 4 2 4 7 2" xfId="12495"/>
    <cellStyle name="Обычный 3 7 4 2 4 7 3" xfId="21921"/>
    <cellStyle name="Обычный 3 7 4 2 4 7 4" xfId="29393"/>
    <cellStyle name="Обычный 3 7 4 2 4 7 5" xfId="36862"/>
    <cellStyle name="Обычный 3 7 4 2 4 7 6" xfId="44323"/>
    <cellStyle name="Обычный 3 7 4 2 4 7 7" xfId="52211"/>
    <cellStyle name="Обычный 3 7 4 2 4 7 8" xfId="59678"/>
    <cellStyle name="Обычный 3 7 4 2 4 8" xfId="12496"/>
    <cellStyle name="Обычный 3 7 4 2 4 8 2" xfId="12497"/>
    <cellStyle name="Обычный 3 7 4 2 4 8 3" xfId="22854"/>
    <cellStyle name="Обычный 3 7 4 2 4 8 4" xfId="30326"/>
    <cellStyle name="Обычный 3 7 4 2 4 8 5" xfId="37795"/>
    <cellStyle name="Обычный 3 7 4 2 4 8 6" xfId="45256"/>
    <cellStyle name="Обычный 3 7 4 2 4 8 7" xfId="53144"/>
    <cellStyle name="Обычный 3 7 4 2 4 8 8" xfId="60611"/>
    <cellStyle name="Обычный 3 7 4 2 4 9" xfId="12498"/>
    <cellStyle name="Обычный 3 7 4 2 5" xfId="12499"/>
    <cellStyle name="Обычный 3 7 4 2 5 2" xfId="12500"/>
    <cellStyle name="Обычный 3 7 4 2 5 3" xfId="17250"/>
    <cellStyle name="Обычный 3 7 4 2 5 4" xfId="24722"/>
    <cellStyle name="Обычный 3 7 4 2 5 5" xfId="32192"/>
    <cellStyle name="Обычный 3 7 4 2 5 6" xfId="39654"/>
    <cellStyle name="Обычный 3 7 4 2 5 7" xfId="47540"/>
    <cellStyle name="Обычный 3 7 4 2 5 8" xfId="55007"/>
    <cellStyle name="Обычный 3 7 4 2 6" xfId="12501"/>
    <cellStyle name="Обычный 3 7 4 2 6 2" xfId="12502"/>
    <cellStyle name="Обычный 3 7 4 2 6 3" xfId="18184"/>
    <cellStyle name="Обычный 3 7 4 2 6 4" xfId="25656"/>
    <cellStyle name="Обычный 3 7 4 2 6 5" xfId="33125"/>
    <cellStyle name="Обычный 3 7 4 2 6 6" xfId="40586"/>
    <cellStyle name="Обычный 3 7 4 2 6 7" xfId="48474"/>
    <cellStyle name="Обычный 3 7 4 2 6 8" xfId="55941"/>
    <cellStyle name="Обычный 3 7 4 2 7" xfId="12503"/>
    <cellStyle name="Обычный 3 7 4 2 7 2" xfId="12504"/>
    <cellStyle name="Обычный 3 7 4 2 7 3" xfId="19117"/>
    <cellStyle name="Обычный 3 7 4 2 7 4" xfId="26589"/>
    <cellStyle name="Обычный 3 7 4 2 7 5" xfId="34058"/>
    <cellStyle name="Обычный 3 7 4 2 7 6" xfId="41519"/>
    <cellStyle name="Обычный 3 7 4 2 7 7" xfId="49407"/>
    <cellStyle name="Обычный 3 7 4 2 7 8" xfId="56874"/>
    <cellStyle name="Обычный 3 7 4 2 8" xfId="12505"/>
    <cellStyle name="Обычный 3 7 4 2 8 2" xfId="12506"/>
    <cellStyle name="Обычный 3 7 4 2 8 3" xfId="20049"/>
    <cellStyle name="Обычный 3 7 4 2 8 4" xfId="27521"/>
    <cellStyle name="Обычный 3 7 4 2 8 5" xfId="34990"/>
    <cellStyle name="Обычный 3 7 4 2 8 6" xfId="42451"/>
    <cellStyle name="Обычный 3 7 4 2 8 7" xfId="50339"/>
    <cellStyle name="Обычный 3 7 4 2 8 8" xfId="57806"/>
    <cellStyle name="Обычный 3 7 4 2 9" xfId="12507"/>
    <cellStyle name="Обычный 3 7 4 2 9 2" xfId="12508"/>
    <cellStyle name="Обычный 3 7 4 2 9 3" xfId="20982"/>
    <cellStyle name="Обычный 3 7 4 2 9 4" xfId="28454"/>
    <cellStyle name="Обычный 3 7 4 2 9 5" xfId="35923"/>
    <cellStyle name="Обычный 3 7 4 2 9 6" xfId="43384"/>
    <cellStyle name="Обычный 3 7 4 2 9 7" xfId="51272"/>
    <cellStyle name="Обычный 3 7 4 2 9 8" xfId="58739"/>
    <cellStyle name="Обычный 3 7 4 20" xfId="46602"/>
    <cellStyle name="Обычный 3 7 4 21" xfId="54069"/>
    <cellStyle name="Обычный 3 7 4 3" xfId="12509"/>
    <cellStyle name="Обычный 3 7 4 3 10" xfId="12510"/>
    <cellStyle name="Обычный 3 7 4 3 10 2" xfId="12511"/>
    <cellStyle name="Обычный 3 7 4 3 10 3" xfId="21922"/>
    <cellStyle name="Обычный 3 7 4 3 10 4" xfId="29394"/>
    <cellStyle name="Обычный 3 7 4 3 10 5" xfId="36863"/>
    <cellStyle name="Обычный 3 7 4 3 10 6" xfId="44324"/>
    <cellStyle name="Обычный 3 7 4 3 10 7" xfId="52212"/>
    <cellStyle name="Обычный 3 7 4 3 10 8" xfId="59679"/>
    <cellStyle name="Обычный 3 7 4 3 11" xfId="12512"/>
    <cellStyle name="Обычный 3 7 4 3 11 2" xfId="12513"/>
    <cellStyle name="Обычный 3 7 4 3 11 3" xfId="22855"/>
    <cellStyle name="Обычный 3 7 4 3 11 4" xfId="30327"/>
    <cellStyle name="Обычный 3 7 4 3 11 5" xfId="37796"/>
    <cellStyle name="Обычный 3 7 4 3 11 6" xfId="45257"/>
    <cellStyle name="Обычный 3 7 4 3 11 7" xfId="53145"/>
    <cellStyle name="Обычный 3 7 4 3 11 8" xfId="60612"/>
    <cellStyle name="Обычный 3 7 4 3 12" xfId="12514"/>
    <cellStyle name="Обычный 3 7 4 3 13" xfId="16301"/>
    <cellStyle name="Обычный 3 7 4 3 14" xfId="23791"/>
    <cellStyle name="Обычный 3 7 4 3 15" xfId="31262"/>
    <cellStyle name="Обычный 3 7 4 3 16" xfId="38728"/>
    <cellStyle name="Обычный 3 7 4 3 17" xfId="45643"/>
    <cellStyle name="Обычный 3 7 4 3 18" xfId="46609"/>
    <cellStyle name="Обычный 3 7 4 3 19" xfId="54076"/>
    <cellStyle name="Обычный 3 7 4 3 2" xfId="12515"/>
    <cellStyle name="Обычный 3 7 4 3 2 10" xfId="12516"/>
    <cellStyle name="Обычный 3 7 4 3 2 10 2" xfId="12517"/>
    <cellStyle name="Обычный 3 7 4 3 2 10 3" xfId="22856"/>
    <cellStyle name="Обычный 3 7 4 3 2 10 4" xfId="30328"/>
    <cellStyle name="Обычный 3 7 4 3 2 10 5" xfId="37797"/>
    <cellStyle name="Обычный 3 7 4 3 2 10 6" xfId="45258"/>
    <cellStyle name="Обычный 3 7 4 3 2 10 7" xfId="53146"/>
    <cellStyle name="Обычный 3 7 4 3 2 10 8" xfId="60613"/>
    <cellStyle name="Обычный 3 7 4 3 2 11" xfId="12518"/>
    <cellStyle name="Обычный 3 7 4 3 2 12" xfId="16302"/>
    <cellStyle name="Обычный 3 7 4 3 2 13" xfId="23792"/>
    <cellStyle name="Обычный 3 7 4 3 2 14" xfId="31263"/>
    <cellStyle name="Обычный 3 7 4 3 2 15" xfId="38729"/>
    <cellStyle name="Обычный 3 7 4 3 2 16" xfId="45644"/>
    <cellStyle name="Обычный 3 7 4 3 2 17" xfId="46610"/>
    <cellStyle name="Обычный 3 7 4 3 2 18" xfId="54077"/>
    <cellStyle name="Обычный 3 7 4 3 2 2" xfId="12519"/>
    <cellStyle name="Обычный 3 7 4 3 2 2 10" xfId="16303"/>
    <cellStyle name="Обычный 3 7 4 3 2 2 11" xfId="23793"/>
    <cellStyle name="Обычный 3 7 4 3 2 2 12" xfId="31264"/>
    <cellStyle name="Обычный 3 7 4 3 2 2 13" xfId="38730"/>
    <cellStyle name="Обычный 3 7 4 3 2 2 14" xfId="46611"/>
    <cellStyle name="Обычный 3 7 4 3 2 2 15" xfId="54078"/>
    <cellStyle name="Обычный 3 7 4 3 2 2 2" xfId="12520"/>
    <cellStyle name="Обычный 3 7 4 3 2 2 2 2" xfId="12521"/>
    <cellStyle name="Обычный 3 7 4 3 2 2 2 3" xfId="17258"/>
    <cellStyle name="Обычный 3 7 4 3 2 2 2 4" xfId="24730"/>
    <cellStyle name="Обычный 3 7 4 3 2 2 2 5" xfId="32200"/>
    <cellStyle name="Обычный 3 7 4 3 2 2 2 6" xfId="39662"/>
    <cellStyle name="Обычный 3 7 4 3 2 2 2 7" xfId="47548"/>
    <cellStyle name="Обычный 3 7 4 3 2 2 2 8" xfId="55015"/>
    <cellStyle name="Обычный 3 7 4 3 2 2 3" xfId="12522"/>
    <cellStyle name="Обычный 3 7 4 3 2 2 3 2" xfId="12523"/>
    <cellStyle name="Обычный 3 7 4 3 2 2 3 3" xfId="18192"/>
    <cellStyle name="Обычный 3 7 4 3 2 2 3 4" xfId="25664"/>
    <cellStyle name="Обычный 3 7 4 3 2 2 3 5" xfId="33133"/>
    <cellStyle name="Обычный 3 7 4 3 2 2 3 6" xfId="40594"/>
    <cellStyle name="Обычный 3 7 4 3 2 2 3 7" xfId="48482"/>
    <cellStyle name="Обычный 3 7 4 3 2 2 3 8" xfId="55949"/>
    <cellStyle name="Обычный 3 7 4 3 2 2 4" xfId="12524"/>
    <cellStyle name="Обычный 3 7 4 3 2 2 4 2" xfId="12525"/>
    <cellStyle name="Обычный 3 7 4 3 2 2 4 3" xfId="19125"/>
    <cellStyle name="Обычный 3 7 4 3 2 2 4 4" xfId="26597"/>
    <cellStyle name="Обычный 3 7 4 3 2 2 4 5" xfId="34066"/>
    <cellStyle name="Обычный 3 7 4 3 2 2 4 6" xfId="41527"/>
    <cellStyle name="Обычный 3 7 4 3 2 2 4 7" xfId="49415"/>
    <cellStyle name="Обычный 3 7 4 3 2 2 4 8" xfId="56882"/>
    <cellStyle name="Обычный 3 7 4 3 2 2 5" xfId="12526"/>
    <cellStyle name="Обычный 3 7 4 3 2 2 5 2" xfId="12527"/>
    <cellStyle name="Обычный 3 7 4 3 2 2 5 3" xfId="20057"/>
    <cellStyle name="Обычный 3 7 4 3 2 2 5 4" xfId="27529"/>
    <cellStyle name="Обычный 3 7 4 3 2 2 5 5" xfId="34998"/>
    <cellStyle name="Обычный 3 7 4 3 2 2 5 6" xfId="42459"/>
    <cellStyle name="Обычный 3 7 4 3 2 2 5 7" xfId="50347"/>
    <cellStyle name="Обычный 3 7 4 3 2 2 5 8" xfId="57814"/>
    <cellStyle name="Обычный 3 7 4 3 2 2 6" xfId="12528"/>
    <cellStyle name="Обычный 3 7 4 3 2 2 6 2" xfId="12529"/>
    <cellStyle name="Обычный 3 7 4 3 2 2 6 3" xfId="20990"/>
    <cellStyle name="Обычный 3 7 4 3 2 2 6 4" xfId="28462"/>
    <cellStyle name="Обычный 3 7 4 3 2 2 6 5" xfId="35931"/>
    <cellStyle name="Обычный 3 7 4 3 2 2 6 6" xfId="43392"/>
    <cellStyle name="Обычный 3 7 4 3 2 2 6 7" xfId="51280"/>
    <cellStyle name="Обычный 3 7 4 3 2 2 6 8" xfId="58747"/>
    <cellStyle name="Обычный 3 7 4 3 2 2 7" xfId="12530"/>
    <cellStyle name="Обычный 3 7 4 3 2 2 7 2" xfId="12531"/>
    <cellStyle name="Обычный 3 7 4 3 2 2 7 3" xfId="21924"/>
    <cellStyle name="Обычный 3 7 4 3 2 2 7 4" xfId="29396"/>
    <cellStyle name="Обычный 3 7 4 3 2 2 7 5" xfId="36865"/>
    <cellStyle name="Обычный 3 7 4 3 2 2 7 6" xfId="44326"/>
    <cellStyle name="Обычный 3 7 4 3 2 2 7 7" xfId="52214"/>
    <cellStyle name="Обычный 3 7 4 3 2 2 7 8" xfId="59681"/>
    <cellStyle name="Обычный 3 7 4 3 2 2 8" xfId="12532"/>
    <cellStyle name="Обычный 3 7 4 3 2 2 8 2" xfId="12533"/>
    <cellStyle name="Обычный 3 7 4 3 2 2 8 3" xfId="22857"/>
    <cellStyle name="Обычный 3 7 4 3 2 2 8 4" xfId="30329"/>
    <cellStyle name="Обычный 3 7 4 3 2 2 8 5" xfId="37798"/>
    <cellStyle name="Обычный 3 7 4 3 2 2 8 6" xfId="45259"/>
    <cellStyle name="Обычный 3 7 4 3 2 2 8 7" xfId="53147"/>
    <cellStyle name="Обычный 3 7 4 3 2 2 8 8" xfId="60614"/>
    <cellStyle name="Обычный 3 7 4 3 2 2 9" xfId="12534"/>
    <cellStyle name="Обычный 3 7 4 3 2 3" xfId="12535"/>
    <cellStyle name="Обычный 3 7 4 3 2 3 10" xfId="16304"/>
    <cellStyle name="Обычный 3 7 4 3 2 3 11" xfId="23794"/>
    <cellStyle name="Обычный 3 7 4 3 2 3 12" xfId="31265"/>
    <cellStyle name="Обычный 3 7 4 3 2 3 13" xfId="38731"/>
    <cellStyle name="Обычный 3 7 4 3 2 3 14" xfId="46612"/>
    <cellStyle name="Обычный 3 7 4 3 2 3 15" xfId="54079"/>
    <cellStyle name="Обычный 3 7 4 3 2 3 2" xfId="12536"/>
    <cellStyle name="Обычный 3 7 4 3 2 3 2 2" xfId="12537"/>
    <cellStyle name="Обычный 3 7 4 3 2 3 2 3" xfId="17259"/>
    <cellStyle name="Обычный 3 7 4 3 2 3 2 4" xfId="24731"/>
    <cellStyle name="Обычный 3 7 4 3 2 3 2 5" xfId="32201"/>
    <cellStyle name="Обычный 3 7 4 3 2 3 2 6" xfId="39663"/>
    <cellStyle name="Обычный 3 7 4 3 2 3 2 7" xfId="47549"/>
    <cellStyle name="Обычный 3 7 4 3 2 3 2 8" xfId="55016"/>
    <cellStyle name="Обычный 3 7 4 3 2 3 3" xfId="12538"/>
    <cellStyle name="Обычный 3 7 4 3 2 3 3 2" xfId="12539"/>
    <cellStyle name="Обычный 3 7 4 3 2 3 3 3" xfId="18193"/>
    <cellStyle name="Обычный 3 7 4 3 2 3 3 4" xfId="25665"/>
    <cellStyle name="Обычный 3 7 4 3 2 3 3 5" xfId="33134"/>
    <cellStyle name="Обычный 3 7 4 3 2 3 3 6" xfId="40595"/>
    <cellStyle name="Обычный 3 7 4 3 2 3 3 7" xfId="48483"/>
    <cellStyle name="Обычный 3 7 4 3 2 3 3 8" xfId="55950"/>
    <cellStyle name="Обычный 3 7 4 3 2 3 4" xfId="12540"/>
    <cellStyle name="Обычный 3 7 4 3 2 3 4 2" xfId="12541"/>
    <cellStyle name="Обычный 3 7 4 3 2 3 4 3" xfId="19126"/>
    <cellStyle name="Обычный 3 7 4 3 2 3 4 4" xfId="26598"/>
    <cellStyle name="Обычный 3 7 4 3 2 3 4 5" xfId="34067"/>
    <cellStyle name="Обычный 3 7 4 3 2 3 4 6" xfId="41528"/>
    <cellStyle name="Обычный 3 7 4 3 2 3 4 7" xfId="49416"/>
    <cellStyle name="Обычный 3 7 4 3 2 3 4 8" xfId="56883"/>
    <cellStyle name="Обычный 3 7 4 3 2 3 5" xfId="12542"/>
    <cellStyle name="Обычный 3 7 4 3 2 3 5 2" xfId="12543"/>
    <cellStyle name="Обычный 3 7 4 3 2 3 5 3" xfId="20058"/>
    <cellStyle name="Обычный 3 7 4 3 2 3 5 4" xfId="27530"/>
    <cellStyle name="Обычный 3 7 4 3 2 3 5 5" xfId="34999"/>
    <cellStyle name="Обычный 3 7 4 3 2 3 5 6" xfId="42460"/>
    <cellStyle name="Обычный 3 7 4 3 2 3 5 7" xfId="50348"/>
    <cellStyle name="Обычный 3 7 4 3 2 3 5 8" xfId="57815"/>
    <cellStyle name="Обычный 3 7 4 3 2 3 6" xfId="12544"/>
    <cellStyle name="Обычный 3 7 4 3 2 3 6 2" xfId="12545"/>
    <cellStyle name="Обычный 3 7 4 3 2 3 6 3" xfId="20991"/>
    <cellStyle name="Обычный 3 7 4 3 2 3 6 4" xfId="28463"/>
    <cellStyle name="Обычный 3 7 4 3 2 3 6 5" xfId="35932"/>
    <cellStyle name="Обычный 3 7 4 3 2 3 6 6" xfId="43393"/>
    <cellStyle name="Обычный 3 7 4 3 2 3 6 7" xfId="51281"/>
    <cellStyle name="Обычный 3 7 4 3 2 3 6 8" xfId="58748"/>
    <cellStyle name="Обычный 3 7 4 3 2 3 7" xfId="12546"/>
    <cellStyle name="Обычный 3 7 4 3 2 3 7 2" xfId="12547"/>
    <cellStyle name="Обычный 3 7 4 3 2 3 7 3" xfId="21925"/>
    <cellStyle name="Обычный 3 7 4 3 2 3 7 4" xfId="29397"/>
    <cellStyle name="Обычный 3 7 4 3 2 3 7 5" xfId="36866"/>
    <cellStyle name="Обычный 3 7 4 3 2 3 7 6" xfId="44327"/>
    <cellStyle name="Обычный 3 7 4 3 2 3 7 7" xfId="52215"/>
    <cellStyle name="Обычный 3 7 4 3 2 3 7 8" xfId="59682"/>
    <cellStyle name="Обычный 3 7 4 3 2 3 8" xfId="12548"/>
    <cellStyle name="Обычный 3 7 4 3 2 3 8 2" xfId="12549"/>
    <cellStyle name="Обычный 3 7 4 3 2 3 8 3" xfId="22858"/>
    <cellStyle name="Обычный 3 7 4 3 2 3 8 4" xfId="30330"/>
    <cellStyle name="Обычный 3 7 4 3 2 3 8 5" xfId="37799"/>
    <cellStyle name="Обычный 3 7 4 3 2 3 8 6" xfId="45260"/>
    <cellStyle name="Обычный 3 7 4 3 2 3 8 7" xfId="53148"/>
    <cellStyle name="Обычный 3 7 4 3 2 3 8 8" xfId="60615"/>
    <cellStyle name="Обычный 3 7 4 3 2 3 9" xfId="12550"/>
    <cellStyle name="Обычный 3 7 4 3 2 4" xfId="12551"/>
    <cellStyle name="Обычный 3 7 4 3 2 4 2" xfId="12552"/>
    <cellStyle name="Обычный 3 7 4 3 2 4 3" xfId="17257"/>
    <cellStyle name="Обычный 3 7 4 3 2 4 4" xfId="24729"/>
    <cellStyle name="Обычный 3 7 4 3 2 4 5" xfId="32199"/>
    <cellStyle name="Обычный 3 7 4 3 2 4 6" xfId="39661"/>
    <cellStyle name="Обычный 3 7 4 3 2 4 7" xfId="47547"/>
    <cellStyle name="Обычный 3 7 4 3 2 4 8" xfId="55014"/>
    <cellStyle name="Обычный 3 7 4 3 2 5" xfId="12553"/>
    <cellStyle name="Обычный 3 7 4 3 2 5 2" xfId="12554"/>
    <cellStyle name="Обычный 3 7 4 3 2 5 3" xfId="18191"/>
    <cellStyle name="Обычный 3 7 4 3 2 5 4" xfId="25663"/>
    <cellStyle name="Обычный 3 7 4 3 2 5 5" xfId="33132"/>
    <cellStyle name="Обычный 3 7 4 3 2 5 6" xfId="40593"/>
    <cellStyle name="Обычный 3 7 4 3 2 5 7" xfId="48481"/>
    <cellStyle name="Обычный 3 7 4 3 2 5 8" xfId="55948"/>
    <cellStyle name="Обычный 3 7 4 3 2 6" xfId="12555"/>
    <cellStyle name="Обычный 3 7 4 3 2 6 2" xfId="12556"/>
    <cellStyle name="Обычный 3 7 4 3 2 6 3" xfId="19124"/>
    <cellStyle name="Обычный 3 7 4 3 2 6 4" xfId="26596"/>
    <cellStyle name="Обычный 3 7 4 3 2 6 5" xfId="34065"/>
    <cellStyle name="Обычный 3 7 4 3 2 6 6" xfId="41526"/>
    <cellStyle name="Обычный 3 7 4 3 2 6 7" xfId="49414"/>
    <cellStyle name="Обычный 3 7 4 3 2 6 8" xfId="56881"/>
    <cellStyle name="Обычный 3 7 4 3 2 7" xfId="12557"/>
    <cellStyle name="Обычный 3 7 4 3 2 7 2" xfId="12558"/>
    <cellStyle name="Обычный 3 7 4 3 2 7 3" xfId="20056"/>
    <cellStyle name="Обычный 3 7 4 3 2 7 4" xfId="27528"/>
    <cellStyle name="Обычный 3 7 4 3 2 7 5" xfId="34997"/>
    <cellStyle name="Обычный 3 7 4 3 2 7 6" xfId="42458"/>
    <cellStyle name="Обычный 3 7 4 3 2 7 7" xfId="50346"/>
    <cellStyle name="Обычный 3 7 4 3 2 7 8" xfId="57813"/>
    <cellStyle name="Обычный 3 7 4 3 2 8" xfId="12559"/>
    <cellStyle name="Обычный 3 7 4 3 2 8 2" xfId="12560"/>
    <cellStyle name="Обычный 3 7 4 3 2 8 3" xfId="20989"/>
    <cellStyle name="Обычный 3 7 4 3 2 8 4" xfId="28461"/>
    <cellStyle name="Обычный 3 7 4 3 2 8 5" xfId="35930"/>
    <cellStyle name="Обычный 3 7 4 3 2 8 6" xfId="43391"/>
    <cellStyle name="Обычный 3 7 4 3 2 8 7" xfId="51279"/>
    <cellStyle name="Обычный 3 7 4 3 2 8 8" xfId="58746"/>
    <cellStyle name="Обычный 3 7 4 3 2 9" xfId="12561"/>
    <cellStyle name="Обычный 3 7 4 3 2 9 2" xfId="12562"/>
    <cellStyle name="Обычный 3 7 4 3 2 9 3" xfId="21923"/>
    <cellStyle name="Обычный 3 7 4 3 2 9 4" xfId="29395"/>
    <cellStyle name="Обычный 3 7 4 3 2 9 5" xfId="36864"/>
    <cellStyle name="Обычный 3 7 4 3 2 9 6" xfId="44325"/>
    <cellStyle name="Обычный 3 7 4 3 2 9 7" xfId="52213"/>
    <cellStyle name="Обычный 3 7 4 3 2 9 8" xfId="59680"/>
    <cellStyle name="Обычный 3 7 4 3 3" xfId="12563"/>
    <cellStyle name="Обычный 3 7 4 3 3 10" xfId="16305"/>
    <cellStyle name="Обычный 3 7 4 3 3 11" xfId="23795"/>
    <cellStyle name="Обычный 3 7 4 3 3 12" xfId="31266"/>
    <cellStyle name="Обычный 3 7 4 3 3 13" xfId="38732"/>
    <cellStyle name="Обычный 3 7 4 3 3 14" xfId="46613"/>
    <cellStyle name="Обычный 3 7 4 3 3 15" xfId="54080"/>
    <cellStyle name="Обычный 3 7 4 3 3 2" xfId="12564"/>
    <cellStyle name="Обычный 3 7 4 3 3 2 2" xfId="12565"/>
    <cellStyle name="Обычный 3 7 4 3 3 2 3" xfId="17260"/>
    <cellStyle name="Обычный 3 7 4 3 3 2 4" xfId="24732"/>
    <cellStyle name="Обычный 3 7 4 3 3 2 5" xfId="32202"/>
    <cellStyle name="Обычный 3 7 4 3 3 2 6" xfId="39664"/>
    <cellStyle name="Обычный 3 7 4 3 3 2 7" xfId="47550"/>
    <cellStyle name="Обычный 3 7 4 3 3 2 8" xfId="55017"/>
    <cellStyle name="Обычный 3 7 4 3 3 3" xfId="12566"/>
    <cellStyle name="Обычный 3 7 4 3 3 3 2" xfId="12567"/>
    <cellStyle name="Обычный 3 7 4 3 3 3 3" xfId="18194"/>
    <cellStyle name="Обычный 3 7 4 3 3 3 4" xfId="25666"/>
    <cellStyle name="Обычный 3 7 4 3 3 3 5" xfId="33135"/>
    <cellStyle name="Обычный 3 7 4 3 3 3 6" xfId="40596"/>
    <cellStyle name="Обычный 3 7 4 3 3 3 7" xfId="48484"/>
    <cellStyle name="Обычный 3 7 4 3 3 3 8" xfId="55951"/>
    <cellStyle name="Обычный 3 7 4 3 3 4" xfId="12568"/>
    <cellStyle name="Обычный 3 7 4 3 3 4 2" xfId="12569"/>
    <cellStyle name="Обычный 3 7 4 3 3 4 3" xfId="19127"/>
    <cellStyle name="Обычный 3 7 4 3 3 4 4" xfId="26599"/>
    <cellStyle name="Обычный 3 7 4 3 3 4 5" xfId="34068"/>
    <cellStyle name="Обычный 3 7 4 3 3 4 6" xfId="41529"/>
    <cellStyle name="Обычный 3 7 4 3 3 4 7" xfId="49417"/>
    <cellStyle name="Обычный 3 7 4 3 3 4 8" xfId="56884"/>
    <cellStyle name="Обычный 3 7 4 3 3 5" xfId="12570"/>
    <cellStyle name="Обычный 3 7 4 3 3 5 2" xfId="12571"/>
    <cellStyle name="Обычный 3 7 4 3 3 5 3" xfId="20059"/>
    <cellStyle name="Обычный 3 7 4 3 3 5 4" xfId="27531"/>
    <cellStyle name="Обычный 3 7 4 3 3 5 5" xfId="35000"/>
    <cellStyle name="Обычный 3 7 4 3 3 5 6" xfId="42461"/>
    <cellStyle name="Обычный 3 7 4 3 3 5 7" xfId="50349"/>
    <cellStyle name="Обычный 3 7 4 3 3 5 8" xfId="57816"/>
    <cellStyle name="Обычный 3 7 4 3 3 6" xfId="12572"/>
    <cellStyle name="Обычный 3 7 4 3 3 6 2" xfId="12573"/>
    <cellStyle name="Обычный 3 7 4 3 3 6 3" xfId="20992"/>
    <cellStyle name="Обычный 3 7 4 3 3 6 4" xfId="28464"/>
    <cellStyle name="Обычный 3 7 4 3 3 6 5" xfId="35933"/>
    <cellStyle name="Обычный 3 7 4 3 3 6 6" xfId="43394"/>
    <cellStyle name="Обычный 3 7 4 3 3 6 7" xfId="51282"/>
    <cellStyle name="Обычный 3 7 4 3 3 6 8" xfId="58749"/>
    <cellStyle name="Обычный 3 7 4 3 3 7" xfId="12574"/>
    <cellStyle name="Обычный 3 7 4 3 3 7 2" xfId="12575"/>
    <cellStyle name="Обычный 3 7 4 3 3 7 3" xfId="21926"/>
    <cellStyle name="Обычный 3 7 4 3 3 7 4" xfId="29398"/>
    <cellStyle name="Обычный 3 7 4 3 3 7 5" xfId="36867"/>
    <cellStyle name="Обычный 3 7 4 3 3 7 6" xfId="44328"/>
    <cellStyle name="Обычный 3 7 4 3 3 7 7" xfId="52216"/>
    <cellStyle name="Обычный 3 7 4 3 3 7 8" xfId="59683"/>
    <cellStyle name="Обычный 3 7 4 3 3 8" xfId="12576"/>
    <cellStyle name="Обычный 3 7 4 3 3 8 2" xfId="12577"/>
    <cellStyle name="Обычный 3 7 4 3 3 8 3" xfId="22859"/>
    <cellStyle name="Обычный 3 7 4 3 3 8 4" xfId="30331"/>
    <cellStyle name="Обычный 3 7 4 3 3 8 5" xfId="37800"/>
    <cellStyle name="Обычный 3 7 4 3 3 8 6" xfId="45261"/>
    <cellStyle name="Обычный 3 7 4 3 3 8 7" xfId="53149"/>
    <cellStyle name="Обычный 3 7 4 3 3 8 8" xfId="60616"/>
    <cellStyle name="Обычный 3 7 4 3 3 9" xfId="12578"/>
    <cellStyle name="Обычный 3 7 4 3 4" xfId="12579"/>
    <cellStyle name="Обычный 3 7 4 3 4 10" xfId="16306"/>
    <cellStyle name="Обычный 3 7 4 3 4 11" xfId="23796"/>
    <cellStyle name="Обычный 3 7 4 3 4 12" xfId="31267"/>
    <cellStyle name="Обычный 3 7 4 3 4 13" xfId="38733"/>
    <cellStyle name="Обычный 3 7 4 3 4 14" xfId="46614"/>
    <cellStyle name="Обычный 3 7 4 3 4 15" xfId="54081"/>
    <cellStyle name="Обычный 3 7 4 3 4 2" xfId="12580"/>
    <cellStyle name="Обычный 3 7 4 3 4 2 2" xfId="12581"/>
    <cellStyle name="Обычный 3 7 4 3 4 2 3" xfId="17261"/>
    <cellStyle name="Обычный 3 7 4 3 4 2 4" xfId="24733"/>
    <cellStyle name="Обычный 3 7 4 3 4 2 5" xfId="32203"/>
    <cellStyle name="Обычный 3 7 4 3 4 2 6" xfId="39665"/>
    <cellStyle name="Обычный 3 7 4 3 4 2 7" xfId="47551"/>
    <cellStyle name="Обычный 3 7 4 3 4 2 8" xfId="55018"/>
    <cellStyle name="Обычный 3 7 4 3 4 3" xfId="12582"/>
    <cellStyle name="Обычный 3 7 4 3 4 3 2" xfId="12583"/>
    <cellStyle name="Обычный 3 7 4 3 4 3 3" xfId="18195"/>
    <cellStyle name="Обычный 3 7 4 3 4 3 4" xfId="25667"/>
    <cellStyle name="Обычный 3 7 4 3 4 3 5" xfId="33136"/>
    <cellStyle name="Обычный 3 7 4 3 4 3 6" xfId="40597"/>
    <cellStyle name="Обычный 3 7 4 3 4 3 7" xfId="48485"/>
    <cellStyle name="Обычный 3 7 4 3 4 3 8" xfId="55952"/>
    <cellStyle name="Обычный 3 7 4 3 4 4" xfId="12584"/>
    <cellStyle name="Обычный 3 7 4 3 4 4 2" xfId="12585"/>
    <cellStyle name="Обычный 3 7 4 3 4 4 3" xfId="19128"/>
    <cellStyle name="Обычный 3 7 4 3 4 4 4" xfId="26600"/>
    <cellStyle name="Обычный 3 7 4 3 4 4 5" xfId="34069"/>
    <cellStyle name="Обычный 3 7 4 3 4 4 6" xfId="41530"/>
    <cellStyle name="Обычный 3 7 4 3 4 4 7" xfId="49418"/>
    <cellStyle name="Обычный 3 7 4 3 4 4 8" xfId="56885"/>
    <cellStyle name="Обычный 3 7 4 3 4 5" xfId="12586"/>
    <cellStyle name="Обычный 3 7 4 3 4 5 2" xfId="12587"/>
    <cellStyle name="Обычный 3 7 4 3 4 5 3" xfId="20060"/>
    <cellStyle name="Обычный 3 7 4 3 4 5 4" xfId="27532"/>
    <cellStyle name="Обычный 3 7 4 3 4 5 5" xfId="35001"/>
    <cellStyle name="Обычный 3 7 4 3 4 5 6" xfId="42462"/>
    <cellStyle name="Обычный 3 7 4 3 4 5 7" xfId="50350"/>
    <cellStyle name="Обычный 3 7 4 3 4 5 8" xfId="57817"/>
    <cellStyle name="Обычный 3 7 4 3 4 6" xfId="12588"/>
    <cellStyle name="Обычный 3 7 4 3 4 6 2" xfId="12589"/>
    <cellStyle name="Обычный 3 7 4 3 4 6 3" xfId="20993"/>
    <cellStyle name="Обычный 3 7 4 3 4 6 4" xfId="28465"/>
    <cellStyle name="Обычный 3 7 4 3 4 6 5" xfId="35934"/>
    <cellStyle name="Обычный 3 7 4 3 4 6 6" xfId="43395"/>
    <cellStyle name="Обычный 3 7 4 3 4 6 7" xfId="51283"/>
    <cellStyle name="Обычный 3 7 4 3 4 6 8" xfId="58750"/>
    <cellStyle name="Обычный 3 7 4 3 4 7" xfId="12590"/>
    <cellStyle name="Обычный 3 7 4 3 4 7 2" xfId="12591"/>
    <cellStyle name="Обычный 3 7 4 3 4 7 3" xfId="21927"/>
    <cellStyle name="Обычный 3 7 4 3 4 7 4" xfId="29399"/>
    <cellStyle name="Обычный 3 7 4 3 4 7 5" xfId="36868"/>
    <cellStyle name="Обычный 3 7 4 3 4 7 6" xfId="44329"/>
    <cellStyle name="Обычный 3 7 4 3 4 7 7" xfId="52217"/>
    <cellStyle name="Обычный 3 7 4 3 4 7 8" xfId="59684"/>
    <cellStyle name="Обычный 3 7 4 3 4 8" xfId="12592"/>
    <cellStyle name="Обычный 3 7 4 3 4 8 2" xfId="12593"/>
    <cellStyle name="Обычный 3 7 4 3 4 8 3" xfId="22860"/>
    <cellStyle name="Обычный 3 7 4 3 4 8 4" xfId="30332"/>
    <cellStyle name="Обычный 3 7 4 3 4 8 5" xfId="37801"/>
    <cellStyle name="Обычный 3 7 4 3 4 8 6" xfId="45262"/>
    <cellStyle name="Обычный 3 7 4 3 4 8 7" xfId="53150"/>
    <cellStyle name="Обычный 3 7 4 3 4 8 8" xfId="60617"/>
    <cellStyle name="Обычный 3 7 4 3 4 9" xfId="12594"/>
    <cellStyle name="Обычный 3 7 4 3 5" xfId="12595"/>
    <cellStyle name="Обычный 3 7 4 3 5 2" xfId="12596"/>
    <cellStyle name="Обычный 3 7 4 3 5 3" xfId="17256"/>
    <cellStyle name="Обычный 3 7 4 3 5 4" xfId="24728"/>
    <cellStyle name="Обычный 3 7 4 3 5 5" xfId="32198"/>
    <cellStyle name="Обычный 3 7 4 3 5 6" xfId="39660"/>
    <cellStyle name="Обычный 3 7 4 3 5 7" xfId="47546"/>
    <cellStyle name="Обычный 3 7 4 3 5 8" xfId="55013"/>
    <cellStyle name="Обычный 3 7 4 3 6" xfId="12597"/>
    <cellStyle name="Обычный 3 7 4 3 6 2" xfId="12598"/>
    <cellStyle name="Обычный 3 7 4 3 6 3" xfId="18190"/>
    <cellStyle name="Обычный 3 7 4 3 6 4" xfId="25662"/>
    <cellStyle name="Обычный 3 7 4 3 6 5" xfId="33131"/>
    <cellStyle name="Обычный 3 7 4 3 6 6" xfId="40592"/>
    <cellStyle name="Обычный 3 7 4 3 6 7" xfId="48480"/>
    <cellStyle name="Обычный 3 7 4 3 6 8" xfId="55947"/>
    <cellStyle name="Обычный 3 7 4 3 7" xfId="12599"/>
    <cellStyle name="Обычный 3 7 4 3 7 2" xfId="12600"/>
    <cellStyle name="Обычный 3 7 4 3 7 3" xfId="19123"/>
    <cellStyle name="Обычный 3 7 4 3 7 4" xfId="26595"/>
    <cellStyle name="Обычный 3 7 4 3 7 5" xfId="34064"/>
    <cellStyle name="Обычный 3 7 4 3 7 6" xfId="41525"/>
    <cellStyle name="Обычный 3 7 4 3 7 7" xfId="49413"/>
    <cellStyle name="Обычный 3 7 4 3 7 8" xfId="56880"/>
    <cellStyle name="Обычный 3 7 4 3 8" xfId="12601"/>
    <cellStyle name="Обычный 3 7 4 3 8 2" xfId="12602"/>
    <cellStyle name="Обычный 3 7 4 3 8 3" xfId="20055"/>
    <cellStyle name="Обычный 3 7 4 3 8 4" xfId="27527"/>
    <cellStyle name="Обычный 3 7 4 3 8 5" xfId="34996"/>
    <cellStyle name="Обычный 3 7 4 3 8 6" xfId="42457"/>
    <cellStyle name="Обычный 3 7 4 3 8 7" xfId="50345"/>
    <cellStyle name="Обычный 3 7 4 3 8 8" xfId="57812"/>
    <cellStyle name="Обычный 3 7 4 3 9" xfId="12603"/>
    <cellStyle name="Обычный 3 7 4 3 9 2" xfId="12604"/>
    <cellStyle name="Обычный 3 7 4 3 9 3" xfId="20988"/>
    <cellStyle name="Обычный 3 7 4 3 9 4" xfId="28460"/>
    <cellStyle name="Обычный 3 7 4 3 9 5" xfId="35929"/>
    <cellStyle name="Обычный 3 7 4 3 9 6" xfId="43390"/>
    <cellStyle name="Обычный 3 7 4 3 9 7" xfId="51278"/>
    <cellStyle name="Обычный 3 7 4 3 9 8" xfId="58745"/>
    <cellStyle name="Обычный 3 7 4 4" xfId="12605"/>
    <cellStyle name="Обычный 3 7 4 4 10" xfId="12606"/>
    <cellStyle name="Обычный 3 7 4 4 10 2" xfId="12607"/>
    <cellStyle name="Обычный 3 7 4 4 10 3" xfId="22861"/>
    <cellStyle name="Обычный 3 7 4 4 10 4" xfId="30333"/>
    <cellStyle name="Обычный 3 7 4 4 10 5" xfId="37802"/>
    <cellStyle name="Обычный 3 7 4 4 10 6" xfId="45263"/>
    <cellStyle name="Обычный 3 7 4 4 10 7" xfId="53151"/>
    <cellStyle name="Обычный 3 7 4 4 10 8" xfId="60618"/>
    <cellStyle name="Обычный 3 7 4 4 11" xfId="12608"/>
    <cellStyle name="Обычный 3 7 4 4 12" xfId="16307"/>
    <cellStyle name="Обычный 3 7 4 4 13" xfId="23797"/>
    <cellStyle name="Обычный 3 7 4 4 14" xfId="31268"/>
    <cellStyle name="Обычный 3 7 4 4 15" xfId="38734"/>
    <cellStyle name="Обычный 3 7 4 4 16" xfId="45645"/>
    <cellStyle name="Обычный 3 7 4 4 17" xfId="46615"/>
    <cellStyle name="Обычный 3 7 4 4 18" xfId="54082"/>
    <cellStyle name="Обычный 3 7 4 4 2" xfId="12609"/>
    <cellStyle name="Обычный 3 7 4 4 2 10" xfId="16308"/>
    <cellStyle name="Обычный 3 7 4 4 2 11" xfId="23798"/>
    <cellStyle name="Обычный 3 7 4 4 2 12" xfId="31269"/>
    <cellStyle name="Обычный 3 7 4 4 2 13" xfId="38735"/>
    <cellStyle name="Обычный 3 7 4 4 2 14" xfId="46616"/>
    <cellStyle name="Обычный 3 7 4 4 2 15" xfId="54083"/>
    <cellStyle name="Обычный 3 7 4 4 2 2" xfId="12610"/>
    <cellStyle name="Обычный 3 7 4 4 2 2 2" xfId="12611"/>
    <cellStyle name="Обычный 3 7 4 4 2 2 3" xfId="17263"/>
    <cellStyle name="Обычный 3 7 4 4 2 2 4" xfId="24735"/>
    <cellStyle name="Обычный 3 7 4 4 2 2 5" xfId="32205"/>
    <cellStyle name="Обычный 3 7 4 4 2 2 6" xfId="39667"/>
    <cellStyle name="Обычный 3 7 4 4 2 2 7" xfId="47553"/>
    <cellStyle name="Обычный 3 7 4 4 2 2 8" xfId="55020"/>
    <cellStyle name="Обычный 3 7 4 4 2 3" xfId="12612"/>
    <cellStyle name="Обычный 3 7 4 4 2 3 2" xfId="12613"/>
    <cellStyle name="Обычный 3 7 4 4 2 3 3" xfId="18197"/>
    <cellStyle name="Обычный 3 7 4 4 2 3 4" xfId="25669"/>
    <cellStyle name="Обычный 3 7 4 4 2 3 5" xfId="33138"/>
    <cellStyle name="Обычный 3 7 4 4 2 3 6" xfId="40599"/>
    <cellStyle name="Обычный 3 7 4 4 2 3 7" xfId="48487"/>
    <cellStyle name="Обычный 3 7 4 4 2 3 8" xfId="55954"/>
    <cellStyle name="Обычный 3 7 4 4 2 4" xfId="12614"/>
    <cellStyle name="Обычный 3 7 4 4 2 4 2" xfId="12615"/>
    <cellStyle name="Обычный 3 7 4 4 2 4 3" xfId="19130"/>
    <cellStyle name="Обычный 3 7 4 4 2 4 4" xfId="26602"/>
    <cellStyle name="Обычный 3 7 4 4 2 4 5" xfId="34071"/>
    <cellStyle name="Обычный 3 7 4 4 2 4 6" xfId="41532"/>
    <cellStyle name="Обычный 3 7 4 4 2 4 7" xfId="49420"/>
    <cellStyle name="Обычный 3 7 4 4 2 4 8" xfId="56887"/>
    <cellStyle name="Обычный 3 7 4 4 2 5" xfId="12616"/>
    <cellStyle name="Обычный 3 7 4 4 2 5 2" xfId="12617"/>
    <cellStyle name="Обычный 3 7 4 4 2 5 3" xfId="20062"/>
    <cellStyle name="Обычный 3 7 4 4 2 5 4" xfId="27534"/>
    <cellStyle name="Обычный 3 7 4 4 2 5 5" xfId="35003"/>
    <cellStyle name="Обычный 3 7 4 4 2 5 6" xfId="42464"/>
    <cellStyle name="Обычный 3 7 4 4 2 5 7" xfId="50352"/>
    <cellStyle name="Обычный 3 7 4 4 2 5 8" xfId="57819"/>
    <cellStyle name="Обычный 3 7 4 4 2 6" xfId="12618"/>
    <cellStyle name="Обычный 3 7 4 4 2 6 2" xfId="12619"/>
    <cellStyle name="Обычный 3 7 4 4 2 6 3" xfId="20995"/>
    <cellStyle name="Обычный 3 7 4 4 2 6 4" xfId="28467"/>
    <cellStyle name="Обычный 3 7 4 4 2 6 5" xfId="35936"/>
    <cellStyle name="Обычный 3 7 4 4 2 6 6" xfId="43397"/>
    <cellStyle name="Обычный 3 7 4 4 2 6 7" xfId="51285"/>
    <cellStyle name="Обычный 3 7 4 4 2 6 8" xfId="58752"/>
    <cellStyle name="Обычный 3 7 4 4 2 7" xfId="12620"/>
    <cellStyle name="Обычный 3 7 4 4 2 7 2" xfId="12621"/>
    <cellStyle name="Обычный 3 7 4 4 2 7 3" xfId="21929"/>
    <cellStyle name="Обычный 3 7 4 4 2 7 4" xfId="29401"/>
    <cellStyle name="Обычный 3 7 4 4 2 7 5" xfId="36870"/>
    <cellStyle name="Обычный 3 7 4 4 2 7 6" xfId="44331"/>
    <cellStyle name="Обычный 3 7 4 4 2 7 7" xfId="52219"/>
    <cellStyle name="Обычный 3 7 4 4 2 7 8" xfId="59686"/>
    <cellStyle name="Обычный 3 7 4 4 2 8" xfId="12622"/>
    <cellStyle name="Обычный 3 7 4 4 2 8 2" xfId="12623"/>
    <cellStyle name="Обычный 3 7 4 4 2 8 3" xfId="22862"/>
    <cellStyle name="Обычный 3 7 4 4 2 8 4" xfId="30334"/>
    <cellStyle name="Обычный 3 7 4 4 2 8 5" xfId="37803"/>
    <cellStyle name="Обычный 3 7 4 4 2 8 6" xfId="45264"/>
    <cellStyle name="Обычный 3 7 4 4 2 8 7" xfId="53152"/>
    <cellStyle name="Обычный 3 7 4 4 2 8 8" xfId="60619"/>
    <cellStyle name="Обычный 3 7 4 4 2 9" xfId="12624"/>
    <cellStyle name="Обычный 3 7 4 4 3" xfId="12625"/>
    <cellStyle name="Обычный 3 7 4 4 3 10" xfId="16309"/>
    <cellStyle name="Обычный 3 7 4 4 3 11" xfId="23799"/>
    <cellStyle name="Обычный 3 7 4 4 3 12" xfId="31270"/>
    <cellStyle name="Обычный 3 7 4 4 3 13" xfId="38736"/>
    <cellStyle name="Обычный 3 7 4 4 3 14" xfId="46617"/>
    <cellStyle name="Обычный 3 7 4 4 3 15" xfId="54084"/>
    <cellStyle name="Обычный 3 7 4 4 3 2" xfId="12626"/>
    <cellStyle name="Обычный 3 7 4 4 3 2 2" xfId="12627"/>
    <cellStyle name="Обычный 3 7 4 4 3 2 3" xfId="17264"/>
    <cellStyle name="Обычный 3 7 4 4 3 2 4" xfId="24736"/>
    <cellStyle name="Обычный 3 7 4 4 3 2 5" xfId="32206"/>
    <cellStyle name="Обычный 3 7 4 4 3 2 6" xfId="39668"/>
    <cellStyle name="Обычный 3 7 4 4 3 2 7" xfId="47554"/>
    <cellStyle name="Обычный 3 7 4 4 3 2 8" xfId="55021"/>
    <cellStyle name="Обычный 3 7 4 4 3 3" xfId="12628"/>
    <cellStyle name="Обычный 3 7 4 4 3 3 2" xfId="12629"/>
    <cellStyle name="Обычный 3 7 4 4 3 3 3" xfId="18198"/>
    <cellStyle name="Обычный 3 7 4 4 3 3 4" xfId="25670"/>
    <cellStyle name="Обычный 3 7 4 4 3 3 5" xfId="33139"/>
    <cellStyle name="Обычный 3 7 4 4 3 3 6" xfId="40600"/>
    <cellStyle name="Обычный 3 7 4 4 3 3 7" xfId="48488"/>
    <cellStyle name="Обычный 3 7 4 4 3 3 8" xfId="55955"/>
    <cellStyle name="Обычный 3 7 4 4 3 4" xfId="12630"/>
    <cellStyle name="Обычный 3 7 4 4 3 4 2" xfId="12631"/>
    <cellStyle name="Обычный 3 7 4 4 3 4 3" xfId="19131"/>
    <cellStyle name="Обычный 3 7 4 4 3 4 4" xfId="26603"/>
    <cellStyle name="Обычный 3 7 4 4 3 4 5" xfId="34072"/>
    <cellStyle name="Обычный 3 7 4 4 3 4 6" xfId="41533"/>
    <cellStyle name="Обычный 3 7 4 4 3 4 7" xfId="49421"/>
    <cellStyle name="Обычный 3 7 4 4 3 4 8" xfId="56888"/>
    <cellStyle name="Обычный 3 7 4 4 3 5" xfId="12632"/>
    <cellStyle name="Обычный 3 7 4 4 3 5 2" xfId="12633"/>
    <cellStyle name="Обычный 3 7 4 4 3 5 3" xfId="20063"/>
    <cellStyle name="Обычный 3 7 4 4 3 5 4" xfId="27535"/>
    <cellStyle name="Обычный 3 7 4 4 3 5 5" xfId="35004"/>
    <cellStyle name="Обычный 3 7 4 4 3 5 6" xfId="42465"/>
    <cellStyle name="Обычный 3 7 4 4 3 5 7" xfId="50353"/>
    <cellStyle name="Обычный 3 7 4 4 3 5 8" xfId="57820"/>
    <cellStyle name="Обычный 3 7 4 4 3 6" xfId="12634"/>
    <cellStyle name="Обычный 3 7 4 4 3 6 2" xfId="12635"/>
    <cellStyle name="Обычный 3 7 4 4 3 6 3" xfId="20996"/>
    <cellStyle name="Обычный 3 7 4 4 3 6 4" xfId="28468"/>
    <cellStyle name="Обычный 3 7 4 4 3 6 5" xfId="35937"/>
    <cellStyle name="Обычный 3 7 4 4 3 6 6" xfId="43398"/>
    <cellStyle name="Обычный 3 7 4 4 3 6 7" xfId="51286"/>
    <cellStyle name="Обычный 3 7 4 4 3 6 8" xfId="58753"/>
    <cellStyle name="Обычный 3 7 4 4 3 7" xfId="12636"/>
    <cellStyle name="Обычный 3 7 4 4 3 7 2" xfId="12637"/>
    <cellStyle name="Обычный 3 7 4 4 3 7 3" xfId="21930"/>
    <cellStyle name="Обычный 3 7 4 4 3 7 4" xfId="29402"/>
    <cellStyle name="Обычный 3 7 4 4 3 7 5" xfId="36871"/>
    <cellStyle name="Обычный 3 7 4 4 3 7 6" xfId="44332"/>
    <cellStyle name="Обычный 3 7 4 4 3 7 7" xfId="52220"/>
    <cellStyle name="Обычный 3 7 4 4 3 7 8" xfId="59687"/>
    <cellStyle name="Обычный 3 7 4 4 3 8" xfId="12638"/>
    <cellStyle name="Обычный 3 7 4 4 3 8 2" xfId="12639"/>
    <cellStyle name="Обычный 3 7 4 4 3 8 3" xfId="22863"/>
    <cellStyle name="Обычный 3 7 4 4 3 8 4" xfId="30335"/>
    <cellStyle name="Обычный 3 7 4 4 3 8 5" xfId="37804"/>
    <cellStyle name="Обычный 3 7 4 4 3 8 6" xfId="45265"/>
    <cellStyle name="Обычный 3 7 4 4 3 8 7" xfId="53153"/>
    <cellStyle name="Обычный 3 7 4 4 3 8 8" xfId="60620"/>
    <cellStyle name="Обычный 3 7 4 4 3 9" xfId="12640"/>
    <cellStyle name="Обычный 3 7 4 4 4" xfId="12641"/>
    <cellStyle name="Обычный 3 7 4 4 4 2" xfId="12642"/>
    <cellStyle name="Обычный 3 7 4 4 4 3" xfId="17262"/>
    <cellStyle name="Обычный 3 7 4 4 4 4" xfId="24734"/>
    <cellStyle name="Обычный 3 7 4 4 4 5" xfId="32204"/>
    <cellStyle name="Обычный 3 7 4 4 4 6" xfId="39666"/>
    <cellStyle name="Обычный 3 7 4 4 4 7" xfId="47552"/>
    <cellStyle name="Обычный 3 7 4 4 4 8" xfId="55019"/>
    <cellStyle name="Обычный 3 7 4 4 5" xfId="12643"/>
    <cellStyle name="Обычный 3 7 4 4 5 2" xfId="12644"/>
    <cellStyle name="Обычный 3 7 4 4 5 3" xfId="18196"/>
    <cellStyle name="Обычный 3 7 4 4 5 4" xfId="25668"/>
    <cellStyle name="Обычный 3 7 4 4 5 5" xfId="33137"/>
    <cellStyle name="Обычный 3 7 4 4 5 6" xfId="40598"/>
    <cellStyle name="Обычный 3 7 4 4 5 7" xfId="48486"/>
    <cellStyle name="Обычный 3 7 4 4 5 8" xfId="55953"/>
    <cellStyle name="Обычный 3 7 4 4 6" xfId="12645"/>
    <cellStyle name="Обычный 3 7 4 4 6 2" xfId="12646"/>
    <cellStyle name="Обычный 3 7 4 4 6 3" xfId="19129"/>
    <cellStyle name="Обычный 3 7 4 4 6 4" xfId="26601"/>
    <cellStyle name="Обычный 3 7 4 4 6 5" xfId="34070"/>
    <cellStyle name="Обычный 3 7 4 4 6 6" xfId="41531"/>
    <cellStyle name="Обычный 3 7 4 4 6 7" xfId="49419"/>
    <cellStyle name="Обычный 3 7 4 4 6 8" xfId="56886"/>
    <cellStyle name="Обычный 3 7 4 4 7" xfId="12647"/>
    <cellStyle name="Обычный 3 7 4 4 7 2" xfId="12648"/>
    <cellStyle name="Обычный 3 7 4 4 7 3" xfId="20061"/>
    <cellStyle name="Обычный 3 7 4 4 7 4" xfId="27533"/>
    <cellStyle name="Обычный 3 7 4 4 7 5" xfId="35002"/>
    <cellStyle name="Обычный 3 7 4 4 7 6" xfId="42463"/>
    <cellStyle name="Обычный 3 7 4 4 7 7" xfId="50351"/>
    <cellStyle name="Обычный 3 7 4 4 7 8" xfId="57818"/>
    <cellStyle name="Обычный 3 7 4 4 8" xfId="12649"/>
    <cellStyle name="Обычный 3 7 4 4 8 2" xfId="12650"/>
    <cellStyle name="Обычный 3 7 4 4 8 3" xfId="20994"/>
    <cellStyle name="Обычный 3 7 4 4 8 4" xfId="28466"/>
    <cellStyle name="Обычный 3 7 4 4 8 5" xfId="35935"/>
    <cellStyle name="Обычный 3 7 4 4 8 6" xfId="43396"/>
    <cellStyle name="Обычный 3 7 4 4 8 7" xfId="51284"/>
    <cellStyle name="Обычный 3 7 4 4 8 8" xfId="58751"/>
    <cellStyle name="Обычный 3 7 4 4 9" xfId="12651"/>
    <cellStyle name="Обычный 3 7 4 4 9 2" xfId="12652"/>
    <cellStyle name="Обычный 3 7 4 4 9 3" xfId="21928"/>
    <cellStyle name="Обычный 3 7 4 4 9 4" xfId="29400"/>
    <cellStyle name="Обычный 3 7 4 4 9 5" xfId="36869"/>
    <cellStyle name="Обычный 3 7 4 4 9 6" xfId="44330"/>
    <cellStyle name="Обычный 3 7 4 4 9 7" xfId="52218"/>
    <cellStyle name="Обычный 3 7 4 4 9 8" xfId="59685"/>
    <cellStyle name="Обычный 3 7 4 5" xfId="12653"/>
    <cellStyle name="Обычный 3 7 4 5 10" xfId="16310"/>
    <cellStyle name="Обычный 3 7 4 5 11" xfId="23800"/>
    <cellStyle name="Обычный 3 7 4 5 12" xfId="31271"/>
    <cellStyle name="Обычный 3 7 4 5 13" xfId="38737"/>
    <cellStyle name="Обычный 3 7 4 5 14" xfId="46618"/>
    <cellStyle name="Обычный 3 7 4 5 15" xfId="54085"/>
    <cellStyle name="Обычный 3 7 4 5 2" xfId="12654"/>
    <cellStyle name="Обычный 3 7 4 5 2 2" xfId="12655"/>
    <cellStyle name="Обычный 3 7 4 5 2 3" xfId="17265"/>
    <cellStyle name="Обычный 3 7 4 5 2 4" xfId="24737"/>
    <cellStyle name="Обычный 3 7 4 5 2 5" xfId="32207"/>
    <cellStyle name="Обычный 3 7 4 5 2 6" xfId="39669"/>
    <cellStyle name="Обычный 3 7 4 5 2 7" xfId="47555"/>
    <cellStyle name="Обычный 3 7 4 5 2 8" xfId="55022"/>
    <cellStyle name="Обычный 3 7 4 5 3" xfId="12656"/>
    <cellStyle name="Обычный 3 7 4 5 3 2" xfId="12657"/>
    <cellStyle name="Обычный 3 7 4 5 3 3" xfId="18199"/>
    <cellStyle name="Обычный 3 7 4 5 3 4" xfId="25671"/>
    <cellStyle name="Обычный 3 7 4 5 3 5" xfId="33140"/>
    <cellStyle name="Обычный 3 7 4 5 3 6" xfId="40601"/>
    <cellStyle name="Обычный 3 7 4 5 3 7" xfId="48489"/>
    <cellStyle name="Обычный 3 7 4 5 3 8" xfId="55956"/>
    <cellStyle name="Обычный 3 7 4 5 4" xfId="12658"/>
    <cellStyle name="Обычный 3 7 4 5 4 2" xfId="12659"/>
    <cellStyle name="Обычный 3 7 4 5 4 3" xfId="19132"/>
    <cellStyle name="Обычный 3 7 4 5 4 4" xfId="26604"/>
    <cellStyle name="Обычный 3 7 4 5 4 5" xfId="34073"/>
    <cellStyle name="Обычный 3 7 4 5 4 6" xfId="41534"/>
    <cellStyle name="Обычный 3 7 4 5 4 7" xfId="49422"/>
    <cellStyle name="Обычный 3 7 4 5 4 8" xfId="56889"/>
    <cellStyle name="Обычный 3 7 4 5 5" xfId="12660"/>
    <cellStyle name="Обычный 3 7 4 5 5 2" xfId="12661"/>
    <cellStyle name="Обычный 3 7 4 5 5 3" xfId="20064"/>
    <cellStyle name="Обычный 3 7 4 5 5 4" xfId="27536"/>
    <cellStyle name="Обычный 3 7 4 5 5 5" xfId="35005"/>
    <cellStyle name="Обычный 3 7 4 5 5 6" xfId="42466"/>
    <cellStyle name="Обычный 3 7 4 5 5 7" xfId="50354"/>
    <cellStyle name="Обычный 3 7 4 5 5 8" xfId="57821"/>
    <cellStyle name="Обычный 3 7 4 5 6" xfId="12662"/>
    <cellStyle name="Обычный 3 7 4 5 6 2" xfId="12663"/>
    <cellStyle name="Обычный 3 7 4 5 6 3" xfId="20997"/>
    <cellStyle name="Обычный 3 7 4 5 6 4" xfId="28469"/>
    <cellStyle name="Обычный 3 7 4 5 6 5" xfId="35938"/>
    <cellStyle name="Обычный 3 7 4 5 6 6" xfId="43399"/>
    <cellStyle name="Обычный 3 7 4 5 6 7" xfId="51287"/>
    <cellStyle name="Обычный 3 7 4 5 6 8" xfId="58754"/>
    <cellStyle name="Обычный 3 7 4 5 7" xfId="12664"/>
    <cellStyle name="Обычный 3 7 4 5 7 2" xfId="12665"/>
    <cellStyle name="Обычный 3 7 4 5 7 3" xfId="21931"/>
    <cellStyle name="Обычный 3 7 4 5 7 4" xfId="29403"/>
    <cellStyle name="Обычный 3 7 4 5 7 5" xfId="36872"/>
    <cellStyle name="Обычный 3 7 4 5 7 6" xfId="44333"/>
    <cellStyle name="Обычный 3 7 4 5 7 7" xfId="52221"/>
    <cellStyle name="Обычный 3 7 4 5 7 8" xfId="59688"/>
    <cellStyle name="Обычный 3 7 4 5 8" xfId="12666"/>
    <cellStyle name="Обычный 3 7 4 5 8 2" xfId="12667"/>
    <cellStyle name="Обычный 3 7 4 5 8 3" xfId="22864"/>
    <cellStyle name="Обычный 3 7 4 5 8 4" xfId="30336"/>
    <cellStyle name="Обычный 3 7 4 5 8 5" xfId="37805"/>
    <cellStyle name="Обычный 3 7 4 5 8 6" xfId="45266"/>
    <cellStyle name="Обычный 3 7 4 5 8 7" xfId="53154"/>
    <cellStyle name="Обычный 3 7 4 5 8 8" xfId="60621"/>
    <cellStyle name="Обычный 3 7 4 5 9" xfId="12668"/>
    <cellStyle name="Обычный 3 7 4 6" xfId="12669"/>
    <cellStyle name="Обычный 3 7 4 6 10" xfId="16311"/>
    <cellStyle name="Обычный 3 7 4 6 11" xfId="23801"/>
    <cellStyle name="Обычный 3 7 4 6 12" xfId="31272"/>
    <cellStyle name="Обычный 3 7 4 6 13" xfId="38738"/>
    <cellStyle name="Обычный 3 7 4 6 14" xfId="46619"/>
    <cellStyle name="Обычный 3 7 4 6 15" xfId="54086"/>
    <cellStyle name="Обычный 3 7 4 6 2" xfId="12670"/>
    <cellStyle name="Обычный 3 7 4 6 2 2" xfId="12671"/>
    <cellStyle name="Обычный 3 7 4 6 2 3" xfId="17266"/>
    <cellStyle name="Обычный 3 7 4 6 2 4" xfId="24738"/>
    <cellStyle name="Обычный 3 7 4 6 2 5" xfId="32208"/>
    <cellStyle name="Обычный 3 7 4 6 2 6" xfId="39670"/>
    <cellStyle name="Обычный 3 7 4 6 2 7" xfId="47556"/>
    <cellStyle name="Обычный 3 7 4 6 2 8" xfId="55023"/>
    <cellStyle name="Обычный 3 7 4 6 3" xfId="12672"/>
    <cellStyle name="Обычный 3 7 4 6 3 2" xfId="12673"/>
    <cellStyle name="Обычный 3 7 4 6 3 3" xfId="18200"/>
    <cellStyle name="Обычный 3 7 4 6 3 4" xfId="25672"/>
    <cellStyle name="Обычный 3 7 4 6 3 5" xfId="33141"/>
    <cellStyle name="Обычный 3 7 4 6 3 6" xfId="40602"/>
    <cellStyle name="Обычный 3 7 4 6 3 7" xfId="48490"/>
    <cellStyle name="Обычный 3 7 4 6 3 8" xfId="55957"/>
    <cellStyle name="Обычный 3 7 4 6 4" xfId="12674"/>
    <cellStyle name="Обычный 3 7 4 6 4 2" xfId="12675"/>
    <cellStyle name="Обычный 3 7 4 6 4 3" xfId="19133"/>
    <cellStyle name="Обычный 3 7 4 6 4 4" xfId="26605"/>
    <cellStyle name="Обычный 3 7 4 6 4 5" xfId="34074"/>
    <cellStyle name="Обычный 3 7 4 6 4 6" xfId="41535"/>
    <cellStyle name="Обычный 3 7 4 6 4 7" xfId="49423"/>
    <cellStyle name="Обычный 3 7 4 6 4 8" xfId="56890"/>
    <cellStyle name="Обычный 3 7 4 6 5" xfId="12676"/>
    <cellStyle name="Обычный 3 7 4 6 5 2" xfId="12677"/>
    <cellStyle name="Обычный 3 7 4 6 5 3" xfId="20065"/>
    <cellStyle name="Обычный 3 7 4 6 5 4" xfId="27537"/>
    <cellStyle name="Обычный 3 7 4 6 5 5" xfId="35006"/>
    <cellStyle name="Обычный 3 7 4 6 5 6" xfId="42467"/>
    <cellStyle name="Обычный 3 7 4 6 5 7" xfId="50355"/>
    <cellStyle name="Обычный 3 7 4 6 5 8" xfId="57822"/>
    <cellStyle name="Обычный 3 7 4 6 6" xfId="12678"/>
    <cellStyle name="Обычный 3 7 4 6 6 2" xfId="12679"/>
    <cellStyle name="Обычный 3 7 4 6 6 3" xfId="20998"/>
    <cellStyle name="Обычный 3 7 4 6 6 4" xfId="28470"/>
    <cellStyle name="Обычный 3 7 4 6 6 5" xfId="35939"/>
    <cellStyle name="Обычный 3 7 4 6 6 6" xfId="43400"/>
    <cellStyle name="Обычный 3 7 4 6 6 7" xfId="51288"/>
    <cellStyle name="Обычный 3 7 4 6 6 8" xfId="58755"/>
    <cellStyle name="Обычный 3 7 4 6 7" xfId="12680"/>
    <cellStyle name="Обычный 3 7 4 6 7 2" xfId="12681"/>
    <cellStyle name="Обычный 3 7 4 6 7 3" xfId="21932"/>
    <cellStyle name="Обычный 3 7 4 6 7 4" xfId="29404"/>
    <cellStyle name="Обычный 3 7 4 6 7 5" xfId="36873"/>
    <cellStyle name="Обычный 3 7 4 6 7 6" xfId="44334"/>
    <cellStyle name="Обычный 3 7 4 6 7 7" xfId="52222"/>
    <cellStyle name="Обычный 3 7 4 6 7 8" xfId="59689"/>
    <cellStyle name="Обычный 3 7 4 6 8" xfId="12682"/>
    <cellStyle name="Обычный 3 7 4 6 8 2" xfId="12683"/>
    <cellStyle name="Обычный 3 7 4 6 8 3" xfId="22865"/>
    <cellStyle name="Обычный 3 7 4 6 8 4" xfId="30337"/>
    <cellStyle name="Обычный 3 7 4 6 8 5" xfId="37806"/>
    <cellStyle name="Обычный 3 7 4 6 8 6" xfId="45267"/>
    <cellStyle name="Обычный 3 7 4 6 8 7" xfId="53155"/>
    <cellStyle name="Обычный 3 7 4 6 8 8" xfId="60622"/>
    <cellStyle name="Обычный 3 7 4 6 9" xfId="12684"/>
    <cellStyle name="Обычный 3 7 4 7" xfId="12685"/>
    <cellStyle name="Обычный 3 7 4 7 2" xfId="12686"/>
    <cellStyle name="Обычный 3 7 4 7 3" xfId="17249"/>
    <cellStyle name="Обычный 3 7 4 7 4" xfId="24721"/>
    <cellStyle name="Обычный 3 7 4 7 5" xfId="32191"/>
    <cellStyle name="Обычный 3 7 4 7 6" xfId="39653"/>
    <cellStyle name="Обычный 3 7 4 7 7" xfId="47539"/>
    <cellStyle name="Обычный 3 7 4 7 8" xfId="55006"/>
    <cellStyle name="Обычный 3 7 4 8" xfId="12687"/>
    <cellStyle name="Обычный 3 7 4 8 2" xfId="12688"/>
    <cellStyle name="Обычный 3 7 4 8 3" xfId="18183"/>
    <cellStyle name="Обычный 3 7 4 8 4" xfId="25655"/>
    <cellStyle name="Обычный 3 7 4 8 5" xfId="33124"/>
    <cellStyle name="Обычный 3 7 4 8 6" xfId="40585"/>
    <cellStyle name="Обычный 3 7 4 8 7" xfId="48473"/>
    <cellStyle name="Обычный 3 7 4 8 8" xfId="55940"/>
    <cellStyle name="Обычный 3 7 4 9" xfId="12689"/>
    <cellStyle name="Обычный 3 7 4 9 2" xfId="12690"/>
    <cellStyle name="Обычный 3 7 4 9 3" xfId="19116"/>
    <cellStyle name="Обычный 3 7 4 9 4" xfId="26588"/>
    <cellStyle name="Обычный 3 7 4 9 5" xfId="34057"/>
    <cellStyle name="Обычный 3 7 4 9 6" xfId="41518"/>
    <cellStyle name="Обычный 3 7 4 9 7" xfId="49406"/>
    <cellStyle name="Обычный 3 7 4 9 8" xfId="56873"/>
    <cellStyle name="Обычный 3 7 5" xfId="12691"/>
    <cellStyle name="Обычный 3 7 5 10" xfId="12692"/>
    <cellStyle name="Обычный 3 7 5 10 2" xfId="12693"/>
    <cellStyle name="Обычный 3 7 5 10 3" xfId="21933"/>
    <cellStyle name="Обычный 3 7 5 10 4" xfId="29405"/>
    <cellStyle name="Обычный 3 7 5 10 5" xfId="36874"/>
    <cellStyle name="Обычный 3 7 5 10 6" xfId="44335"/>
    <cellStyle name="Обычный 3 7 5 10 7" xfId="52223"/>
    <cellStyle name="Обычный 3 7 5 10 8" xfId="59690"/>
    <cellStyle name="Обычный 3 7 5 11" xfId="12694"/>
    <cellStyle name="Обычный 3 7 5 11 2" xfId="12695"/>
    <cellStyle name="Обычный 3 7 5 11 3" xfId="22866"/>
    <cellStyle name="Обычный 3 7 5 11 4" xfId="30338"/>
    <cellStyle name="Обычный 3 7 5 11 5" xfId="37807"/>
    <cellStyle name="Обычный 3 7 5 11 6" xfId="45268"/>
    <cellStyle name="Обычный 3 7 5 11 7" xfId="53156"/>
    <cellStyle name="Обычный 3 7 5 11 8" xfId="60623"/>
    <cellStyle name="Обычный 3 7 5 12" xfId="12696"/>
    <cellStyle name="Обычный 3 7 5 13" xfId="16312"/>
    <cellStyle name="Обычный 3 7 5 14" xfId="23802"/>
    <cellStyle name="Обычный 3 7 5 15" xfId="31273"/>
    <cellStyle name="Обычный 3 7 5 16" xfId="38739"/>
    <cellStyle name="Обычный 3 7 5 17" xfId="45646"/>
    <cellStyle name="Обычный 3 7 5 18" xfId="46620"/>
    <cellStyle name="Обычный 3 7 5 19" xfId="54087"/>
    <cellStyle name="Обычный 3 7 5 2" xfId="12697"/>
    <cellStyle name="Обычный 3 7 5 2 10" xfId="12698"/>
    <cellStyle name="Обычный 3 7 5 2 10 2" xfId="12699"/>
    <cellStyle name="Обычный 3 7 5 2 10 3" xfId="22867"/>
    <cellStyle name="Обычный 3 7 5 2 10 4" xfId="30339"/>
    <cellStyle name="Обычный 3 7 5 2 10 5" xfId="37808"/>
    <cellStyle name="Обычный 3 7 5 2 10 6" xfId="45269"/>
    <cellStyle name="Обычный 3 7 5 2 10 7" xfId="53157"/>
    <cellStyle name="Обычный 3 7 5 2 10 8" xfId="60624"/>
    <cellStyle name="Обычный 3 7 5 2 11" xfId="12700"/>
    <cellStyle name="Обычный 3 7 5 2 12" xfId="16313"/>
    <cellStyle name="Обычный 3 7 5 2 13" xfId="23803"/>
    <cellStyle name="Обычный 3 7 5 2 14" xfId="31274"/>
    <cellStyle name="Обычный 3 7 5 2 15" xfId="38740"/>
    <cellStyle name="Обычный 3 7 5 2 16" xfId="45647"/>
    <cellStyle name="Обычный 3 7 5 2 17" xfId="46621"/>
    <cellStyle name="Обычный 3 7 5 2 18" xfId="54088"/>
    <cellStyle name="Обычный 3 7 5 2 2" xfId="12701"/>
    <cellStyle name="Обычный 3 7 5 2 2 10" xfId="16314"/>
    <cellStyle name="Обычный 3 7 5 2 2 11" xfId="23804"/>
    <cellStyle name="Обычный 3 7 5 2 2 12" xfId="31275"/>
    <cellStyle name="Обычный 3 7 5 2 2 13" xfId="38741"/>
    <cellStyle name="Обычный 3 7 5 2 2 14" xfId="46622"/>
    <cellStyle name="Обычный 3 7 5 2 2 15" xfId="54089"/>
    <cellStyle name="Обычный 3 7 5 2 2 2" xfId="12702"/>
    <cellStyle name="Обычный 3 7 5 2 2 2 2" xfId="12703"/>
    <cellStyle name="Обычный 3 7 5 2 2 2 3" xfId="17269"/>
    <cellStyle name="Обычный 3 7 5 2 2 2 4" xfId="24741"/>
    <cellStyle name="Обычный 3 7 5 2 2 2 5" xfId="32211"/>
    <cellStyle name="Обычный 3 7 5 2 2 2 6" xfId="39673"/>
    <cellStyle name="Обычный 3 7 5 2 2 2 7" xfId="47559"/>
    <cellStyle name="Обычный 3 7 5 2 2 2 8" xfId="55026"/>
    <cellStyle name="Обычный 3 7 5 2 2 3" xfId="12704"/>
    <cellStyle name="Обычный 3 7 5 2 2 3 2" xfId="12705"/>
    <cellStyle name="Обычный 3 7 5 2 2 3 3" xfId="18203"/>
    <cellStyle name="Обычный 3 7 5 2 2 3 4" xfId="25675"/>
    <cellStyle name="Обычный 3 7 5 2 2 3 5" xfId="33144"/>
    <cellStyle name="Обычный 3 7 5 2 2 3 6" xfId="40605"/>
    <cellStyle name="Обычный 3 7 5 2 2 3 7" xfId="48493"/>
    <cellStyle name="Обычный 3 7 5 2 2 3 8" xfId="55960"/>
    <cellStyle name="Обычный 3 7 5 2 2 4" xfId="12706"/>
    <cellStyle name="Обычный 3 7 5 2 2 4 2" xfId="12707"/>
    <cellStyle name="Обычный 3 7 5 2 2 4 3" xfId="19136"/>
    <cellStyle name="Обычный 3 7 5 2 2 4 4" xfId="26608"/>
    <cellStyle name="Обычный 3 7 5 2 2 4 5" xfId="34077"/>
    <cellStyle name="Обычный 3 7 5 2 2 4 6" xfId="41538"/>
    <cellStyle name="Обычный 3 7 5 2 2 4 7" xfId="49426"/>
    <cellStyle name="Обычный 3 7 5 2 2 4 8" xfId="56893"/>
    <cellStyle name="Обычный 3 7 5 2 2 5" xfId="12708"/>
    <cellStyle name="Обычный 3 7 5 2 2 5 2" xfId="12709"/>
    <cellStyle name="Обычный 3 7 5 2 2 5 3" xfId="20068"/>
    <cellStyle name="Обычный 3 7 5 2 2 5 4" xfId="27540"/>
    <cellStyle name="Обычный 3 7 5 2 2 5 5" xfId="35009"/>
    <cellStyle name="Обычный 3 7 5 2 2 5 6" xfId="42470"/>
    <cellStyle name="Обычный 3 7 5 2 2 5 7" xfId="50358"/>
    <cellStyle name="Обычный 3 7 5 2 2 5 8" xfId="57825"/>
    <cellStyle name="Обычный 3 7 5 2 2 6" xfId="12710"/>
    <cellStyle name="Обычный 3 7 5 2 2 6 2" xfId="12711"/>
    <cellStyle name="Обычный 3 7 5 2 2 6 3" xfId="21001"/>
    <cellStyle name="Обычный 3 7 5 2 2 6 4" xfId="28473"/>
    <cellStyle name="Обычный 3 7 5 2 2 6 5" xfId="35942"/>
    <cellStyle name="Обычный 3 7 5 2 2 6 6" xfId="43403"/>
    <cellStyle name="Обычный 3 7 5 2 2 6 7" xfId="51291"/>
    <cellStyle name="Обычный 3 7 5 2 2 6 8" xfId="58758"/>
    <cellStyle name="Обычный 3 7 5 2 2 7" xfId="12712"/>
    <cellStyle name="Обычный 3 7 5 2 2 7 2" xfId="12713"/>
    <cellStyle name="Обычный 3 7 5 2 2 7 3" xfId="21935"/>
    <cellStyle name="Обычный 3 7 5 2 2 7 4" xfId="29407"/>
    <cellStyle name="Обычный 3 7 5 2 2 7 5" xfId="36876"/>
    <cellStyle name="Обычный 3 7 5 2 2 7 6" xfId="44337"/>
    <cellStyle name="Обычный 3 7 5 2 2 7 7" xfId="52225"/>
    <cellStyle name="Обычный 3 7 5 2 2 7 8" xfId="59692"/>
    <cellStyle name="Обычный 3 7 5 2 2 8" xfId="12714"/>
    <cellStyle name="Обычный 3 7 5 2 2 8 2" xfId="12715"/>
    <cellStyle name="Обычный 3 7 5 2 2 8 3" xfId="22868"/>
    <cellStyle name="Обычный 3 7 5 2 2 8 4" xfId="30340"/>
    <cellStyle name="Обычный 3 7 5 2 2 8 5" xfId="37809"/>
    <cellStyle name="Обычный 3 7 5 2 2 8 6" xfId="45270"/>
    <cellStyle name="Обычный 3 7 5 2 2 8 7" xfId="53158"/>
    <cellStyle name="Обычный 3 7 5 2 2 8 8" xfId="60625"/>
    <cellStyle name="Обычный 3 7 5 2 2 9" xfId="12716"/>
    <cellStyle name="Обычный 3 7 5 2 3" xfId="12717"/>
    <cellStyle name="Обычный 3 7 5 2 3 10" xfId="16315"/>
    <cellStyle name="Обычный 3 7 5 2 3 11" xfId="23805"/>
    <cellStyle name="Обычный 3 7 5 2 3 12" xfId="31276"/>
    <cellStyle name="Обычный 3 7 5 2 3 13" xfId="38742"/>
    <cellStyle name="Обычный 3 7 5 2 3 14" xfId="46623"/>
    <cellStyle name="Обычный 3 7 5 2 3 15" xfId="54090"/>
    <cellStyle name="Обычный 3 7 5 2 3 2" xfId="12718"/>
    <cellStyle name="Обычный 3 7 5 2 3 2 2" xfId="12719"/>
    <cellStyle name="Обычный 3 7 5 2 3 2 3" xfId="17270"/>
    <cellStyle name="Обычный 3 7 5 2 3 2 4" xfId="24742"/>
    <cellStyle name="Обычный 3 7 5 2 3 2 5" xfId="32212"/>
    <cellStyle name="Обычный 3 7 5 2 3 2 6" xfId="39674"/>
    <cellStyle name="Обычный 3 7 5 2 3 2 7" xfId="47560"/>
    <cellStyle name="Обычный 3 7 5 2 3 2 8" xfId="55027"/>
    <cellStyle name="Обычный 3 7 5 2 3 3" xfId="12720"/>
    <cellStyle name="Обычный 3 7 5 2 3 3 2" xfId="12721"/>
    <cellStyle name="Обычный 3 7 5 2 3 3 3" xfId="18204"/>
    <cellStyle name="Обычный 3 7 5 2 3 3 4" xfId="25676"/>
    <cellStyle name="Обычный 3 7 5 2 3 3 5" xfId="33145"/>
    <cellStyle name="Обычный 3 7 5 2 3 3 6" xfId="40606"/>
    <cellStyle name="Обычный 3 7 5 2 3 3 7" xfId="48494"/>
    <cellStyle name="Обычный 3 7 5 2 3 3 8" xfId="55961"/>
    <cellStyle name="Обычный 3 7 5 2 3 4" xfId="12722"/>
    <cellStyle name="Обычный 3 7 5 2 3 4 2" xfId="12723"/>
    <cellStyle name="Обычный 3 7 5 2 3 4 3" xfId="19137"/>
    <cellStyle name="Обычный 3 7 5 2 3 4 4" xfId="26609"/>
    <cellStyle name="Обычный 3 7 5 2 3 4 5" xfId="34078"/>
    <cellStyle name="Обычный 3 7 5 2 3 4 6" xfId="41539"/>
    <cellStyle name="Обычный 3 7 5 2 3 4 7" xfId="49427"/>
    <cellStyle name="Обычный 3 7 5 2 3 4 8" xfId="56894"/>
    <cellStyle name="Обычный 3 7 5 2 3 5" xfId="12724"/>
    <cellStyle name="Обычный 3 7 5 2 3 5 2" xfId="12725"/>
    <cellStyle name="Обычный 3 7 5 2 3 5 3" xfId="20069"/>
    <cellStyle name="Обычный 3 7 5 2 3 5 4" xfId="27541"/>
    <cellStyle name="Обычный 3 7 5 2 3 5 5" xfId="35010"/>
    <cellStyle name="Обычный 3 7 5 2 3 5 6" xfId="42471"/>
    <cellStyle name="Обычный 3 7 5 2 3 5 7" xfId="50359"/>
    <cellStyle name="Обычный 3 7 5 2 3 5 8" xfId="57826"/>
    <cellStyle name="Обычный 3 7 5 2 3 6" xfId="12726"/>
    <cellStyle name="Обычный 3 7 5 2 3 6 2" xfId="12727"/>
    <cellStyle name="Обычный 3 7 5 2 3 6 3" xfId="21002"/>
    <cellStyle name="Обычный 3 7 5 2 3 6 4" xfId="28474"/>
    <cellStyle name="Обычный 3 7 5 2 3 6 5" xfId="35943"/>
    <cellStyle name="Обычный 3 7 5 2 3 6 6" xfId="43404"/>
    <cellStyle name="Обычный 3 7 5 2 3 6 7" xfId="51292"/>
    <cellStyle name="Обычный 3 7 5 2 3 6 8" xfId="58759"/>
    <cellStyle name="Обычный 3 7 5 2 3 7" xfId="12728"/>
    <cellStyle name="Обычный 3 7 5 2 3 7 2" xfId="12729"/>
    <cellStyle name="Обычный 3 7 5 2 3 7 3" xfId="21936"/>
    <cellStyle name="Обычный 3 7 5 2 3 7 4" xfId="29408"/>
    <cellStyle name="Обычный 3 7 5 2 3 7 5" xfId="36877"/>
    <cellStyle name="Обычный 3 7 5 2 3 7 6" xfId="44338"/>
    <cellStyle name="Обычный 3 7 5 2 3 7 7" xfId="52226"/>
    <cellStyle name="Обычный 3 7 5 2 3 7 8" xfId="59693"/>
    <cellStyle name="Обычный 3 7 5 2 3 8" xfId="12730"/>
    <cellStyle name="Обычный 3 7 5 2 3 8 2" xfId="12731"/>
    <cellStyle name="Обычный 3 7 5 2 3 8 3" xfId="22869"/>
    <cellStyle name="Обычный 3 7 5 2 3 8 4" xfId="30341"/>
    <cellStyle name="Обычный 3 7 5 2 3 8 5" xfId="37810"/>
    <cellStyle name="Обычный 3 7 5 2 3 8 6" xfId="45271"/>
    <cellStyle name="Обычный 3 7 5 2 3 8 7" xfId="53159"/>
    <cellStyle name="Обычный 3 7 5 2 3 8 8" xfId="60626"/>
    <cellStyle name="Обычный 3 7 5 2 3 9" xfId="12732"/>
    <cellStyle name="Обычный 3 7 5 2 4" xfId="12733"/>
    <cellStyle name="Обычный 3 7 5 2 4 2" xfId="12734"/>
    <cellStyle name="Обычный 3 7 5 2 4 3" xfId="17268"/>
    <cellStyle name="Обычный 3 7 5 2 4 4" xfId="24740"/>
    <cellStyle name="Обычный 3 7 5 2 4 5" xfId="32210"/>
    <cellStyle name="Обычный 3 7 5 2 4 6" xfId="39672"/>
    <cellStyle name="Обычный 3 7 5 2 4 7" xfId="47558"/>
    <cellStyle name="Обычный 3 7 5 2 4 8" xfId="55025"/>
    <cellStyle name="Обычный 3 7 5 2 5" xfId="12735"/>
    <cellStyle name="Обычный 3 7 5 2 5 2" xfId="12736"/>
    <cellStyle name="Обычный 3 7 5 2 5 3" xfId="18202"/>
    <cellStyle name="Обычный 3 7 5 2 5 4" xfId="25674"/>
    <cellStyle name="Обычный 3 7 5 2 5 5" xfId="33143"/>
    <cellStyle name="Обычный 3 7 5 2 5 6" xfId="40604"/>
    <cellStyle name="Обычный 3 7 5 2 5 7" xfId="48492"/>
    <cellStyle name="Обычный 3 7 5 2 5 8" xfId="55959"/>
    <cellStyle name="Обычный 3 7 5 2 6" xfId="12737"/>
    <cellStyle name="Обычный 3 7 5 2 6 2" xfId="12738"/>
    <cellStyle name="Обычный 3 7 5 2 6 3" xfId="19135"/>
    <cellStyle name="Обычный 3 7 5 2 6 4" xfId="26607"/>
    <cellStyle name="Обычный 3 7 5 2 6 5" xfId="34076"/>
    <cellStyle name="Обычный 3 7 5 2 6 6" xfId="41537"/>
    <cellStyle name="Обычный 3 7 5 2 6 7" xfId="49425"/>
    <cellStyle name="Обычный 3 7 5 2 6 8" xfId="56892"/>
    <cellStyle name="Обычный 3 7 5 2 7" xfId="12739"/>
    <cellStyle name="Обычный 3 7 5 2 7 2" xfId="12740"/>
    <cellStyle name="Обычный 3 7 5 2 7 3" xfId="20067"/>
    <cellStyle name="Обычный 3 7 5 2 7 4" xfId="27539"/>
    <cellStyle name="Обычный 3 7 5 2 7 5" xfId="35008"/>
    <cellStyle name="Обычный 3 7 5 2 7 6" xfId="42469"/>
    <cellStyle name="Обычный 3 7 5 2 7 7" xfId="50357"/>
    <cellStyle name="Обычный 3 7 5 2 7 8" xfId="57824"/>
    <cellStyle name="Обычный 3 7 5 2 8" xfId="12741"/>
    <cellStyle name="Обычный 3 7 5 2 8 2" xfId="12742"/>
    <cellStyle name="Обычный 3 7 5 2 8 3" xfId="21000"/>
    <cellStyle name="Обычный 3 7 5 2 8 4" xfId="28472"/>
    <cellStyle name="Обычный 3 7 5 2 8 5" xfId="35941"/>
    <cellStyle name="Обычный 3 7 5 2 8 6" xfId="43402"/>
    <cellStyle name="Обычный 3 7 5 2 8 7" xfId="51290"/>
    <cellStyle name="Обычный 3 7 5 2 8 8" xfId="58757"/>
    <cellStyle name="Обычный 3 7 5 2 9" xfId="12743"/>
    <cellStyle name="Обычный 3 7 5 2 9 2" xfId="12744"/>
    <cellStyle name="Обычный 3 7 5 2 9 3" xfId="21934"/>
    <cellStyle name="Обычный 3 7 5 2 9 4" xfId="29406"/>
    <cellStyle name="Обычный 3 7 5 2 9 5" xfId="36875"/>
    <cellStyle name="Обычный 3 7 5 2 9 6" xfId="44336"/>
    <cellStyle name="Обычный 3 7 5 2 9 7" xfId="52224"/>
    <cellStyle name="Обычный 3 7 5 2 9 8" xfId="59691"/>
    <cellStyle name="Обычный 3 7 5 3" xfId="12745"/>
    <cellStyle name="Обычный 3 7 5 3 10" xfId="16316"/>
    <cellStyle name="Обычный 3 7 5 3 11" xfId="23806"/>
    <cellStyle name="Обычный 3 7 5 3 12" xfId="31277"/>
    <cellStyle name="Обычный 3 7 5 3 13" xfId="38743"/>
    <cellStyle name="Обычный 3 7 5 3 14" xfId="46624"/>
    <cellStyle name="Обычный 3 7 5 3 15" xfId="54091"/>
    <cellStyle name="Обычный 3 7 5 3 2" xfId="12746"/>
    <cellStyle name="Обычный 3 7 5 3 2 2" xfId="12747"/>
    <cellStyle name="Обычный 3 7 5 3 2 3" xfId="17271"/>
    <cellStyle name="Обычный 3 7 5 3 2 4" xfId="24743"/>
    <cellStyle name="Обычный 3 7 5 3 2 5" xfId="32213"/>
    <cellStyle name="Обычный 3 7 5 3 2 6" xfId="39675"/>
    <cellStyle name="Обычный 3 7 5 3 2 7" xfId="47561"/>
    <cellStyle name="Обычный 3 7 5 3 2 8" xfId="55028"/>
    <cellStyle name="Обычный 3 7 5 3 3" xfId="12748"/>
    <cellStyle name="Обычный 3 7 5 3 3 2" xfId="12749"/>
    <cellStyle name="Обычный 3 7 5 3 3 3" xfId="18205"/>
    <cellStyle name="Обычный 3 7 5 3 3 4" xfId="25677"/>
    <cellStyle name="Обычный 3 7 5 3 3 5" xfId="33146"/>
    <cellStyle name="Обычный 3 7 5 3 3 6" xfId="40607"/>
    <cellStyle name="Обычный 3 7 5 3 3 7" xfId="48495"/>
    <cellStyle name="Обычный 3 7 5 3 3 8" xfId="55962"/>
    <cellStyle name="Обычный 3 7 5 3 4" xfId="12750"/>
    <cellStyle name="Обычный 3 7 5 3 4 2" xfId="12751"/>
    <cellStyle name="Обычный 3 7 5 3 4 3" xfId="19138"/>
    <cellStyle name="Обычный 3 7 5 3 4 4" xfId="26610"/>
    <cellStyle name="Обычный 3 7 5 3 4 5" xfId="34079"/>
    <cellStyle name="Обычный 3 7 5 3 4 6" xfId="41540"/>
    <cellStyle name="Обычный 3 7 5 3 4 7" xfId="49428"/>
    <cellStyle name="Обычный 3 7 5 3 4 8" xfId="56895"/>
    <cellStyle name="Обычный 3 7 5 3 5" xfId="12752"/>
    <cellStyle name="Обычный 3 7 5 3 5 2" xfId="12753"/>
    <cellStyle name="Обычный 3 7 5 3 5 3" xfId="20070"/>
    <cellStyle name="Обычный 3 7 5 3 5 4" xfId="27542"/>
    <cellStyle name="Обычный 3 7 5 3 5 5" xfId="35011"/>
    <cellStyle name="Обычный 3 7 5 3 5 6" xfId="42472"/>
    <cellStyle name="Обычный 3 7 5 3 5 7" xfId="50360"/>
    <cellStyle name="Обычный 3 7 5 3 5 8" xfId="57827"/>
    <cellStyle name="Обычный 3 7 5 3 6" xfId="12754"/>
    <cellStyle name="Обычный 3 7 5 3 6 2" xfId="12755"/>
    <cellStyle name="Обычный 3 7 5 3 6 3" xfId="21003"/>
    <cellStyle name="Обычный 3 7 5 3 6 4" xfId="28475"/>
    <cellStyle name="Обычный 3 7 5 3 6 5" xfId="35944"/>
    <cellStyle name="Обычный 3 7 5 3 6 6" xfId="43405"/>
    <cellStyle name="Обычный 3 7 5 3 6 7" xfId="51293"/>
    <cellStyle name="Обычный 3 7 5 3 6 8" xfId="58760"/>
    <cellStyle name="Обычный 3 7 5 3 7" xfId="12756"/>
    <cellStyle name="Обычный 3 7 5 3 7 2" xfId="12757"/>
    <cellStyle name="Обычный 3 7 5 3 7 3" xfId="21937"/>
    <cellStyle name="Обычный 3 7 5 3 7 4" xfId="29409"/>
    <cellStyle name="Обычный 3 7 5 3 7 5" xfId="36878"/>
    <cellStyle name="Обычный 3 7 5 3 7 6" xfId="44339"/>
    <cellStyle name="Обычный 3 7 5 3 7 7" xfId="52227"/>
    <cellStyle name="Обычный 3 7 5 3 7 8" xfId="59694"/>
    <cellStyle name="Обычный 3 7 5 3 8" xfId="12758"/>
    <cellStyle name="Обычный 3 7 5 3 8 2" xfId="12759"/>
    <cellStyle name="Обычный 3 7 5 3 8 3" xfId="22870"/>
    <cellStyle name="Обычный 3 7 5 3 8 4" xfId="30342"/>
    <cellStyle name="Обычный 3 7 5 3 8 5" xfId="37811"/>
    <cellStyle name="Обычный 3 7 5 3 8 6" xfId="45272"/>
    <cellStyle name="Обычный 3 7 5 3 8 7" xfId="53160"/>
    <cellStyle name="Обычный 3 7 5 3 8 8" xfId="60627"/>
    <cellStyle name="Обычный 3 7 5 3 9" xfId="12760"/>
    <cellStyle name="Обычный 3 7 5 4" xfId="12761"/>
    <cellStyle name="Обычный 3 7 5 4 10" xfId="16317"/>
    <cellStyle name="Обычный 3 7 5 4 11" xfId="23807"/>
    <cellStyle name="Обычный 3 7 5 4 12" xfId="31278"/>
    <cellStyle name="Обычный 3 7 5 4 13" xfId="38744"/>
    <cellStyle name="Обычный 3 7 5 4 14" xfId="46625"/>
    <cellStyle name="Обычный 3 7 5 4 15" xfId="54092"/>
    <cellStyle name="Обычный 3 7 5 4 2" xfId="12762"/>
    <cellStyle name="Обычный 3 7 5 4 2 2" xfId="12763"/>
    <cellStyle name="Обычный 3 7 5 4 2 3" xfId="17272"/>
    <cellStyle name="Обычный 3 7 5 4 2 4" xfId="24744"/>
    <cellStyle name="Обычный 3 7 5 4 2 5" xfId="32214"/>
    <cellStyle name="Обычный 3 7 5 4 2 6" xfId="39676"/>
    <cellStyle name="Обычный 3 7 5 4 2 7" xfId="47562"/>
    <cellStyle name="Обычный 3 7 5 4 2 8" xfId="55029"/>
    <cellStyle name="Обычный 3 7 5 4 3" xfId="12764"/>
    <cellStyle name="Обычный 3 7 5 4 3 2" xfId="12765"/>
    <cellStyle name="Обычный 3 7 5 4 3 3" xfId="18206"/>
    <cellStyle name="Обычный 3 7 5 4 3 4" xfId="25678"/>
    <cellStyle name="Обычный 3 7 5 4 3 5" xfId="33147"/>
    <cellStyle name="Обычный 3 7 5 4 3 6" xfId="40608"/>
    <cellStyle name="Обычный 3 7 5 4 3 7" xfId="48496"/>
    <cellStyle name="Обычный 3 7 5 4 3 8" xfId="55963"/>
    <cellStyle name="Обычный 3 7 5 4 4" xfId="12766"/>
    <cellStyle name="Обычный 3 7 5 4 4 2" xfId="12767"/>
    <cellStyle name="Обычный 3 7 5 4 4 3" xfId="19139"/>
    <cellStyle name="Обычный 3 7 5 4 4 4" xfId="26611"/>
    <cellStyle name="Обычный 3 7 5 4 4 5" xfId="34080"/>
    <cellStyle name="Обычный 3 7 5 4 4 6" xfId="41541"/>
    <cellStyle name="Обычный 3 7 5 4 4 7" xfId="49429"/>
    <cellStyle name="Обычный 3 7 5 4 4 8" xfId="56896"/>
    <cellStyle name="Обычный 3 7 5 4 5" xfId="12768"/>
    <cellStyle name="Обычный 3 7 5 4 5 2" xfId="12769"/>
    <cellStyle name="Обычный 3 7 5 4 5 3" xfId="20071"/>
    <cellStyle name="Обычный 3 7 5 4 5 4" xfId="27543"/>
    <cellStyle name="Обычный 3 7 5 4 5 5" xfId="35012"/>
    <cellStyle name="Обычный 3 7 5 4 5 6" xfId="42473"/>
    <cellStyle name="Обычный 3 7 5 4 5 7" xfId="50361"/>
    <cellStyle name="Обычный 3 7 5 4 5 8" xfId="57828"/>
    <cellStyle name="Обычный 3 7 5 4 6" xfId="12770"/>
    <cellStyle name="Обычный 3 7 5 4 6 2" xfId="12771"/>
    <cellStyle name="Обычный 3 7 5 4 6 3" xfId="21004"/>
    <cellStyle name="Обычный 3 7 5 4 6 4" xfId="28476"/>
    <cellStyle name="Обычный 3 7 5 4 6 5" xfId="35945"/>
    <cellStyle name="Обычный 3 7 5 4 6 6" xfId="43406"/>
    <cellStyle name="Обычный 3 7 5 4 6 7" xfId="51294"/>
    <cellStyle name="Обычный 3 7 5 4 6 8" xfId="58761"/>
    <cellStyle name="Обычный 3 7 5 4 7" xfId="12772"/>
    <cellStyle name="Обычный 3 7 5 4 7 2" xfId="12773"/>
    <cellStyle name="Обычный 3 7 5 4 7 3" xfId="21938"/>
    <cellStyle name="Обычный 3 7 5 4 7 4" xfId="29410"/>
    <cellStyle name="Обычный 3 7 5 4 7 5" xfId="36879"/>
    <cellStyle name="Обычный 3 7 5 4 7 6" xfId="44340"/>
    <cellStyle name="Обычный 3 7 5 4 7 7" xfId="52228"/>
    <cellStyle name="Обычный 3 7 5 4 7 8" xfId="59695"/>
    <cellStyle name="Обычный 3 7 5 4 8" xfId="12774"/>
    <cellStyle name="Обычный 3 7 5 4 8 2" xfId="12775"/>
    <cellStyle name="Обычный 3 7 5 4 8 3" xfId="22871"/>
    <cellStyle name="Обычный 3 7 5 4 8 4" xfId="30343"/>
    <cellStyle name="Обычный 3 7 5 4 8 5" xfId="37812"/>
    <cellStyle name="Обычный 3 7 5 4 8 6" xfId="45273"/>
    <cellStyle name="Обычный 3 7 5 4 8 7" xfId="53161"/>
    <cellStyle name="Обычный 3 7 5 4 8 8" xfId="60628"/>
    <cellStyle name="Обычный 3 7 5 4 9" xfId="12776"/>
    <cellStyle name="Обычный 3 7 5 5" xfId="12777"/>
    <cellStyle name="Обычный 3 7 5 5 2" xfId="12778"/>
    <cellStyle name="Обычный 3 7 5 5 3" xfId="17267"/>
    <cellStyle name="Обычный 3 7 5 5 4" xfId="24739"/>
    <cellStyle name="Обычный 3 7 5 5 5" xfId="32209"/>
    <cellStyle name="Обычный 3 7 5 5 6" xfId="39671"/>
    <cellStyle name="Обычный 3 7 5 5 7" xfId="47557"/>
    <cellStyle name="Обычный 3 7 5 5 8" xfId="55024"/>
    <cellStyle name="Обычный 3 7 5 6" xfId="12779"/>
    <cellStyle name="Обычный 3 7 5 6 2" xfId="12780"/>
    <cellStyle name="Обычный 3 7 5 6 3" xfId="18201"/>
    <cellStyle name="Обычный 3 7 5 6 4" xfId="25673"/>
    <cellStyle name="Обычный 3 7 5 6 5" xfId="33142"/>
    <cellStyle name="Обычный 3 7 5 6 6" xfId="40603"/>
    <cellStyle name="Обычный 3 7 5 6 7" xfId="48491"/>
    <cellStyle name="Обычный 3 7 5 6 8" xfId="55958"/>
    <cellStyle name="Обычный 3 7 5 7" xfId="12781"/>
    <cellStyle name="Обычный 3 7 5 7 2" xfId="12782"/>
    <cellStyle name="Обычный 3 7 5 7 3" xfId="19134"/>
    <cellStyle name="Обычный 3 7 5 7 4" xfId="26606"/>
    <cellStyle name="Обычный 3 7 5 7 5" xfId="34075"/>
    <cellStyle name="Обычный 3 7 5 7 6" xfId="41536"/>
    <cellStyle name="Обычный 3 7 5 7 7" xfId="49424"/>
    <cellStyle name="Обычный 3 7 5 7 8" xfId="56891"/>
    <cellStyle name="Обычный 3 7 5 8" xfId="12783"/>
    <cellStyle name="Обычный 3 7 5 8 2" xfId="12784"/>
    <cellStyle name="Обычный 3 7 5 8 3" xfId="20066"/>
    <cellStyle name="Обычный 3 7 5 8 4" xfId="27538"/>
    <cellStyle name="Обычный 3 7 5 8 5" xfId="35007"/>
    <cellStyle name="Обычный 3 7 5 8 6" xfId="42468"/>
    <cellStyle name="Обычный 3 7 5 8 7" xfId="50356"/>
    <cellStyle name="Обычный 3 7 5 8 8" xfId="57823"/>
    <cellStyle name="Обычный 3 7 5 9" xfId="12785"/>
    <cellStyle name="Обычный 3 7 5 9 2" xfId="12786"/>
    <cellStyle name="Обычный 3 7 5 9 3" xfId="20999"/>
    <cellStyle name="Обычный 3 7 5 9 4" xfId="28471"/>
    <cellStyle name="Обычный 3 7 5 9 5" xfId="35940"/>
    <cellStyle name="Обычный 3 7 5 9 6" xfId="43401"/>
    <cellStyle name="Обычный 3 7 5 9 7" xfId="51289"/>
    <cellStyle name="Обычный 3 7 5 9 8" xfId="58756"/>
    <cellStyle name="Обычный 3 7 6" xfId="12787"/>
    <cellStyle name="Обычный 3 7 6 10" xfId="12788"/>
    <cellStyle name="Обычный 3 7 6 10 2" xfId="12789"/>
    <cellStyle name="Обычный 3 7 6 10 3" xfId="21939"/>
    <cellStyle name="Обычный 3 7 6 10 4" xfId="29411"/>
    <cellStyle name="Обычный 3 7 6 10 5" xfId="36880"/>
    <cellStyle name="Обычный 3 7 6 10 6" xfId="44341"/>
    <cellStyle name="Обычный 3 7 6 10 7" xfId="52229"/>
    <cellStyle name="Обычный 3 7 6 10 8" xfId="59696"/>
    <cellStyle name="Обычный 3 7 6 11" xfId="12790"/>
    <cellStyle name="Обычный 3 7 6 11 2" xfId="12791"/>
    <cellStyle name="Обычный 3 7 6 11 3" xfId="22872"/>
    <cellStyle name="Обычный 3 7 6 11 4" xfId="30344"/>
    <cellStyle name="Обычный 3 7 6 11 5" xfId="37813"/>
    <cellStyle name="Обычный 3 7 6 11 6" xfId="45274"/>
    <cellStyle name="Обычный 3 7 6 11 7" xfId="53162"/>
    <cellStyle name="Обычный 3 7 6 11 8" xfId="60629"/>
    <cellStyle name="Обычный 3 7 6 12" xfId="12792"/>
    <cellStyle name="Обычный 3 7 6 13" xfId="16318"/>
    <cellStyle name="Обычный 3 7 6 14" xfId="23808"/>
    <cellStyle name="Обычный 3 7 6 15" xfId="31279"/>
    <cellStyle name="Обычный 3 7 6 16" xfId="38745"/>
    <cellStyle name="Обычный 3 7 6 17" xfId="45648"/>
    <cellStyle name="Обычный 3 7 6 18" xfId="46626"/>
    <cellStyle name="Обычный 3 7 6 19" xfId="54093"/>
    <cellStyle name="Обычный 3 7 6 2" xfId="12793"/>
    <cellStyle name="Обычный 3 7 6 2 10" xfId="12794"/>
    <cellStyle name="Обычный 3 7 6 2 10 2" xfId="12795"/>
    <cellStyle name="Обычный 3 7 6 2 10 3" xfId="22873"/>
    <cellStyle name="Обычный 3 7 6 2 10 4" xfId="30345"/>
    <cellStyle name="Обычный 3 7 6 2 10 5" xfId="37814"/>
    <cellStyle name="Обычный 3 7 6 2 10 6" xfId="45275"/>
    <cellStyle name="Обычный 3 7 6 2 10 7" xfId="53163"/>
    <cellStyle name="Обычный 3 7 6 2 10 8" xfId="60630"/>
    <cellStyle name="Обычный 3 7 6 2 11" xfId="12796"/>
    <cellStyle name="Обычный 3 7 6 2 12" xfId="16319"/>
    <cellStyle name="Обычный 3 7 6 2 13" xfId="23809"/>
    <cellStyle name="Обычный 3 7 6 2 14" xfId="31280"/>
    <cellStyle name="Обычный 3 7 6 2 15" xfId="38746"/>
    <cellStyle name="Обычный 3 7 6 2 16" xfId="45649"/>
    <cellStyle name="Обычный 3 7 6 2 17" xfId="46627"/>
    <cellStyle name="Обычный 3 7 6 2 18" xfId="54094"/>
    <cellStyle name="Обычный 3 7 6 2 2" xfId="12797"/>
    <cellStyle name="Обычный 3 7 6 2 2 10" xfId="16320"/>
    <cellStyle name="Обычный 3 7 6 2 2 11" xfId="23810"/>
    <cellStyle name="Обычный 3 7 6 2 2 12" xfId="31281"/>
    <cellStyle name="Обычный 3 7 6 2 2 13" xfId="38747"/>
    <cellStyle name="Обычный 3 7 6 2 2 14" xfId="46628"/>
    <cellStyle name="Обычный 3 7 6 2 2 15" xfId="54095"/>
    <cellStyle name="Обычный 3 7 6 2 2 2" xfId="12798"/>
    <cellStyle name="Обычный 3 7 6 2 2 2 2" xfId="12799"/>
    <cellStyle name="Обычный 3 7 6 2 2 2 3" xfId="17275"/>
    <cellStyle name="Обычный 3 7 6 2 2 2 4" xfId="24747"/>
    <cellStyle name="Обычный 3 7 6 2 2 2 5" xfId="32217"/>
    <cellStyle name="Обычный 3 7 6 2 2 2 6" xfId="39679"/>
    <cellStyle name="Обычный 3 7 6 2 2 2 7" xfId="47565"/>
    <cellStyle name="Обычный 3 7 6 2 2 2 8" xfId="55032"/>
    <cellStyle name="Обычный 3 7 6 2 2 3" xfId="12800"/>
    <cellStyle name="Обычный 3 7 6 2 2 3 2" xfId="12801"/>
    <cellStyle name="Обычный 3 7 6 2 2 3 3" xfId="18209"/>
    <cellStyle name="Обычный 3 7 6 2 2 3 4" xfId="25681"/>
    <cellStyle name="Обычный 3 7 6 2 2 3 5" xfId="33150"/>
    <cellStyle name="Обычный 3 7 6 2 2 3 6" xfId="40611"/>
    <cellStyle name="Обычный 3 7 6 2 2 3 7" xfId="48499"/>
    <cellStyle name="Обычный 3 7 6 2 2 3 8" xfId="55966"/>
    <cellStyle name="Обычный 3 7 6 2 2 4" xfId="12802"/>
    <cellStyle name="Обычный 3 7 6 2 2 4 2" xfId="12803"/>
    <cellStyle name="Обычный 3 7 6 2 2 4 3" xfId="19142"/>
    <cellStyle name="Обычный 3 7 6 2 2 4 4" xfId="26614"/>
    <cellStyle name="Обычный 3 7 6 2 2 4 5" xfId="34083"/>
    <cellStyle name="Обычный 3 7 6 2 2 4 6" xfId="41544"/>
    <cellStyle name="Обычный 3 7 6 2 2 4 7" xfId="49432"/>
    <cellStyle name="Обычный 3 7 6 2 2 4 8" xfId="56899"/>
    <cellStyle name="Обычный 3 7 6 2 2 5" xfId="12804"/>
    <cellStyle name="Обычный 3 7 6 2 2 5 2" xfId="12805"/>
    <cellStyle name="Обычный 3 7 6 2 2 5 3" xfId="20074"/>
    <cellStyle name="Обычный 3 7 6 2 2 5 4" xfId="27546"/>
    <cellStyle name="Обычный 3 7 6 2 2 5 5" xfId="35015"/>
    <cellStyle name="Обычный 3 7 6 2 2 5 6" xfId="42476"/>
    <cellStyle name="Обычный 3 7 6 2 2 5 7" xfId="50364"/>
    <cellStyle name="Обычный 3 7 6 2 2 5 8" xfId="57831"/>
    <cellStyle name="Обычный 3 7 6 2 2 6" xfId="12806"/>
    <cellStyle name="Обычный 3 7 6 2 2 6 2" xfId="12807"/>
    <cellStyle name="Обычный 3 7 6 2 2 6 3" xfId="21007"/>
    <cellStyle name="Обычный 3 7 6 2 2 6 4" xfId="28479"/>
    <cellStyle name="Обычный 3 7 6 2 2 6 5" xfId="35948"/>
    <cellStyle name="Обычный 3 7 6 2 2 6 6" xfId="43409"/>
    <cellStyle name="Обычный 3 7 6 2 2 6 7" xfId="51297"/>
    <cellStyle name="Обычный 3 7 6 2 2 6 8" xfId="58764"/>
    <cellStyle name="Обычный 3 7 6 2 2 7" xfId="12808"/>
    <cellStyle name="Обычный 3 7 6 2 2 7 2" xfId="12809"/>
    <cellStyle name="Обычный 3 7 6 2 2 7 3" xfId="21941"/>
    <cellStyle name="Обычный 3 7 6 2 2 7 4" xfId="29413"/>
    <cellStyle name="Обычный 3 7 6 2 2 7 5" xfId="36882"/>
    <cellStyle name="Обычный 3 7 6 2 2 7 6" xfId="44343"/>
    <cellStyle name="Обычный 3 7 6 2 2 7 7" xfId="52231"/>
    <cellStyle name="Обычный 3 7 6 2 2 7 8" xfId="59698"/>
    <cellStyle name="Обычный 3 7 6 2 2 8" xfId="12810"/>
    <cellStyle name="Обычный 3 7 6 2 2 8 2" xfId="12811"/>
    <cellStyle name="Обычный 3 7 6 2 2 8 3" xfId="22874"/>
    <cellStyle name="Обычный 3 7 6 2 2 8 4" xfId="30346"/>
    <cellStyle name="Обычный 3 7 6 2 2 8 5" xfId="37815"/>
    <cellStyle name="Обычный 3 7 6 2 2 8 6" xfId="45276"/>
    <cellStyle name="Обычный 3 7 6 2 2 8 7" xfId="53164"/>
    <cellStyle name="Обычный 3 7 6 2 2 8 8" xfId="60631"/>
    <cellStyle name="Обычный 3 7 6 2 2 9" xfId="12812"/>
    <cellStyle name="Обычный 3 7 6 2 3" xfId="12813"/>
    <cellStyle name="Обычный 3 7 6 2 3 10" xfId="16321"/>
    <cellStyle name="Обычный 3 7 6 2 3 11" xfId="23811"/>
    <cellStyle name="Обычный 3 7 6 2 3 12" xfId="31282"/>
    <cellStyle name="Обычный 3 7 6 2 3 13" xfId="38748"/>
    <cellStyle name="Обычный 3 7 6 2 3 14" xfId="46629"/>
    <cellStyle name="Обычный 3 7 6 2 3 15" xfId="54096"/>
    <cellStyle name="Обычный 3 7 6 2 3 2" xfId="12814"/>
    <cellStyle name="Обычный 3 7 6 2 3 2 2" xfId="12815"/>
    <cellStyle name="Обычный 3 7 6 2 3 2 3" xfId="17276"/>
    <cellStyle name="Обычный 3 7 6 2 3 2 4" xfId="24748"/>
    <cellStyle name="Обычный 3 7 6 2 3 2 5" xfId="32218"/>
    <cellStyle name="Обычный 3 7 6 2 3 2 6" xfId="39680"/>
    <cellStyle name="Обычный 3 7 6 2 3 2 7" xfId="47566"/>
    <cellStyle name="Обычный 3 7 6 2 3 2 8" xfId="55033"/>
    <cellStyle name="Обычный 3 7 6 2 3 3" xfId="12816"/>
    <cellStyle name="Обычный 3 7 6 2 3 3 2" xfId="12817"/>
    <cellStyle name="Обычный 3 7 6 2 3 3 3" xfId="18210"/>
    <cellStyle name="Обычный 3 7 6 2 3 3 4" xfId="25682"/>
    <cellStyle name="Обычный 3 7 6 2 3 3 5" xfId="33151"/>
    <cellStyle name="Обычный 3 7 6 2 3 3 6" xfId="40612"/>
    <cellStyle name="Обычный 3 7 6 2 3 3 7" xfId="48500"/>
    <cellStyle name="Обычный 3 7 6 2 3 3 8" xfId="55967"/>
    <cellStyle name="Обычный 3 7 6 2 3 4" xfId="12818"/>
    <cellStyle name="Обычный 3 7 6 2 3 4 2" xfId="12819"/>
    <cellStyle name="Обычный 3 7 6 2 3 4 3" xfId="19143"/>
    <cellStyle name="Обычный 3 7 6 2 3 4 4" xfId="26615"/>
    <cellStyle name="Обычный 3 7 6 2 3 4 5" xfId="34084"/>
    <cellStyle name="Обычный 3 7 6 2 3 4 6" xfId="41545"/>
    <cellStyle name="Обычный 3 7 6 2 3 4 7" xfId="49433"/>
    <cellStyle name="Обычный 3 7 6 2 3 4 8" xfId="56900"/>
    <cellStyle name="Обычный 3 7 6 2 3 5" xfId="12820"/>
    <cellStyle name="Обычный 3 7 6 2 3 5 2" xfId="12821"/>
    <cellStyle name="Обычный 3 7 6 2 3 5 3" xfId="20075"/>
    <cellStyle name="Обычный 3 7 6 2 3 5 4" xfId="27547"/>
    <cellStyle name="Обычный 3 7 6 2 3 5 5" xfId="35016"/>
    <cellStyle name="Обычный 3 7 6 2 3 5 6" xfId="42477"/>
    <cellStyle name="Обычный 3 7 6 2 3 5 7" xfId="50365"/>
    <cellStyle name="Обычный 3 7 6 2 3 5 8" xfId="57832"/>
    <cellStyle name="Обычный 3 7 6 2 3 6" xfId="12822"/>
    <cellStyle name="Обычный 3 7 6 2 3 6 2" xfId="12823"/>
    <cellStyle name="Обычный 3 7 6 2 3 6 3" xfId="21008"/>
    <cellStyle name="Обычный 3 7 6 2 3 6 4" xfId="28480"/>
    <cellStyle name="Обычный 3 7 6 2 3 6 5" xfId="35949"/>
    <cellStyle name="Обычный 3 7 6 2 3 6 6" xfId="43410"/>
    <cellStyle name="Обычный 3 7 6 2 3 6 7" xfId="51298"/>
    <cellStyle name="Обычный 3 7 6 2 3 6 8" xfId="58765"/>
    <cellStyle name="Обычный 3 7 6 2 3 7" xfId="12824"/>
    <cellStyle name="Обычный 3 7 6 2 3 7 2" xfId="12825"/>
    <cellStyle name="Обычный 3 7 6 2 3 7 3" xfId="21942"/>
    <cellStyle name="Обычный 3 7 6 2 3 7 4" xfId="29414"/>
    <cellStyle name="Обычный 3 7 6 2 3 7 5" xfId="36883"/>
    <cellStyle name="Обычный 3 7 6 2 3 7 6" xfId="44344"/>
    <cellStyle name="Обычный 3 7 6 2 3 7 7" xfId="52232"/>
    <cellStyle name="Обычный 3 7 6 2 3 7 8" xfId="59699"/>
    <cellStyle name="Обычный 3 7 6 2 3 8" xfId="12826"/>
    <cellStyle name="Обычный 3 7 6 2 3 8 2" xfId="12827"/>
    <cellStyle name="Обычный 3 7 6 2 3 8 3" xfId="22875"/>
    <cellStyle name="Обычный 3 7 6 2 3 8 4" xfId="30347"/>
    <cellStyle name="Обычный 3 7 6 2 3 8 5" xfId="37816"/>
    <cellStyle name="Обычный 3 7 6 2 3 8 6" xfId="45277"/>
    <cellStyle name="Обычный 3 7 6 2 3 8 7" xfId="53165"/>
    <cellStyle name="Обычный 3 7 6 2 3 8 8" xfId="60632"/>
    <cellStyle name="Обычный 3 7 6 2 3 9" xfId="12828"/>
    <cellStyle name="Обычный 3 7 6 2 4" xfId="12829"/>
    <cellStyle name="Обычный 3 7 6 2 4 2" xfId="12830"/>
    <cellStyle name="Обычный 3 7 6 2 4 3" xfId="17274"/>
    <cellStyle name="Обычный 3 7 6 2 4 4" xfId="24746"/>
    <cellStyle name="Обычный 3 7 6 2 4 5" xfId="32216"/>
    <cellStyle name="Обычный 3 7 6 2 4 6" xfId="39678"/>
    <cellStyle name="Обычный 3 7 6 2 4 7" xfId="47564"/>
    <cellStyle name="Обычный 3 7 6 2 4 8" xfId="55031"/>
    <cellStyle name="Обычный 3 7 6 2 5" xfId="12831"/>
    <cellStyle name="Обычный 3 7 6 2 5 2" xfId="12832"/>
    <cellStyle name="Обычный 3 7 6 2 5 3" xfId="18208"/>
    <cellStyle name="Обычный 3 7 6 2 5 4" xfId="25680"/>
    <cellStyle name="Обычный 3 7 6 2 5 5" xfId="33149"/>
    <cellStyle name="Обычный 3 7 6 2 5 6" xfId="40610"/>
    <cellStyle name="Обычный 3 7 6 2 5 7" xfId="48498"/>
    <cellStyle name="Обычный 3 7 6 2 5 8" xfId="55965"/>
    <cellStyle name="Обычный 3 7 6 2 6" xfId="12833"/>
    <cellStyle name="Обычный 3 7 6 2 6 2" xfId="12834"/>
    <cellStyle name="Обычный 3 7 6 2 6 3" xfId="19141"/>
    <cellStyle name="Обычный 3 7 6 2 6 4" xfId="26613"/>
    <cellStyle name="Обычный 3 7 6 2 6 5" xfId="34082"/>
    <cellStyle name="Обычный 3 7 6 2 6 6" xfId="41543"/>
    <cellStyle name="Обычный 3 7 6 2 6 7" xfId="49431"/>
    <cellStyle name="Обычный 3 7 6 2 6 8" xfId="56898"/>
    <cellStyle name="Обычный 3 7 6 2 7" xfId="12835"/>
    <cellStyle name="Обычный 3 7 6 2 7 2" xfId="12836"/>
    <cellStyle name="Обычный 3 7 6 2 7 3" xfId="20073"/>
    <cellStyle name="Обычный 3 7 6 2 7 4" xfId="27545"/>
    <cellStyle name="Обычный 3 7 6 2 7 5" xfId="35014"/>
    <cellStyle name="Обычный 3 7 6 2 7 6" xfId="42475"/>
    <cellStyle name="Обычный 3 7 6 2 7 7" xfId="50363"/>
    <cellStyle name="Обычный 3 7 6 2 7 8" xfId="57830"/>
    <cellStyle name="Обычный 3 7 6 2 8" xfId="12837"/>
    <cellStyle name="Обычный 3 7 6 2 8 2" xfId="12838"/>
    <cellStyle name="Обычный 3 7 6 2 8 3" xfId="21006"/>
    <cellStyle name="Обычный 3 7 6 2 8 4" xfId="28478"/>
    <cellStyle name="Обычный 3 7 6 2 8 5" xfId="35947"/>
    <cellStyle name="Обычный 3 7 6 2 8 6" xfId="43408"/>
    <cellStyle name="Обычный 3 7 6 2 8 7" xfId="51296"/>
    <cellStyle name="Обычный 3 7 6 2 8 8" xfId="58763"/>
    <cellStyle name="Обычный 3 7 6 2 9" xfId="12839"/>
    <cellStyle name="Обычный 3 7 6 2 9 2" xfId="12840"/>
    <cellStyle name="Обычный 3 7 6 2 9 3" xfId="21940"/>
    <cellStyle name="Обычный 3 7 6 2 9 4" xfId="29412"/>
    <cellStyle name="Обычный 3 7 6 2 9 5" xfId="36881"/>
    <cellStyle name="Обычный 3 7 6 2 9 6" xfId="44342"/>
    <cellStyle name="Обычный 3 7 6 2 9 7" xfId="52230"/>
    <cellStyle name="Обычный 3 7 6 2 9 8" xfId="59697"/>
    <cellStyle name="Обычный 3 7 6 3" xfId="12841"/>
    <cellStyle name="Обычный 3 7 6 3 10" xfId="16322"/>
    <cellStyle name="Обычный 3 7 6 3 11" xfId="23812"/>
    <cellStyle name="Обычный 3 7 6 3 12" xfId="31283"/>
    <cellStyle name="Обычный 3 7 6 3 13" xfId="38749"/>
    <cellStyle name="Обычный 3 7 6 3 14" xfId="46630"/>
    <cellStyle name="Обычный 3 7 6 3 15" xfId="54097"/>
    <cellStyle name="Обычный 3 7 6 3 2" xfId="12842"/>
    <cellStyle name="Обычный 3 7 6 3 2 2" xfId="12843"/>
    <cellStyle name="Обычный 3 7 6 3 2 3" xfId="17277"/>
    <cellStyle name="Обычный 3 7 6 3 2 4" xfId="24749"/>
    <cellStyle name="Обычный 3 7 6 3 2 5" xfId="32219"/>
    <cellStyle name="Обычный 3 7 6 3 2 6" xfId="39681"/>
    <cellStyle name="Обычный 3 7 6 3 2 7" xfId="47567"/>
    <cellStyle name="Обычный 3 7 6 3 2 8" xfId="55034"/>
    <cellStyle name="Обычный 3 7 6 3 3" xfId="12844"/>
    <cellStyle name="Обычный 3 7 6 3 3 2" xfId="12845"/>
    <cellStyle name="Обычный 3 7 6 3 3 3" xfId="18211"/>
    <cellStyle name="Обычный 3 7 6 3 3 4" xfId="25683"/>
    <cellStyle name="Обычный 3 7 6 3 3 5" xfId="33152"/>
    <cellStyle name="Обычный 3 7 6 3 3 6" xfId="40613"/>
    <cellStyle name="Обычный 3 7 6 3 3 7" xfId="48501"/>
    <cellStyle name="Обычный 3 7 6 3 3 8" xfId="55968"/>
    <cellStyle name="Обычный 3 7 6 3 4" xfId="12846"/>
    <cellStyle name="Обычный 3 7 6 3 4 2" xfId="12847"/>
    <cellStyle name="Обычный 3 7 6 3 4 3" xfId="19144"/>
    <cellStyle name="Обычный 3 7 6 3 4 4" xfId="26616"/>
    <cellStyle name="Обычный 3 7 6 3 4 5" xfId="34085"/>
    <cellStyle name="Обычный 3 7 6 3 4 6" xfId="41546"/>
    <cellStyle name="Обычный 3 7 6 3 4 7" xfId="49434"/>
    <cellStyle name="Обычный 3 7 6 3 4 8" xfId="56901"/>
    <cellStyle name="Обычный 3 7 6 3 5" xfId="12848"/>
    <cellStyle name="Обычный 3 7 6 3 5 2" xfId="12849"/>
    <cellStyle name="Обычный 3 7 6 3 5 3" xfId="20076"/>
    <cellStyle name="Обычный 3 7 6 3 5 4" xfId="27548"/>
    <cellStyle name="Обычный 3 7 6 3 5 5" xfId="35017"/>
    <cellStyle name="Обычный 3 7 6 3 5 6" xfId="42478"/>
    <cellStyle name="Обычный 3 7 6 3 5 7" xfId="50366"/>
    <cellStyle name="Обычный 3 7 6 3 5 8" xfId="57833"/>
    <cellStyle name="Обычный 3 7 6 3 6" xfId="12850"/>
    <cellStyle name="Обычный 3 7 6 3 6 2" xfId="12851"/>
    <cellStyle name="Обычный 3 7 6 3 6 3" xfId="21009"/>
    <cellStyle name="Обычный 3 7 6 3 6 4" xfId="28481"/>
    <cellStyle name="Обычный 3 7 6 3 6 5" xfId="35950"/>
    <cellStyle name="Обычный 3 7 6 3 6 6" xfId="43411"/>
    <cellStyle name="Обычный 3 7 6 3 6 7" xfId="51299"/>
    <cellStyle name="Обычный 3 7 6 3 6 8" xfId="58766"/>
    <cellStyle name="Обычный 3 7 6 3 7" xfId="12852"/>
    <cellStyle name="Обычный 3 7 6 3 7 2" xfId="12853"/>
    <cellStyle name="Обычный 3 7 6 3 7 3" xfId="21943"/>
    <cellStyle name="Обычный 3 7 6 3 7 4" xfId="29415"/>
    <cellStyle name="Обычный 3 7 6 3 7 5" xfId="36884"/>
    <cellStyle name="Обычный 3 7 6 3 7 6" xfId="44345"/>
    <cellStyle name="Обычный 3 7 6 3 7 7" xfId="52233"/>
    <cellStyle name="Обычный 3 7 6 3 7 8" xfId="59700"/>
    <cellStyle name="Обычный 3 7 6 3 8" xfId="12854"/>
    <cellStyle name="Обычный 3 7 6 3 8 2" xfId="12855"/>
    <cellStyle name="Обычный 3 7 6 3 8 3" xfId="22876"/>
    <cellStyle name="Обычный 3 7 6 3 8 4" xfId="30348"/>
    <cellStyle name="Обычный 3 7 6 3 8 5" xfId="37817"/>
    <cellStyle name="Обычный 3 7 6 3 8 6" xfId="45278"/>
    <cellStyle name="Обычный 3 7 6 3 8 7" xfId="53166"/>
    <cellStyle name="Обычный 3 7 6 3 8 8" xfId="60633"/>
    <cellStyle name="Обычный 3 7 6 3 9" xfId="12856"/>
    <cellStyle name="Обычный 3 7 6 4" xfId="12857"/>
    <cellStyle name="Обычный 3 7 6 4 10" xfId="16323"/>
    <cellStyle name="Обычный 3 7 6 4 11" xfId="23813"/>
    <cellStyle name="Обычный 3 7 6 4 12" xfId="31284"/>
    <cellStyle name="Обычный 3 7 6 4 13" xfId="38750"/>
    <cellStyle name="Обычный 3 7 6 4 14" xfId="46631"/>
    <cellStyle name="Обычный 3 7 6 4 15" xfId="54098"/>
    <cellStyle name="Обычный 3 7 6 4 2" xfId="12858"/>
    <cellStyle name="Обычный 3 7 6 4 2 2" xfId="12859"/>
    <cellStyle name="Обычный 3 7 6 4 2 3" xfId="17278"/>
    <cellStyle name="Обычный 3 7 6 4 2 4" xfId="24750"/>
    <cellStyle name="Обычный 3 7 6 4 2 5" xfId="32220"/>
    <cellStyle name="Обычный 3 7 6 4 2 6" xfId="39682"/>
    <cellStyle name="Обычный 3 7 6 4 2 7" xfId="47568"/>
    <cellStyle name="Обычный 3 7 6 4 2 8" xfId="55035"/>
    <cellStyle name="Обычный 3 7 6 4 3" xfId="12860"/>
    <cellStyle name="Обычный 3 7 6 4 3 2" xfId="12861"/>
    <cellStyle name="Обычный 3 7 6 4 3 3" xfId="18212"/>
    <cellStyle name="Обычный 3 7 6 4 3 4" xfId="25684"/>
    <cellStyle name="Обычный 3 7 6 4 3 5" xfId="33153"/>
    <cellStyle name="Обычный 3 7 6 4 3 6" xfId="40614"/>
    <cellStyle name="Обычный 3 7 6 4 3 7" xfId="48502"/>
    <cellStyle name="Обычный 3 7 6 4 3 8" xfId="55969"/>
    <cellStyle name="Обычный 3 7 6 4 4" xfId="12862"/>
    <cellStyle name="Обычный 3 7 6 4 4 2" xfId="12863"/>
    <cellStyle name="Обычный 3 7 6 4 4 3" xfId="19145"/>
    <cellStyle name="Обычный 3 7 6 4 4 4" xfId="26617"/>
    <cellStyle name="Обычный 3 7 6 4 4 5" xfId="34086"/>
    <cellStyle name="Обычный 3 7 6 4 4 6" xfId="41547"/>
    <cellStyle name="Обычный 3 7 6 4 4 7" xfId="49435"/>
    <cellStyle name="Обычный 3 7 6 4 4 8" xfId="56902"/>
    <cellStyle name="Обычный 3 7 6 4 5" xfId="12864"/>
    <cellStyle name="Обычный 3 7 6 4 5 2" xfId="12865"/>
    <cellStyle name="Обычный 3 7 6 4 5 3" xfId="20077"/>
    <cellStyle name="Обычный 3 7 6 4 5 4" xfId="27549"/>
    <cellStyle name="Обычный 3 7 6 4 5 5" xfId="35018"/>
    <cellStyle name="Обычный 3 7 6 4 5 6" xfId="42479"/>
    <cellStyle name="Обычный 3 7 6 4 5 7" xfId="50367"/>
    <cellStyle name="Обычный 3 7 6 4 5 8" xfId="57834"/>
    <cellStyle name="Обычный 3 7 6 4 6" xfId="12866"/>
    <cellStyle name="Обычный 3 7 6 4 6 2" xfId="12867"/>
    <cellStyle name="Обычный 3 7 6 4 6 3" xfId="21010"/>
    <cellStyle name="Обычный 3 7 6 4 6 4" xfId="28482"/>
    <cellStyle name="Обычный 3 7 6 4 6 5" xfId="35951"/>
    <cellStyle name="Обычный 3 7 6 4 6 6" xfId="43412"/>
    <cellStyle name="Обычный 3 7 6 4 6 7" xfId="51300"/>
    <cellStyle name="Обычный 3 7 6 4 6 8" xfId="58767"/>
    <cellStyle name="Обычный 3 7 6 4 7" xfId="12868"/>
    <cellStyle name="Обычный 3 7 6 4 7 2" xfId="12869"/>
    <cellStyle name="Обычный 3 7 6 4 7 3" xfId="21944"/>
    <cellStyle name="Обычный 3 7 6 4 7 4" xfId="29416"/>
    <cellStyle name="Обычный 3 7 6 4 7 5" xfId="36885"/>
    <cellStyle name="Обычный 3 7 6 4 7 6" xfId="44346"/>
    <cellStyle name="Обычный 3 7 6 4 7 7" xfId="52234"/>
    <cellStyle name="Обычный 3 7 6 4 7 8" xfId="59701"/>
    <cellStyle name="Обычный 3 7 6 4 8" xfId="12870"/>
    <cellStyle name="Обычный 3 7 6 4 8 2" xfId="12871"/>
    <cellStyle name="Обычный 3 7 6 4 8 3" xfId="22877"/>
    <cellStyle name="Обычный 3 7 6 4 8 4" xfId="30349"/>
    <cellStyle name="Обычный 3 7 6 4 8 5" xfId="37818"/>
    <cellStyle name="Обычный 3 7 6 4 8 6" xfId="45279"/>
    <cellStyle name="Обычный 3 7 6 4 8 7" xfId="53167"/>
    <cellStyle name="Обычный 3 7 6 4 8 8" xfId="60634"/>
    <cellStyle name="Обычный 3 7 6 4 9" xfId="12872"/>
    <cellStyle name="Обычный 3 7 6 5" xfId="12873"/>
    <cellStyle name="Обычный 3 7 6 5 2" xfId="12874"/>
    <cellStyle name="Обычный 3 7 6 5 3" xfId="17273"/>
    <cellStyle name="Обычный 3 7 6 5 4" xfId="24745"/>
    <cellStyle name="Обычный 3 7 6 5 5" xfId="32215"/>
    <cellStyle name="Обычный 3 7 6 5 6" xfId="39677"/>
    <cellStyle name="Обычный 3 7 6 5 7" xfId="47563"/>
    <cellStyle name="Обычный 3 7 6 5 8" xfId="55030"/>
    <cellStyle name="Обычный 3 7 6 6" xfId="12875"/>
    <cellStyle name="Обычный 3 7 6 6 2" xfId="12876"/>
    <cellStyle name="Обычный 3 7 6 6 3" xfId="18207"/>
    <cellStyle name="Обычный 3 7 6 6 4" xfId="25679"/>
    <cellStyle name="Обычный 3 7 6 6 5" xfId="33148"/>
    <cellStyle name="Обычный 3 7 6 6 6" xfId="40609"/>
    <cellStyle name="Обычный 3 7 6 6 7" xfId="48497"/>
    <cellStyle name="Обычный 3 7 6 6 8" xfId="55964"/>
    <cellStyle name="Обычный 3 7 6 7" xfId="12877"/>
    <cellStyle name="Обычный 3 7 6 7 2" xfId="12878"/>
    <cellStyle name="Обычный 3 7 6 7 3" xfId="19140"/>
    <cellStyle name="Обычный 3 7 6 7 4" xfId="26612"/>
    <cellStyle name="Обычный 3 7 6 7 5" xfId="34081"/>
    <cellStyle name="Обычный 3 7 6 7 6" xfId="41542"/>
    <cellStyle name="Обычный 3 7 6 7 7" xfId="49430"/>
    <cellStyle name="Обычный 3 7 6 7 8" xfId="56897"/>
    <cellStyle name="Обычный 3 7 6 8" xfId="12879"/>
    <cellStyle name="Обычный 3 7 6 8 2" xfId="12880"/>
    <cellStyle name="Обычный 3 7 6 8 3" xfId="20072"/>
    <cellStyle name="Обычный 3 7 6 8 4" xfId="27544"/>
    <cellStyle name="Обычный 3 7 6 8 5" xfId="35013"/>
    <cellStyle name="Обычный 3 7 6 8 6" xfId="42474"/>
    <cellStyle name="Обычный 3 7 6 8 7" xfId="50362"/>
    <cellStyle name="Обычный 3 7 6 8 8" xfId="57829"/>
    <cellStyle name="Обычный 3 7 6 9" xfId="12881"/>
    <cellStyle name="Обычный 3 7 6 9 2" xfId="12882"/>
    <cellStyle name="Обычный 3 7 6 9 3" xfId="21005"/>
    <cellStyle name="Обычный 3 7 6 9 4" xfId="28477"/>
    <cellStyle name="Обычный 3 7 6 9 5" xfId="35946"/>
    <cellStyle name="Обычный 3 7 6 9 6" xfId="43407"/>
    <cellStyle name="Обычный 3 7 6 9 7" xfId="51295"/>
    <cellStyle name="Обычный 3 7 6 9 8" xfId="58762"/>
    <cellStyle name="Обычный 3 7 7" xfId="12883"/>
    <cellStyle name="Обычный 3 7 7 10" xfId="12884"/>
    <cellStyle name="Обычный 3 7 7 10 2" xfId="12885"/>
    <cellStyle name="Обычный 3 7 7 10 3" xfId="22878"/>
    <cellStyle name="Обычный 3 7 7 10 4" xfId="30350"/>
    <cellStyle name="Обычный 3 7 7 10 5" xfId="37819"/>
    <cellStyle name="Обычный 3 7 7 10 6" xfId="45280"/>
    <cellStyle name="Обычный 3 7 7 10 7" xfId="53168"/>
    <cellStyle name="Обычный 3 7 7 10 8" xfId="60635"/>
    <cellStyle name="Обычный 3 7 7 11" xfId="12886"/>
    <cellStyle name="Обычный 3 7 7 12" xfId="16324"/>
    <cellStyle name="Обычный 3 7 7 13" xfId="23814"/>
    <cellStyle name="Обычный 3 7 7 14" xfId="31285"/>
    <cellStyle name="Обычный 3 7 7 15" xfId="38751"/>
    <cellStyle name="Обычный 3 7 7 16" xfId="45650"/>
    <cellStyle name="Обычный 3 7 7 17" xfId="46632"/>
    <cellStyle name="Обычный 3 7 7 18" xfId="54099"/>
    <cellStyle name="Обычный 3 7 7 2" xfId="12887"/>
    <cellStyle name="Обычный 3 7 7 2 10" xfId="16325"/>
    <cellStyle name="Обычный 3 7 7 2 11" xfId="23815"/>
    <cellStyle name="Обычный 3 7 7 2 12" xfId="31286"/>
    <cellStyle name="Обычный 3 7 7 2 13" xfId="38752"/>
    <cellStyle name="Обычный 3 7 7 2 14" xfId="46633"/>
    <cellStyle name="Обычный 3 7 7 2 15" xfId="54100"/>
    <cellStyle name="Обычный 3 7 7 2 2" xfId="12888"/>
    <cellStyle name="Обычный 3 7 7 2 2 2" xfId="12889"/>
    <cellStyle name="Обычный 3 7 7 2 2 3" xfId="17280"/>
    <cellStyle name="Обычный 3 7 7 2 2 4" xfId="24752"/>
    <cellStyle name="Обычный 3 7 7 2 2 5" xfId="32222"/>
    <cellStyle name="Обычный 3 7 7 2 2 6" xfId="39684"/>
    <cellStyle name="Обычный 3 7 7 2 2 7" xfId="47570"/>
    <cellStyle name="Обычный 3 7 7 2 2 8" xfId="55037"/>
    <cellStyle name="Обычный 3 7 7 2 3" xfId="12890"/>
    <cellStyle name="Обычный 3 7 7 2 3 2" xfId="12891"/>
    <cellStyle name="Обычный 3 7 7 2 3 3" xfId="18214"/>
    <cellStyle name="Обычный 3 7 7 2 3 4" xfId="25686"/>
    <cellStyle name="Обычный 3 7 7 2 3 5" xfId="33155"/>
    <cellStyle name="Обычный 3 7 7 2 3 6" xfId="40616"/>
    <cellStyle name="Обычный 3 7 7 2 3 7" xfId="48504"/>
    <cellStyle name="Обычный 3 7 7 2 3 8" xfId="55971"/>
    <cellStyle name="Обычный 3 7 7 2 4" xfId="12892"/>
    <cellStyle name="Обычный 3 7 7 2 4 2" xfId="12893"/>
    <cellStyle name="Обычный 3 7 7 2 4 3" xfId="19147"/>
    <cellStyle name="Обычный 3 7 7 2 4 4" xfId="26619"/>
    <cellStyle name="Обычный 3 7 7 2 4 5" xfId="34088"/>
    <cellStyle name="Обычный 3 7 7 2 4 6" xfId="41549"/>
    <cellStyle name="Обычный 3 7 7 2 4 7" xfId="49437"/>
    <cellStyle name="Обычный 3 7 7 2 4 8" xfId="56904"/>
    <cellStyle name="Обычный 3 7 7 2 5" xfId="12894"/>
    <cellStyle name="Обычный 3 7 7 2 5 2" xfId="12895"/>
    <cellStyle name="Обычный 3 7 7 2 5 3" xfId="20079"/>
    <cellStyle name="Обычный 3 7 7 2 5 4" xfId="27551"/>
    <cellStyle name="Обычный 3 7 7 2 5 5" xfId="35020"/>
    <cellStyle name="Обычный 3 7 7 2 5 6" xfId="42481"/>
    <cellStyle name="Обычный 3 7 7 2 5 7" xfId="50369"/>
    <cellStyle name="Обычный 3 7 7 2 5 8" xfId="57836"/>
    <cellStyle name="Обычный 3 7 7 2 6" xfId="12896"/>
    <cellStyle name="Обычный 3 7 7 2 6 2" xfId="12897"/>
    <cellStyle name="Обычный 3 7 7 2 6 3" xfId="21012"/>
    <cellStyle name="Обычный 3 7 7 2 6 4" xfId="28484"/>
    <cellStyle name="Обычный 3 7 7 2 6 5" xfId="35953"/>
    <cellStyle name="Обычный 3 7 7 2 6 6" xfId="43414"/>
    <cellStyle name="Обычный 3 7 7 2 6 7" xfId="51302"/>
    <cellStyle name="Обычный 3 7 7 2 6 8" xfId="58769"/>
    <cellStyle name="Обычный 3 7 7 2 7" xfId="12898"/>
    <cellStyle name="Обычный 3 7 7 2 7 2" xfId="12899"/>
    <cellStyle name="Обычный 3 7 7 2 7 3" xfId="21946"/>
    <cellStyle name="Обычный 3 7 7 2 7 4" xfId="29418"/>
    <cellStyle name="Обычный 3 7 7 2 7 5" xfId="36887"/>
    <cellStyle name="Обычный 3 7 7 2 7 6" xfId="44348"/>
    <cellStyle name="Обычный 3 7 7 2 7 7" xfId="52236"/>
    <cellStyle name="Обычный 3 7 7 2 7 8" xfId="59703"/>
    <cellStyle name="Обычный 3 7 7 2 8" xfId="12900"/>
    <cellStyle name="Обычный 3 7 7 2 8 2" xfId="12901"/>
    <cellStyle name="Обычный 3 7 7 2 8 3" xfId="22879"/>
    <cellStyle name="Обычный 3 7 7 2 8 4" xfId="30351"/>
    <cellStyle name="Обычный 3 7 7 2 8 5" xfId="37820"/>
    <cellStyle name="Обычный 3 7 7 2 8 6" xfId="45281"/>
    <cellStyle name="Обычный 3 7 7 2 8 7" xfId="53169"/>
    <cellStyle name="Обычный 3 7 7 2 8 8" xfId="60636"/>
    <cellStyle name="Обычный 3 7 7 2 9" xfId="12902"/>
    <cellStyle name="Обычный 3 7 7 3" xfId="12903"/>
    <cellStyle name="Обычный 3 7 7 3 10" xfId="16326"/>
    <cellStyle name="Обычный 3 7 7 3 11" xfId="23816"/>
    <cellStyle name="Обычный 3 7 7 3 12" xfId="31287"/>
    <cellStyle name="Обычный 3 7 7 3 13" xfId="38753"/>
    <cellStyle name="Обычный 3 7 7 3 14" xfId="46634"/>
    <cellStyle name="Обычный 3 7 7 3 15" xfId="54101"/>
    <cellStyle name="Обычный 3 7 7 3 2" xfId="12904"/>
    <cellStyle name="Обычный 3 7 7 3 2 2" xfId="12905"/>
    <cellStyle name="Обычный 3 7 7 3 2 3" xfId="17281"/>
    <cellStyle name="Обычный 3 7 7 3 2 4" xfId="24753"/>
    <cellStyle name="Обычный 3 7 7 3 2 5" xfId="32223"/>
    <cellStyle name="Обычный 3 7 7 3 2 6" xfId="39685"/>
    <cellStyle name="Обычный 3 7 7 3 2 7" xfId="47571"/>
    <cellStyle name="Обычный 3 7 7 3 2 8" xfId="55038"/>
    <cellStyle name="Обычный 3 7 7 3 3" xfId="12906"/>
    <cellStyle name="Обычный 3 7 7 3 3 2" xfId="12907"/>
    <cellStyle name="Обычный 3 7 7 3 3 3" xfId="18215"/>
    <cellStyle name="Обычный 3 7 7 3 3 4" xfId="25687"/>
    <cellStyle name="Обычный 3 7 7 3 3 5" xfId="33156"/>
    <cellStyle name="Обычный 3 7 7 3 3 6" xfId="40617"/>
    <cellStyle name="Обычный 3 7 7 3 3 7" xfId="48505"/>
    <cellStyle name="Обычный 3 7 7 3 3 8" xfId="55972"/>
    <cellStyle name="Обычный 3 7 7 3 4" xfId="12908"/>
    <cellStyle name="Обычный 3 7 7 3 4 2" xfId="12909"/>
    <cellStyle name="Обычный 3 7 7 3 4 3" xfId="19148"/>
    <cellStyle name="Обычный 3 7 7 3 4 4" xfId="26620"/>
    <cellStyle name="Обычный 3 7 7 3 4 5" xfId="34089"/>
    <cellStyle name="Обычный 3 7 7 3 4 6" xfId="41550"/>
    <cellStyle name="Обычный 3 7 7 3 4 7" xfId="49438"/>
    <cellStyle name="Обычный 3 7 7 3 4 8" xfId="56905"/>
    <cellStyle name="Обычный 3 7 7 3 5" xfId="12910"/>
    <cellStyle name="Обычный 3 7 7 3 5 2" xfId="12911"/>
    <cellStyle name="Обычный 3 7 7 3 5 3" xfId="20080"/>
    <cellStyle name="Обычный 3 7 7 3 5 4" xfId="27552"/>
    <cellStyle name="Обычный 3 7 7 3 5 5" xfId="35021"/>
    <cellStyle name="Обычный 3 7 7 3 5 6" xfId="42482"/>
    <cellStyle name="Обычный 3 7 7 3 5 7" xfId="50370"/>
    <cellStyle name="Обычный 3 7 7 3 5 8" xfId="57837"/>
    <cellStyle name="Обычный 3 7 7 3 6" xfId="12912"/>
    <cellStyle name="Обычный 3 7 7 3 6 2" xfId="12913"/>
    <cellStyle name="Обычный 3 7 7 3 6 3" xfId="21013"/>
    <cellStyle name="Обычный 3 7 7 3 6 4" xfId="28485"/>
    <cellStyle name="Обычный 3 7 7 3 6 5" xfId="35954"/>
    <cellStyle name="Обычный 3 7 7 3 6 6" xfId="43415"/>
    <cellStyle name="Обычный 3 7 7 3 6 7" xfId="51303"/>
    <cellStyle name="Обычный 3 7 7 3 6 8" xfId="58770"/>
    <cellStyle name="Обычный 3 7 7 3 7" xfId="12914"/>
    <cellStyle name="Обычный 3 7 7 3 7 2" xfId="12915"/>
    <cellStyle name="Обычный 3 7 7 3 7 3" xfId="21947"/>
    <cellStyle name="Обычный 3 7 7 3 7 4" xfId="29419"/>
    <cellStyle name="Обычный 3 7 7 3 7 5" xfId="36888"/>
    <cellStyle name="Обычный 3 7 7 3 7 6" xfId="44349"/>
    <cellStyle name="Обычный 3 7 7 3 7 7" xfId="52237"/>
    <cellStyle name="Обычный 3 7 7 3 7 8" xfId="59704"/>
    <cellStyle name="Обычный 3 7 7 3 8" xfId="12916"/>
    <cellStyle name="Обычный 3 7 7 3 8 2" xfId="12917"/>
    <cellStyle name="Обычный 3 7 7 3 8 3" xfId="22880"/>
    <cellStyle name="Обычный 3 7 7 3 8 4" xfId="30352"/>
    <cellStyle name="Обычный 3 7 7 3 8 5" xfId="37821"/>
    <cellStyle name="Обычный 3 7 7 3 8 6" xfId="45282"/>
    <cellStyle name="Обычный 3 7 7 3 8 7" xfId="53170"/>
    <cellStyle name="Обычный 3 7 7 3 8 8" xfId="60637"/>
    <cellStyle name="Обычный 3 7 7 3 9" xfId="12918"/>
    <cellStyle name="Обычный 3 7 7 4" xfId="12919"/>
    <cellStyle name="Обычный 3 7 7 4 2" xfId="12920"/>
    <cellStyle name="Обычный 3 7 7 4 3" xfId="17279"/>
    <cellStyle name="Обычный 3 7 7 4 4" xfId="24751"/>
    <cellStyle name="Обычный 3 7 7 4 5" xfId="32221"/>
    <cellStyle name="Обычный 3 7 7 4 6" xfId="39683"/>
    <cellStyle name="Обычный 3 7 7 4 7" xfId="47569"/>
    <cellStyle name="Обычный 3 7 7 4 8" xfId="55036"/>
    <cellStyle name="Обычный 3 7 7 5" xfId="12921"/>
    <cellStyle name="Обычный 3 7 7 5 2" xfId="12922"/>
    <cellStyle name="Обычный 3 7 7 5 3" xfId="18213"/>
    <cellStyle name="Обычный 3 7 7 5 4" xfId="25685"/>
    <cellStyle name="Обычный 3 7 7 5 5" xfId="33154"/>
    <cellStyle name="Обычный 3 7 7 5 6" xfId="40615"/>
    <cellStyle name="Обычный 3 7 7 5 7" xfId="48503"/>
    <cellStyle name="Обычный 3 7 7 5 8" xfId="55970"/>
    <cellStyle name="Обычный 3 7 7 6" xfId="12923"/>
    <cellStyle name="Обычный 3 7 7 6 2" xfId="12924"/>
    <cellStyle name="Обычный 3 7 7 6 3" xfId="19146"/>
    <cellStyle name="Обычный 3 7 7 6 4" xfId="26618"/>
    <cellStyle name="Обычный 3 7 7 6 5" xfId="34087"/>
    <cellStyle name="Обычный 3 7 7 6 6" xfId="41548"/>
    <cellStyle name="Обычный 3 7 7 6 7" xfId="49436"/>
    <cellStyle name="Обычный 3 7 7 6 8" xfId="56903"/>
    <cellStyle name="Обычный 3 7 7 7" xfId="12925"/>
    <cellStyle name="Обычный 3 7 7 7 2" xfId="12926"/>
    <cellStyle name="Обычный 3 7 7 7 3" xfId="20078"/>
    <cellStyle name="Обычный 3 7 7 7 4" xfId="27550"/>
    <cellStyle name="Обычный 3 7 7 7 5" xfId="35019"/>
    <cellStyle name="Обычный 3 7 7 7 6" xfId="42480"/>
    <cellStyle name="Обычный 3 7 7 7 7" xfId="50368"/>
    <cellStyle name="Обычный 3 7 7 7 8" xfId="57835"/>
    <cellStyle name="Обычный 3 7 7 8" xfId="12927"/>
    <cellStyle name="Обычный 3 7 7 8 2" xfId="12928"/>
    <cellStyle name="Обычный 3 7 7 8 3" xfId="21011"/>
    <cellStyle name="Обычный 3 7 7 8 4" xfId="28483"/>
    <cellStyle name="Обычный 3 7 7 8 5" xfId="35952"/>
    <cellStyle name="Обычный 3 7 7 8 6" xfId="43413"/>
    <cellStyle name="Обычный 3 7 7 8 7" xfId="51301"/>
    <cellStyle name="Обычный 3 7 7 8 8" xfId="58768"/>
    <cellStyle name="Обычный 3 7 7 9" xfId="12929"/>
    <cellStyle name="Обычный 3 7 7 9 2" xfId="12930"/>
    <cellStyle name="Обычный 3 7 7 9 3" xfId="21945"/>
    <cellStyle name="Обычный 3 7 7 9 4" xfId="29417"/>
    <cellStyle name="Обычный 3 7 7 9 5" xfId="36886"/>
    <cellStyle name="Обычный 3 7 7 9 6" xfId="44347"/>
    <cellStyle name="Обычный 3 7 7 9 7" xfId="52235"/>
    <cellStyle name="Обычный 3 7 7 9 8" xfId="59702"/>
    <cellStyle name="Обычный 3 7 8" xfId="12931"/>
    <cellStyle name="Обычный 3 7 8 10" xfId="16327"/>
    <cellStyle name="Обычный 3 7 8 11" xfId="23817"/>
    <cellStyle name="Обычный 3 7 8 12" xfId="31288"/>
    <cellStyle name="Обычный 3 7 8 13" xfId="38754"/>
    <cellStyle name="Обычный 3 7 8 14" xfId="46635"/>
    <cellStyle name="Обычный 3 7 8 15" xfId="54102"/>
    <cellStyle name="Обычный 3 7 8 2" xfId="12932"/>
    <cellStyle name="Обычный 3 7 8 2 2" xfId="12933"/>
    <cellStyle name="Обычный 3 7 8 2 3" xfId="17282"/>
    <cellStyle name="Обычный 3 7 8 2 4" xfId="24754"/>
    <cellStyle name="Обычный 3 7 8 2 5" xfId="32224"/>
    <cellStyle name="Обычный 3 7 8 2 6" xfId="39686"/>
    <cellStyle name="Обычный 3 7 8 2 7" xfId="47572"/>
    <cellStyle name="Обычный 3 7 8 2 8" xfId="55039"/>
    <cellStyle name="Обычный 3 7 8 3" xfId="12934"/>
    <cellStyle name="Обычный 3 7 8 3 2" xfId="12935"/>
    <cellStyle name="Обычный 3 7 8 3 3" xfId="18216"/>
    <cellStyle name="Обычный 3 7 8 3 4" xfId="25688"/>
    <cellStyle name="Обычный 3 7 8 3 5" xfId="33157"/>
    <cellStyle name="Обычный 3 7 8 3 6" xfId="40618"/>
    <cellStyle name="Обычный 3 7 8 3 7" xfId="48506"/>
    <cellStyle name="Обычный 3 7 8 3 8" xfId="55973"/>
    <cellStyle name="Обычный 3 7 8 4" xfId="12936"/>
    <cellStyle name="Обычный 3 7 8 4 2" xfId="12937"/>
    <cellStyle name="Обычный 3 7 8 4 3" xfId="19149"/>
    <cellStyle name="Обычный 3 7 8 4 4" xfId="26621"/>
    <cellStyle name="Обычный 3 7 8 4 5" xfId="34090"/>
    <cellStyle name="Обычный 3 7 8 4 6" xfId="41551"/>
    <cellStyle name="Обычный 3 7 8 4 7" xfId="49439"/>
    <cellStyle name="Обычный 3 7 8 4 8" xfId="56906"/>
    <cellStyle name="Обычный 3 7 8 5" xfId="12938"/>
    <cellStyle name="Обычный 3 7 8 5 2" xfId="12939"/>
    <cellStyle name="Обычный 3 7 8 5 3" xfId="20081"/>
    <cellStyle name="Обычный 3 7 8 5 4" xfId="27553"/>
    <cellStyle name="Обычный 3 7 8 5 5" xfId="35022"/>
    <cellStyle name="Обычный 3 7 8 5 6" xfId="42483"/>
    <cellStyle name="Обычный 3 7 8 5 7" xfId="50371"/>
    <cellStyle name="Обычный 3 7 8 5 8" xfId="57838"/>
    <cellStyle name="Обычный 3 7 8 6" xfId="12940"/>
    <cellStyle name="Обычный 3 7 8 6 2" xfId="12941"/>
    <cellStyle name="Обычный 3 7 8 6 3" xfId="21014"/>
    <cellStyle name="Обычный 3 7 8 6 4" xfId="28486"/>
    <cellStyle name="Обычный 3 7 8 6 5" xfId="35955"/>
    <cellStyle name="Обычный 3 7 8 6 6" xfId="43416"/>
    <cellStyle name="Обычный 3 7 8 6 7" xfId="51304"/>
    <cellStyle name="Обычный 3 7 8 6 8" xfId="58771"/>
    <cellStyle name="Обычный 3 7 8 7" xfId="12942"/>
    <cellStyle name="Обычный 3 7 8 7 2" xfId="12943"/>
    <cellStyle name="Обычный 3 7 8 7 3" xfId="21948"/>
    <cellStyle name="Обычный 3 7 8 7 4" xfId="29420"/>
    <cellStyle name="Обычный 3 7 8 7 5" xfId="36889"/>
    <cellStyle name="Обычный 3 7 8 7 6" xfId="44350"/>
    <cellStyle name="Обычный 3 7 8 7 7" xfId="52238"/>
    <cellStyle name="Обычный 3 7 8 7 8" xfId="59705"/>
    <cellStyle name="Обычный 3 7 8 8" xfId="12944"/>
    <cellStyle name="Обычный 3 7 8 8 2" xfId="12945"/>
    <cellStyle name="Обычный 3 7 8 8 3" xfId="22881"/>
    <cellStyle name="Обычный 3 7 8 8 4" xfId="30353"/>
    <cellStyle name="Обычный 3 7 8 8 5" xfId="37822"/>
    <cellStyle name="Обычный 3 7 8 8 6" xfId="45283"/>
    <cellStyle name="Обычный 3 7 8 8 7" xfId="53171"/>
    <cellStyle name="Обычный 3 7 8 8 8" xfId="60638"/>
    <cellStyle name="Обычный 3 7 8 9" xfId="12946"/>
    <cellStyle name="Обычный 3 7 9" xfId="12947"/>
    <cellStyle name="Обычный 3 7 9 10" xfId="16328"/>
    <cellStyle name="Обычный 3 7 9 11" xfId="23818"/>
    <cellStyle name="Обычный 3 7 9 12" xfId="31289"/>
    <cellStyle name="Обычный 3 7 9 13" xfId="38755"/>
    <cellStyle name="Обычный 3 7 9 14" xfId="46636"/>
    <cellStyle name="Обычный 3 7 9 15" xfId="54103"/>
    <cellStyle name="Обычный 3 7 9 2" xfId="12948"/>
    <cellStyle name="Обычный 3 7 9 2 2" xfId="12949"/>
    <cellStyle name="Обычный 3 7 9 2 3" xfId="17283"/>
    <cellStyle name="Обычный 3 7 9 2 4" xfId="24755"/>
    <cellStyle name="Обычный 3 7 9 2 5" xfId="32225"/>
    <cellStyle name="Обычный 3 7 9 2 6" xfId="39687"/>
    <cellStyle name="Обычный 3 7 9 2 7" xfId="47573"/>
    <cellStyle name="Обычный 3 7 9 2 8" xfId="55040"/>
    <cellStyle name="Обычный 3 7 9 3" xfId="12950"/>
    <cellStyle name="Обычный 3 7 9 3 2" xfId="12951"/>
    <cellStyle name="Обычный 3 7 9 3 3" xfId="18217"/>
    <cellStyle name="Обычный 3 7 9 3 4" xfId="25689"/>
    <cellStyle name="Обычный 3 7 9 3 5" xfId="33158"/>
    <cellStyle name="Обычный 3 7 9 3 6" xfId="40619"/>
    <cellStyle name="Обычный 3 7 9 3 7" xfId="48507"/>
    <cellStyle name="Обычный 3 7 9 3 8" xfId="55974"/>
    <cellStyle name="Обычный 3 7 9 4" xfId="12952"/>
    <cellStyle name="Обычный 3 7 9 4 2" xfId="12953"/>
    <cellStyle name="Обычный 3 7 9 4 3" xfId="19150"/>
    <cellStyle name="Обычный 3 7 9 4 4" xfId="26622"/>
    <cellStyle name="Обычный 3 7 9 4 5" xfId="34091"/>
    <cellStyle name="Обычный 3 7 9 4 6" xfId="41552"/>
    <cellStyle name="Обычный 3 7 9 4 7" xfId="49440"/>
    <cellStyle name="Обычный 3 7 9 4 8" xfId="56907"/>
    <cellStyle name="Обычный 3 7 9 5" xfId="12954"/>
    <cellStyle name="Обычный 3 7 9 5 2" xfId="12955"/>
    <cellStyle name="Обычный 3 7 9 5 3" xfId="20082"/>
    <cellStyle name="Обычный 3 7 9 5 4" xfId="27554"/>
    <cellStyle name="Обычный 3 7 9 5 5" xfId="35023"/>
    <cellStyle name="Обычный 3 7 9 5 6" xfId="42484"/>
    <cellStyle name="Обычный 3 7 9 5 7" xfId="50372"/>
    <cellStyle name="Обычный 3 7 9 5 8" xfId="57839"/>
    <cellStyle name="Обычный 3 7 9 6" xfId="12956"/>
    <cellStyle name="Обычный 3 7 9 6 2" xfId="12957"/>
    <cellStyle name="Обычный 3 7 9 6 3" xfId="21015"/>
    <cellStyle name="Обычный 3 7 9 6 4" xfId="28487"/>
    <cellStyle name="Обычный 3 7 9 6 5" xfId="35956"/>
    <cellStyle name="Обычный 3 7 9 6 6" xfId="43417"/>
    <cellStyle name="Обычный 3 7 9 6 7" xfId="51305"/>
    <cellStyle name="Обычный 3 7 9 6 8" xfId="58772"/>
    <cellStyle name="Обычный 3 7 9 7" xfId="12958"/>
    <cellStyle name="Обычный 3 7 9 7 2" xfId="12959"/>
    <cellStyle name="Обычный 3 7 9 7 3" xfId="21949"/>
    <cellStyle name="Обычный 3 7 9 7 4" xfId="29421"/>
    <cellStyle name="Обычный 3 7 9 7 5" xfId="36890"/>
    <cellStyle name="Обычный 3 7 9 7 6" xfId="44351"/>
    <cellStyle name="Обычный 3 7 9 7 7" xfId="52239"/>
    <cellStyle name="Обычный 3 7 9 7 8" xfId="59706"/>
    <cellStyle name="Обычный 3 7 9 8" xfId="12960"/>
    <cellStyle name="Обычный 3 7 9 8 2" xfId="12961"/>
    <cellStyle name="Обычный 3 7 9 8 3" xfId="22882"/>
    <cellStyle name="Обычный 3 7 9 8 4" xfId="30354"/>
    <cellStyle name="Обычный 3 7 9 8 5" xfId="37823"/>
    <cellStyle name="Обычный 3 7 9 8 6" xfId="45284"/>
    <cellStyle name="Обычный 3 7 9 8 7" xfId="53172"/>
    <cellStyle name="Обычный 3 7 9 8 8" xfId="60639"/>
    <cellStyle name="Обычный 3 7 9 9" xfId="12962"/>
    <cellStyle name="Обычный 3 8" xfId="12963"/>
    <cellStyle name="Обычный 3 8 2" xfId="12964"/>
    <cellStyle name="Обычный 3 8 2 10" xfId="12965"/>
    <cellStyle name="Обычный 3 8 2 10 2" xfId="12966"/>
    <cellStyle name="Обычный 3 8 2 10 3" xfId="21950"/>
    <cellStyle name="Обычный 3 8 2 10 4" xfId="29422"/>
    <cellStyle name="Обычный 3 8 2 10 5" xfId="36891"/>
    <cellStyle name="Обычный 3 8 2 10 6" xfId="44352"/>
    <cellStyle name="Обычный 3 8 2 10 7" xfId="52240"/>
    <cellStyle name="Обычный 3 8 2 10 8" xfId="59707"/>
    <cellStyle name="Обычный 3 8 2 11" xfId="12967"/>
    <cellStyle name="Обычный 3 8 2 11 2" xfId="12968"/>
    <cellStyle name="Обычный 3 8 2 11 3" xfId="22883"/>
    <cellStyle name="Обычный 3 8 2 11 4" xfId="30355"/>
    <cellStyle name="Обычный 3 8 2 11 5" xfId="37824"/>
    <cellStyle name="Обычный 3 8 2 11 6" xfId="45285"/>
    <cellStyle name="Обычный 3 8 2 11 7" xfId="53173"/>
    <cellStyle name="Обычный 3 8 2 11 8" xfId="60640"/>
    <cellStyle name="Обычный 3 8 2 12" xfId="12969"/>
    <cellStyle name="Обычный 3 8 2 13" xfId="16330"/>
    <cellStyle name="Обычный 3 8 2 14" xfId="23819"/>
    <cellStyle name="Обычный 3 8 2 15" xfId="31290"/>
    <cellStyle name="Обычный 3 8 2 16" xfId="38756"/>
    <cellStyle name="Обычный 3 8 2 17" xfId="45651"/>
    <cellStyle name="Обычный 3 8 2 18" xfId="46637"/>
    <cellStyle name="Обычный 3 8 2 19" xfId="54104"/>
    <cellStyle name="Обычный 3 8 2 2" xfId="12970"/>
    <cellStyle name="Обычный 3 8 2 2 10" xfId="12971"/>
    <cellStyle name="Обычный 3 8 2 2 10 2" xfId="12972"/>
    <cellStyle name="Обычный 3 8 2 2 10 3" xfId="22884"/>
    <cellStyle name="Обычный 3 8 2 2 10 4" xfId="30356"/>
    <cellStyle name="Обычный 3 8 2 2 10 5" xfId="37825"/>
    <cellStyle name="Обычный 3 8 2 2 10 6" xfId="45286"/>
    <cellStyle name="Обычный 3 8 2 2 10 7" xfId="53174"/>
    <cellStyle name="Обычный 3 8 2 2 10 8" xfId="60641"/>
    <cellStyle name="Обычный 3 8 2 2 11" xfId="12973"/>
    <cellStyle name="Обычный 3 8 2 2 12" xfId="16331"/>
    <cellStyle name="Обычный 3 8 2 2 13" xfId="23820"/>
    <cellStyle name="Обычный 3 8 2 2 14" xfId="31291"/>
    <cellStyle name="Обычный 3 8 2 2 15" xfId="38757"/>
    <cellStyle name="Обычный 3 8 2 2 16" xfId="45652"/>
    <cellStyle name="Обычный 3 8 2 2 17" xfId="46638"/>
    <cellStyle name="Обычный 3 8 2 2 18" xfId="54105"/>
    <cellStyle name="Обычный 3 8 2 2 2" xfId="12974"/>
    <cellStyle name="Обычный 3 8 2 2 2 10" xfId="16332"/>
    <cellStyle name="Обычный 3 8 2 2 2 11" xfId="23821"/>
    <cellStyle name="Обычный 3 8 2 2 2 12" xfId="31292"/>
    <cellStyle name="Обычный 3 8 2 2 2 13" xfId="38758"/>
    <cellStyle name="Обычный 3 8 2 2 2 14" xfId="46639"/>
    <cellStyle name="Обычный 3 8 2 2 2 15" xfId="54106"/>
    <cellStyle name="Обычный 3 8 2 2 2 2" xfId="12975"/>
    <cellStyle name="Обычный 3 8 2 2 2 2 2" xfId="12976"/>
    <cellStyle name="Обычный 3 8 2 2 2 2 3" xfId="17286"/>
    <cellStyle name="Обычный 3 8 2 2 2 2 4" xfId="24758"/>
    <cellStyle name="Обычный 3 8 2 2 2 2 5" xfId="32228"/>
    <cellStyle name="Обычный 3 8 2 2 2 2 6" xfId="39690"/>
    <cellStyle name="Обычный 3 8 2 2 2 2 7" xfId="47576"/>
    <cellStyle name="Обычный 3 8 2 2 2 2 8" xfId="55043"/>
    <cellStyle name="Обычный 3 8 2 2 2 3" xfId="12977"/>
    <cellStyle name="Обычный 3 8 2 2 2 3 2" xfId="12978"/>
    <cellStyle name="Обычный 3 8 2 2 2 3 3" xfId="18220"/>
    <cellStyle name="Обычный 3 8 2 2 2 3 4" xfId="25692"/>
    <cellStyle name="Обычный 3 8 2 2 2 3 5" xfId="33161"/>
    <cellStyle name="Обычный 3 8 2 2 2 3 6" xfId="40622"/>
    <cellStyle name="Обычный 3 8 2 2 2 3 7" xfId="48510"/>
    <cellStyle name="Обычный 3 8 2 2 2 3 8" xfId="55977"/>
    <cellStyle name="Обычный 3 8 2 2 2 4" xfId="12979"/>
    <cellStyle name="Обычный 3 8 2 2 2 4 2" xfId="12980"/>
    <cellStyle name="Обычный 3 8 2 2 2 4 3" xfId="19153"/>
    <cellStyle name="Обычный 3 8 2 2 2 4 4" xfId="26625"/>
    <cellStyle name="Обычный 3 8 2 2 2 4 5" xfId="34094"/>
    <cellStyle name="Обычный 3 8 2 2 2 4 6" xfId="41555"/>
    <cellStyle name="Обычный 3 8 2 2 2 4 7" xfId="49443"/>
    <cellStyle name="Обычный 3 8 2 2 2 4 8" xfId="56910"/>
    <cellStyle name="Обычный 3 8 2 2 2 5" xfId="12981"/>
    <cellStyle name="Обычный 3 8 2 2 2 5 2" xfId="12982"/>
    <cellStyle name="Обычный 3 8 2 2 2 5 3" xfId="20085"/>
    <cellStyle name="Обычный 3 8 2 2 2 5 4" xfId="27557"/>
    <cellStyle name="Обычный 3 8 2 2 2 5 5" xfId="35026"/>
    <cellStyle name="Обычный 3 8 2 2 2 5 6" xfId="42487"/>
    <cellStyle name="Обычный 3 8 2 2 2 5 7" xfId="50375"/>
    <cellStyle name="Обычный 3 8 2 2 2 5 8" xfId="57842"/>
    <cellStyle name="Обычный 3 8 2 2 2 6" xfId="12983"/>
    <cellStyle name="Обычный 3 8 2 2 2 6 2" xfId="12984"/>
    <cellStyle name="Обычный 3 8 2 2 2 6 3" xfId="21018"/>
    <cellStyle name="Обычный 3 8 2 2 2 6 4" xfId="28490"/>
    <cellStyle name="Обычный 3 8 2 2 2 6 5" xfId="35959"/>
    <cellStyle name="Обычный 3 8 2 2 2 6 6" xfId="43420"/>
    <cellStyle name="Обычный 3 8 2 2 2 6 7" xfId="51308"/>
    <cellStyle name="Обычный 3 8 2 2 2 6 8" xfId="58775"/>
    <cellStyle name="Обычный 3 8 2 2 2 7" xfId="12985"/>
    <cellStyle name="Обычный 3 8 2 2 2 7 2" xfId="12986"/>
    <cellStyle name="Обычный 3 8 2 2 2 7 3" xfId="21952"/>
    <cellStyle name="Обычный 3 8 2 2 2 7 4" xfId="29424"/>
    <cellStyle name="Обычный 3 8 2 2 2 7 5" xfId="36893"/>
    <cellStyle name="Обычный 3 8 2 2 2 7 6" xfId="44354"/>
    <cellStyle name="Обычный 3 8 2 2 2 7 7" xfId="52242"/>
    <cellStyle name="Обычный 3 8 2 2 2 7 8" xfId="59709"/>
    <cellStyle name="Обычный 3 8 2 2 2 8" xfId="12987"/>
    <cellStyle name="Обычный 3 8 2 2 2 8 2" xfId="12988"/>
    <cellStyle name="Обычный 3 8 2 2 2 8 3" xfId="22885"/>
    <cellStyle name="Обычный 3 8 2 2 2 8 4" xfId="30357"/>
    <cellStyle name="Обычный 3 8 2 2 2 8 5" xfId="37826"/>
    <cellStyle name="Обычный 3 8 2 2 2 8 6" xfId="45287"/>
    <cellStyle name="Обычный 3 8 2 2 2 8 7" xfId="53175"/>
    <cellStyle name="Обычный 3 8 2 2 2 8 8" xfId="60642"/>
    <cellStyle name="Обычный 3 8 2 2 2 9" xfId="12989"/>
    <cellStyle name="Обычный 3 8 2 2 3" xfId="12990"/>
    <cellStyle name="Обычный 3 8 2 2 3 10" xfId="16333"/>
    <cellStyle name="Обычный 3 8 2 2 3 11" xfId="23822"/>
    <cellStyle name="Обычный 3 8 2 2 3 12" xfId="31293"/>
    <cellStyle name="Обычный 3 8 2 2 3 13" xfId="38759"/>
    <cellStyle name="Обычный 3 8 2 2 3 14" xfId="46640"/>
    <cellStyle name="Обычный 3 8 2 2 3 15" xfId="54107"/>
    <cellStyle name="Обычный 3 8 2 2 3 2" xfId="12991"/>
    <cellStyle name="Обычный 3 8 2 2 3 2 2" xfId="12992"/>
    <cellStyle name="Обычный 3 8 2 2 3 2 3" xfId="17287"/>
    <cellStyle name="Обычный 3 8 2 2 3 2 4" xfId="24759"/>
    <cellStyle name="Обычный 3 8 2 2 3 2 5" xfId="32229"/>
    <cellStyle name="Обычный 3 8 2 2 3 2 6" xfId="39691"/>
    <cellStyle name="Обычный 3 8 2 2 3 2 7" xfId="47577"/>
    <cellStyle name="Обычный 3 8 2 2 3 2 8" xfId="55044"/>
    <cellStyle name="Обычный 3 8 2 2 3 3" xfId="12993"/>
    <cellStyle name="Обычный 3 8 2 2 3 3 2" xfId="12994"/>
    <cellStyle name="Обычный 3 8 2 2 3 3 3" xfId="18221"/>
    <cellStyle name="Обычный 3 8 2 2 3 3 4" xfId="25693"/>
    <cellStyle name="Обычный 3 8 2 2 3 3 5" xfId="33162"/>
    <cellStyle name="Обычный 3 8 2 2 3 3 6" xfId="40623"/>
    <cellStyle name="Обычный 3 8 2 2 3 3 7" xfId="48511"/>
    <cellStyle name="Обычный 3 8 2 2 3 3 8" xfId="55978"/>
    <cellStyle name="Обычный 3 8 2 2 3 4" xfId="12995"/>
    <cellStyle name="Обычный 3 8 2 2 3 4 2" xfId="12996"/>
    <cellStyle name="Обычный 3 8 2 2 3 4 3" xfId="19154"/>
    <cellStyle name="Обычный 3 8 2 2 3 4 4" xfId="26626"/>
    <cellStyle name="Обычный 3 8 2 2 3 4 5" xfId="34095"/>
    <cellStyle name="Обычный 3 8 2 2 3 4 6" xfId="41556"/>
    <cellStyle name="Обычный 3 8 2 2 3 4 7" xfId="49444"/>
    <cellStyle name="Обычный 3 8 2 2 3 4 8" xfId="56911"/>
    <cellStyle name="Обычный 3 8 2 2 3 5" xfId="12997"/>
    <cellStyle name="Обычный 3 8 2 2 3 5 2" xfId="12998"/>
    <cellStyle name="Обычный 3 8 2 2 3 5 3" xfId="20086"/>
    <cellStyle name="Обычный 3 8 2 2 3 5 4" xfId="27558"/>
    <cellStyle name="Обычный 3 8 2 2 3 5 5" xfId="35027"/>
    <cellStyle name="Обычный 3 8 2 2 3 5 6" xfId="42488"/>
    <cellStyle name="Обычный 3 8 2 2 3 5 7" xfId="50376"/>
    <cellStyle name="Обычный 3 8 2 2 3 5 8" xfId="57843"/>
    <cellStyle name="Обычный 3 8 2 2 3 6" xfId="12999"/>
    <cellStyle name="Обычный 3 8 2 2 3 6 2" xfId="13000"/>
    <cellStyle name="Обычный 3 8 2 2 3 6 3" xfId="21019"/>
    <cellStyle name="Обычный 3 8 2 2 3 6 4" xfId="28491"/>
    <cellStyle name="Обычный 3 8 2 2 3 6 5" xfId="35960"/>
    <cellStyle name="Обычный 3 8 2 2 3 6 6" xfId="43421"/>
    <cellStyle name="Обычный 3 8 2 2 3 6 7" xfId="51309"/>
    <cellStyle name="Обычный 3 8 2 2 3 6 8" xfId="58776"/>
    <cellStyle name="Обычный 3 8 2 2 3 7" xfId="13001"/>
    <cellStyle name="Обычный 3 8 2 2 3 7 2" xfId="13002"/>
    <cellStyle name="Обычный 3 8 2 2 3 7 3" xfId="21953"/>
    <cellStyle name="Обычный 3 8 2 2 3 7 4" xfId="29425"/>
    <cellStyle name="Обычный 3 8 2 2 3 7 5" xfId="36894"/>
    <cellStyle name="Обычный 3 8 2 2 3 7 6" xfId="44355"/>
    <cellStyle name="Обычный 3 8 2 2 3 7 7" xfId="52243"/>
    <cellStyle name="Обычный 3 8 2 2 3 7 8" xfId="59710"/>
    <cellStyle name="Обычный 3 8 2 2 3 8" xfId="13003"/>
    <cellStyle name="Обычный 3 8 2 2 3 8 2" xfId="13004"/>
    <cellStyle name="Обычный 3 8 2 2 3 8 3" xfId="22886"/>
    <cellStyle name="Обычный 3 8 2 2 3 8 4" xfId="30358"/>
    <cellStyle name="Обычный 3 8 2 2 3 8 5" xfId="37827"/>
    <cellStyle name="Обычный 3 8 2 2 3 8 6" xfId="45288"/>
    <cellStyle name="Обычный 3 8 2 2 3 8 7" xfId="53176"/>
    <cellStyle name="Обычный 3 8 2 2 3 8 8" xfId="60643"/>
    <cellStyle name="Обычный 3 8 2 2 3 9" xfId="13005"/>
    <cellStyle name="Обычный 3 8 2 2 4" xfId="13006"/>
    <cellStyle name="Обычный 3 8 2 2 4 2" xfId="13007"/>
    <cellStyle name="Обычный 3 8 2 2 4 3" xfId="17285"/>
    <cellStyle name="Обычный 3 8 2 2 4 4" xfId="24757"/>
    <cellStyle name="Обычный 3 8 2 2 4 5" xfId="32227"/>
    <cellStyle name="Обычный 3 8 2 2 4 6" xfId="39689"/>
    <cellStyle name="Обычный 3 8 2 2 4 7" xfId="47575"/>
    <cellStyle name="Обычный 3 8 2 2 4 8" xfId="55042"/>
    <cellStyle name="Обычный 3 8 2 2 5" xfId="13008"/>
    <cellStyle name="Обычный 3 8 2 2 5 2" xfId="13009"/>
    <cellStyle name="Обычный 3 8 2 2 5 3" xfId="18219"/>
    <cellStyle name="Обычный 3 8 2 2 5 4" xfId="25691"/>
    <cellStyle name="Обычный 3 8 2 2 5 5" xfId="33160"/>
    <cellStyle name="Обычный 3 8 2 2 5 6" xfId="40621"/>
    <cellStyle name="Обычный 3 8 2 2 5 7" xfId="48509"/>
    <cellStyle name="Обычный 3 8 2 2 5 8" xfId="55976"/>
    <cellStyle name="Обычный 3 8 2 2 6" xfId="13010"/>
    <cellStyle name="Обычный 3 8 2 2 6 2" xfId="13011"/>
    <cellStyle name="Обычный 3 8 2 2 6 3" xfId="19152"/>
    <cellStyle name="Обычный 3 8 2 2 6 4" xfId="26624"/>
    <cellStyle name="Обычный 3 8 2 2 6 5" xfId="34093"/>
    <cellStyle name="Обычный 3 8 2 2 6 6" xfId="41554"/>
    <cellStyle name="Обычный 3 8 2 2 6 7" xfId="49442"/>
    <cellStyle name="Обычный 3 8 2 2 6 8" xfId="56909"/>
    <cellStyle name="Обычный 3 8 2 2 7" xfId="13012"/>
    <cellStyle name="Обычный 3 8 2 2 7 2" xfId="13013"/>
    <cellStyle name="Обычный 3 8 2 2 7 3" xfId="20084"/>
    <cellStyle name="Обычный 3 8 2 2 7 4" xfId="27556"/>
    <cellStyle name="Обычный 3 8 2 2 7 5" xfId="35025"/>
    <cellStyle name="Обычный 3 8 2 2 7 6" xfId="42486"/>
    <cellStyle name="Обычный 3 8 2 2 7 7" xfId="50374"/>
    <cellStyle name="Обычный 3 8 2 2 7 8" xfId="57841"/>
    <cellStyle name="Обычный 3 8 2 2 8" xfId="13014"/>
    <cellStyle name="Обычный 3 8 2 2 8 2" xfId="13015"/>
    <cellStyle name="Обычный 3 8 2 2 8 3" xfId="21017"/>
    <cellStyle name="Обычный 3 8 2 2 8 4" xfId="28489"/>
    <cellStyle name="Обычный 3 8 2 2 8 5" xfId="35958"/>
    <cellStyle name="Обычный 3 8 2 2 8 6" xfId="43419"/>
    <cellStyle name="Обычный 3 8 2 2 8 7" xfId="51307"/>
    <cellStyle name="Обычный 3 8 2 2 8 8" xfId="58774"/>
    <cellStyle name="Обычный 3 8 2 2 9" xfId="13016"/>
    <cellStyle name="Обычный 3 8 2 2 9 2" xfId="13017"/>
    <cellStyle name="Обычный 3 8 2 2 9 3" xfId="21951"/>
    <cellStyle name="Обычный 3 8 2 2 9 4" xfId="29423"/>
    <cellStyle name="Обычный 3 8 2 2 9 5" xfId="36892"/>
    <cellStyle name="Обычный 3 8 2 2 9 6" xfId="44353"/>
    <cellStyle name="Обычный 3 8 2 2 9 7" xfId="52241"/>
    <cellStyle name="Обычный 3 8 2 2 9 8" xfId="59708"/>
    <cellStyle name="Обычный 3 8 2 3" xfId="13018"/>
    <cellStyle name="Обычный 3 8 2 3 10" xfId="16334"/>
    <cellStyle name="Обычный 3 8 2 3 11" xfId="23823"/>
    <cellStyle name="Обычный 3 8 2 3 12" xfId="31294"/>
    <cellStyle name="Обычный 3 8 2 3 13" xfId="38760"/>
    <cellStyle name="Обычный 3 8 2 3 14" xfId="46641"/>
    <cellStyle name="Обычный 3 8 2 3 15" xfId="54108"/>
    <cellStyle name="Обычный 3 8 2 3 2" xfId="13019"/>
    <cellStyle name="Обычный 3 8 2 3 2 2" xfId="13020"/>
    <cellStyle name="Обычный 3 8 2 3 2 3" xfId="17288"/>
    <cellStyle name="Обычный 3 8 2 3 2 4" xfId="24760"/>
    <cellStyle name="Обычный 3 8 2 3 2 5" xfId="32230"/>
    <cellStyle name="Обычный 3 8 2 3 2 6" xfId="39692"/>
    <cellStyle name="Обычный 3 8 2 3 2 7" xfId="47578"/>
    <cellStyle name="Обычный 3 8 2 3 2 8" xfId="55045"/>
    <cellStyle name="Обычный 3 8 2 3 3" xfId="13021"/>
    <cellStyle name="Обычный 3 8 2 3 3 2" xfId="13022"/>
    <cellStyle name="Обычный 3 8 2 3 3 3" xfId="18222"/>
    <cellStyle name="Обычный 3 8 2 3 3 4" xfId="25694"/>
    <cellStyle name="Обычный 3 8 2 3 3 5" xfId="33163"/>
    <cellStyle name="Обычный 3 8 2 3 3 6" xfId="40624"/>
    <cellStyle name="Обычный 3 8 2 3 3 7" xfId="48512"/>
    <cellStyle name="Обычный 3 8 2 3 3 8" xfId="55979"/>
    <cellStyle name="Обычный 3 8 2 3 4" xfId="13023"/>
    <cellStyle name="Обычный 3 8 2 3 4 2" xfId="13024"/>
    <cellStyle name="Обычный 3 8 2 3 4 3" xfId="19155"/>
    <cellStyle name="Обычный 3 8 2 3 4 4" xfId="26627"/>
    <cellStyle name="Обычный 3 8 2 3 4 5" xfId="34096"/>
    <cellStyle name="Обычный 3 8 2 3 4 6" xfId="41557"/>
    <cellStyle name="Обычный 3 8 2 3 4 7" xfId="49445"/>
    <cellStyle name="Обычный 3 8 2 3 4 8" xfId="56912"/>
    <cellStyle name="Обычный 3 8 2 3 5" xfId="13025"/>
    <cellStyle name="Обычный 3 8 2 3 5 2" xfId="13026"/>
    <cellStyle name="Обычный 3 8 2 3 5 3" xfId="20087"/>
    <cellStyle name="Обычный 3 8 2 3 5 4" xfId="27559"/>
    <cellStyle name="Обычный 3 8 2 3 5 5" xfId="35028"/>
    <cellStyle name="Обычный 3 8 2 3 5 6" xfId="42489"/>
    <cellStyle name="Обычный 3 8 2 3 5 7" xfId="50377"/>
    <cellStyle name="Обычный 3 8 2 3 5 8" xfId="57844"/>
    <cellStyle name="Обычный 3 8 2 3 6" xfId="13027"/>
    <cellStyle name="Обычный 3 8 2 3 6 2" xfId="13028"/>
    <cellStyle name="Обычный 3 8 2 3 6 3" xfId="21020"/>
    <cellStyle name="Обычный 3 8 2 3 6 4" xfId="28492"/>
    <cellStyle name="Обычный 3 8 2 3 6 5" xfId="35961"/>
    <cellStyle name="Обычный 3 8 2 3 6 6" xfId="43422"/>
    <cellStyle name="Обычный 3 8 2 3 6 7" xfId="51310"/>
    <cellStyle name="Обычный 3 8 2 3 6 8" xfId="58777"/>
    <cellStyle name="Обычный 3 8 2 3 7" xfId="13029"/>
    <cellStyle name="Обычный 3 8 2 3 7 2" xfId="13030"/>
    <cellStyle name="Обычный 3 8 2 3 7 3" xfId="21954"/>
    <cellStyle name="Обычный 3 8 2 3 7 4" xfId="29426"/>
    <cellStyle name="Обычный 3 8 2 3 7 5" xfId="36895"/>
    <cellStyle name="Обычный 3 8 2 3 7 6" xfId="44356"/>
    <cellStyle name="Обычный 3 8 2 3 7 7" xfId="52244"/>
    <cellStyle name="Обычный 3 8 2 3 7 8" xfId="59711"/>
    <cellStyle name="Обычный 3 8 2 3 8" xfId="13031"/>
    <cellStyle name="Обычный 3 8 2 3 8 2" xfId="13032"/>
    <cellStyle name="Обычный 3 8 2 3 8 3" xfId="22887"/>
    <cellStyle name="Обычный 3 8 2 3 8 4" xfId="30359"/>
    <cellStyle name="Обычный 3 8 2 3 8 5" xfId="37828"/>
    <cellStyle name="Обычный 3 8 2 3 8 6" xfId="45289"/>
    <cellStyle name="Обычный 3 8 2 3 8 7" xfId="53177"/>
    <cellStyle name="Обычный 3 8 2 3 8 8" xfId="60644"/>
    <cellStyle name="Обычный 3 8 2 3 9" xfId="13033"/>
    <cellStyle name="Обычный 3 8 2 4" xfId="13034"/>
    <cellStyle name="Обычный 3 8 2 4 10" xfId="16335"/>
    <cellStyle name="Обычный 3 8 2 4 11" xfId="23824"/>
    <cellStyle name="Обычный 3 8 2 4 12" xfId="31295"/>
    <cellStyle name="Обычный 3 8 2 4 13" xfId="38761"/>
    <cellStyle name="Обычный 3 8 2 4 14" xfId="46642"/>
    <cellStyle name="Обычный 3 8 2 4 15" xfId="54109"/>
    <cellStyle name="Обычный 3 8 2 4 2" xfId="13035"/>
    <cellStyle name="Обычный 3 8 2 4 2 2" xfId="13036"/>
    <cellStyle name="Обычный 3 8 2 4 2 3" xfId="17289"/>
    <cellStyle name="Обычный 3 8 2 4 2 4" xfId="24761"/>
    <cellStyle name="Обычный 3 8 2 4 2 5" xfId="32231"/>
    <cellStyle name="Обычный 3 8 2 4 2 6" xfId="39693"/>
    <cellStyle name="Обычный 3 8 2 4 2 7" xfId="47579"/>
    <cellStyle name="Обычный 3 8 2 4 2 8" xfId="55046"/>
    <cellStyle name="Обычный 3 8 2 4 3" xfId="13037"/>
    <cellStyle name="Обычный 3 8 2 4 3 2" xfId="13038"/>
    <cellStyle name="Обычный 3 8 2 4 3 3" xfId="18223"/>
    <cellStyle name="Обычный 3 8 2 4 3 4" xfId="25695"/>
    <cellStyle name="Обычный 3 8 2 4 3 5" xfId="33164"/>
    <cellStyle name="Обычный 3 8 2 4 3 6" xfId="40625"/>
    <cellStyle name="Обычный 3 8 2 4 3 7" xfId="48513"/>
    <cellStyle name="Обычный 3 8 2 4 3 8" xfId="55980"/>
    <cellStyle name="Обычный 3 8 2 4 4" xfId="13039"/>
    <cellStyle name="Обычный 3 8 2 4 4 2" xfId="13040"/>
    <cellStyle name="Обычный 3 8 2 4 4 3" xfId="19156"/>
    <cellStyle name="Обычный 3 8 2 4 4 4" xfId="26628"/>
    <cellStyle name="Обычный 3 8 2 4 4 5" xfId="34097"/>
    <cellStyle name="Обычный 3 8 2 4 4 6" xfId="41558"/>
    <cellStyle name="Обычный 3 8 2 4 4 7" xfId="49446"/>
    <cellStyle name="Обычный 3 8 2 4 4 8" xfId="56913"/>
    <cellStyle name="Обычный 3 8 2 4 5" xfId="13041"/>
    <cellStyle name="Обычный 3 8 2 4 5 2" xfId="13042"/>
    <cellStyle name="Обычный 3 8 2 4 5 3" xfId="20088"/>
    <cellStyle name="Обычный 3 8 2 4 5 4" xfId="27560"/>
    <cellStyle name="Обычный 3 8 2 4 5 5" xfId="35029"/>
    <cellStyle name="Обычный 3 8 2 4 5 6" xfId="42490"/>
    <cellStyle name="Обычный 3 8 2 4 5 7" xfId="50378"/>
    <cellStyle name="Обычный 3 8 2 4 5 8" xfId="57845"/>
    <cellStyle name="Обычный 3 8 2 4 6" xfId="13043"/>
    <cellStyle name="Обычный 3 8 2 4 6 2" xfId="13044"/>
    <cellStyle name="Обычный 3 8 2 4 6 3" xfId="21021"/>
    <cellStyle name="Обычный 3 8 2 4 6 4" xfId="28493"/>
    <cellStyle name="Обычный 3 8 2 4 6 5" xfId="35962"/>
    <cellStyle name="Обычный 3 8 2 4 6 6" xfId="43423"/>
    <cellStyle name="Обычный 3 8 2 4 6 7" xfId="51311"/>
    <cellStyle name="Обычный 3 8 2 4 6 8" xfId="58778"/>
    <cellStyle name="Обычный 3 8 2 4 7" xfId="13045"/>
    <cellStyle name="Обычный 3 8 2 4 7 2" xfId="13046"/>
    <cellStyle name="Обычный 3 8 2 4 7 3" xfId="21955"/>
    <cellStyle name="Обычный 3 8 2 4 7 4" xfId="29427"/>
    <cellStyle name="Обычный 3 8 2 4 7 5" xfId="36896"/>
    <cellStyle name="Обычный 3 8 2 4 7 6" xfId="44357"/>
    <cellStyle name="Обычный 3 8 2 4 7 7" xfId="52245"/>
    <cellStyle name="Обычный 3 8 2 4 7 8" xfId="59712"/>
    <cellStyle name="Обычный 3 8 2 4 8" xfId="13047"/>
    <cellStyle name="Обычный 3 8 2 4 8 2" xfId="13048"/>
    <cellStyle name="Обычный 3 8 2 4 8 3" xfId="22888"/>
    <cellStyle name="Обычный 3 8 2 4 8 4" xfId="30360"/>
    <cellStyle name="Обычный 3 8 2 4 8 5" xfId="37829"/>
    <cellStyle name="Обычный 3 8 2 4 8 6" xfId="45290"/>
    <cellStyle name="Обычный 3 8 2 4 8 7" xfId="53178"/>
    <cellStyle name="Обычный 3 8 2 4 8 8" xfId="60645"/>
    <cellStyle name="Обычный 3 8 2 4 9" xfId="13049"/>
    <cellStyle name="Обычный 3 8 2 5" xfId="13050"/>
    <cellStyle name="Обычный 3 8 2 5 2" xfId="13051"/>
    <cellStyle name="Обычный 3 8 2 5 3" xfId="17284"/>
    <cellStyle name="Обычный 3 8 2 5 4" xfId="24756"/>
    <cellStyle name="Обычный 3 8 2 5 5" xfId="32226"/>
    <cellStyle name="Обычный 3 8 2 5 6" xfId="39688"/>
    <cellStyle name="Обычный 3 8 2 5 7" xfId="47574"/>
    <cellStyle name="Обычный 3 8 2 5 8" xfId="55041"/>
    <cellStyle name="Обычный 3 8 2 6" xfId="13052"/>
    <cellStyle name="Обычный 3 8 2 6 2" xfId="13053"/>
    <cellStyle name="Обычный 3 8 2 6 3" xfId="18218"/>
    <cellStyle name="Обычный 3 8 2 6 4" xfId="25690"/>
    <cellStyle name="Обычный 3 8 2 6 5" xfId="33159"/>
    <cellStyle name="Обычный 3 8 2 6 6" xfId="40620"/>
    <cellStyle name="Обычный 3 8 2 6 7" xfId="48508"/>
    <cellStyle name="Обычный 3 8 2 6 8" xfId="55975"/>
    <cellStyle name="Обычный 3 8 2 7" xfId="13054"/>
    <cellStyle name="Обычный 3 8 2 7 2" xfId="13055"/>
    <cellStyle name="Обычный 3 8 2 7 3" xfId="19151"/>
    <cellStyle name="Обычный 3 8 2 7 4" xfId="26623"/>
    <cellStyle name="Обычный 3 8 2 7 5" xfId="34092"/>
    <cellStyle name="Обычный 3 8 2 7 6" xfId="41553"/>
    <cellStyle name="Обычный 3 8 2 7 7" xfId="49441"/>
    <cellStyle name="Обычный 3 8 2 7 8" xfId="56908"/>
    <cellStyle name="Обычный 3 8 2 8" xfId="13056"/>
    <cellStyle name="Обычный 3 8 2 8 2" xfId="13057"/>
    <cellStyle name="Обычный 3 8 2 8 3" xfId="20083"/>
    <cellStyle name="Обычный 3 8 2 8 4" xfId="27555"/>
    <cellStyle name="Обычный 3 8 2 8 5" xfId="35024"/>
    <cellStyle name="Обычный 3 8 2 8 6" xfId="42485"/>
    <cellStyle name="Обычный 3 8 2 8 7" xfId="50373"/>
    <cellStyle name="Обычный 3 8 2 8 8" xfId="57840"/>
    <cellStyle name="Обычный 3 8 2 9" xfId="13058"/>
    <cellStyle name="Обычный 3 8 2 9 2" xfId="13059"/>
    <cellStyle name="Обычный 3 8 2 9 3" xfId="21016"/>
    <cellStyle name="Обычный 3 8 2 9 4" xfId="28488"/>
    <cellStyle name="Обычный 3 8 2 9 5" xfId="35957"/>
    <cellStyle name="Обычный 3 8 2 9 6" xfId="43418"/>
    <cellStyle name="Обычный 3 8 2 9 7" xfId="51306"/>
    <cellStyle name="Обычный 3 8 2 9 8" xfId="58773"/>
    <cellStyle name="Обычный 3 8 3" xfId="13060"/>
    <cellStyle name="Обычный 3 8 3 10" xfId="13061"/>
    <cellStyle name="Обычный 3 8 3 10 2" xfId="13062"/>
    <cellStyle name="Обычный 3 8 3 10 3" xfId="22889"/>
    <cellStyle name="Обычный 3 8 3 10 4" xfId="30361"/>
    <cellStyle name="Обычный 3 8 3 10 5" xfId="37830"/>
    <cellStyle name="Обычный 3 8 3 10 6" xfId="45291"/>
    <cellStyle name="Обычный 3 8 3 10 7" xfId="53179"/>
    <cellStyle name="Обычный 3 8 3 10 8" xfId="60646"/>
    <cellStyle name="Обычный 3 8 3 11" xfId="13063"/>
    <cellStyle name="Обычный 3 8 3 12" xfId="16336"/>
    <cellStyle name="Обычный 3 8 3 13" xfId="23825"/>
    <cellStyle name="Обычный 3 8 3 14" xfId="31296"/>
    <cellStyle name="Обычный 3 8 3 15" xfId="38762"/>
    <cellStyle name="Обычный 3 8 3 16" xfId="45653"/>
    <cellStyle name="Обычный 3 8 3 17" xfId="46643"/>
    <cellStyle name="Обычный 3 8 3 18" xfId="54110"/>
    <cellStyle name="Обычный 3 8 3 2" xfId="13064"/>
    <cellStyle name="Обычный 3 8 3 2 10" xfId="16337"/>
    <cellStyle name="Обычный 3 8 3 2 11" xfId="23826"/>
    <cellStyle name="Обычный 3 8 3 2 12" xfId="31297"/>
    <cellStyle name="Обычный 3 8 3 2 13" xfId="38763"/>
    <cellStyle name="Обычный 3 8 3 2 14" xfId="46644"/>
    <cellStyle name="Обычный 3 8 3 2 15" xfId="54111"/>
    <cellStyle name="Обычный 3 8 3 2 2" xfId="13065"/>
    <cellStyle name="Обычный 3 8 3 2 2 2" xfId="13066"/>
    <cellStyle name="Обычный 3 8 3 2 2 3" xfId="17291"/>
    <cellStyle name="Обычный 3 8 3 2 2 4" xfId="24763"/>
    <cellStyle name="Обычный 3 8 3 2 2 5" xfId="32233"/>
    <cellStyle name="Обычный 3 8 3 2 2 6" xfId="39695"/>
    <cellStyle name="Обычный 3 8 3 2 2 7" xfId="47581"/>
    <cellStyle name="Обычный 3 8 3 2 2 8" xfId="55048"/>
    <cellStyle name="Обычный 3 8 3 2 3" xfId="13067"/>
    <cellStyle name="Обычный 3 8 3 2 3 2" xfId="13068"/>
    <cellStyle name="Обычный 3 8 3 2 3 3" xfId="18225"/>
    <cellStyle name="Обычный 3 8 3 2 3 4" xfId="25697"/>
    <cellStyle name="Обычный 3 8 3 2 3 5" xfId="33166"/>
    <cellStyle name="Обычный 3 8 3 2 3 6" xfId="40627"/>
    <cellStyle name="Обычный 3 8 3 2 3 7" xfId="48515"/>
    <cellStyle name="Обычный 3 8 3 2 3 8" xfId="55982"/>
    <cellStyle name="Обычный 3 8 3 2 4" xfId="13069"/>
    <cellStyle name="Обычный 3 8 3 2 4 2" xfId="13070"/>
    <cellStyle name="Обычный 3 8 3 2 4 3" xfId="19158"/>
    <cellStyle name="Обычный 3 8 3 2 4 4" xfId="26630"/>
    <cellStyle name="Обычный 3 8 3 2 4 5" xfId="34099"/>
    <cellStyle name="Обычный 3 8 3 2 4 6" xfId="41560"/>
    <cellStyle name="Обычный 3 8 3 2 4 7" xfId="49448"/>
    <cellStyle name="Обычный 3 8 3 2 4 8" xfId="56915"/>
    <cellStyle name="Обычный 3 8 3 2 5" xfId="13071"/>
    <cellStyle name="Обычный 3 8 3 2 5 2" xfId="13072"/>
    <cellStyle name="Обычный 3 8 3 2 5 3" xfId="20090"/>
    <cellStyle name="Обычный 3 8 3 2 5 4" xfId="27562"/>
    <cellStyle name="Обычный 3 8 3 2 5 5" xfId="35031"/>
    <cellStyle name="Обычный 3 8 3 2 5 6" xfId="42492"/>
    <cellStyle name="Обычный 3 8 3 2 5 7" xfId="50380"/>
    <cellStyle name="Обычный 3 8 3 2 5 8" xfId="57847"/>
    <cellStyle name="Обычный 3 8 3 2 6" xfId="13073"/>
    <cellStyle name="Обычный 3 8 3 2 6 2" xfId="13074"/>
    <cellStyle name="Обычный 3 8 3 2 6 3" xfId="21023"/>
    <cellStyle name="Обычный 3 8 3 2 6 4" xfId="28495"/>
    <cellStyle name="Обычный 3 8 3 2 6 5" xfId="35964"/>
    <cellStyle name="Обычный 3 8 3 2 6 6" xfId="43425"/>
    <cellStyle name="Обычный 3 8 3 2 6 7" xfId="51313"/>
    <cellStyle name="Обычный 3 8 3 2 6 8" xfId="58780"/>
    <cellStyle name="Обычный 3 8 3 2 7" xfId="13075"/>
    <cellStyle name="Обычный 3 8 3 2 7 2" xfId="13076"/>
    <cellStyle name="Обычный 3 8 3 2 7 3" xfId="21957"/>
    <cellStyle name="Обычный 3 8 3 2 7 4" xfId="29429"/>
    <cellStyle name="Обычный 3 8 3 2 7 5" xfId="36898"/>
    <cellStyle name="Обычный 3 8 3 2 7 6" xfId="44359"/>
    <cellStyle name="Обычный 3 8 3 2 7 7" xfId="52247"/>
    <cellStyle name="Обычный 3 8 3 2 7 8" xfId="59714"/>
    <cellStyle name="Обычный 3 8 3 2 8" xfId="13077"/>
    <cellStyle name="Обычный 3 8 3 2 8 2" xfId="13078"/>
    <cellStyle name="Обычный 3 8 3 2 8 3" xfId="22890"/>
    <cellStyle name="Обычный 3 8 3 2 8 4" xfId="30362"/>
    <cellStyle name="Обычный 3 8 3 2 8 5" xfId="37831"/>
    <cellStyle name="Обычный 3 8 3 2 8 6" xfId="45292"/>
    <cellStyle name="Обычный 3 8 3 2 8 7" xfId="53180"/>
    <cellStyle name="Обычный 3 8 3 2 8 8" xfId="60647"/>
    <cellStyle name="Обычный 3 8 3 2 9" xfId="13079"/>
    <cellStyle name="Обычный 3 8 3 3" xfId="13080"/>
    <cellStyle name="Обычный 3 8 3 3 10" xfId="16338"/>
    <cellStyle name="Обычный 3 8 3 3 11" xfId="23827"/>
    <cellStyle name="Обычный 3 8 3 3 12" xfId="31298"/>
    <cellStyle name="Обычный 3 8 3 3 13" xfId="38764"/>
    <cellStyle name="Обычный 3 8 3 3 14" xfId="46645"/>
    <cellStyle name="Обычный 3 8 3 3 15" xfId="54112"/>
    <cellStyle name="Обычный 3 8 3 3 2" xfId="13081"/>
    <cellStyle name="Обычный 3 8 3 3 2 2" xfId="13082"/>
    <cellStyle name="Обычный 3 8 3 3 2 3" xfId="17292"/>
    <cellStyle name="Обычный 3 8 3 3 2 4" xfId="24764"/>
    <cellStyle name="Обычный 3 8 3 3 2 5" xfId="32234"/>
    <cellStyle name="Обычный 3 8 3 3 2 6" xfId="39696"/>
    <cellStyle name="Обычный 3 8 3 3 2 7" xfId="47582"/>
    <cellStyle name="Обычный 3 8 3 3 2 8" xfId="55049"/>
    <cellStyle name="Обычный 3 8 3 3 3" xfId="13083"/>
    <cellStyle name="Обычный 3 8 3 3 3 2" xfId="13084"/>
    <cellStyle name="Обычный 3 8 3 3 3 3" xfId="18226"/>
    <cellStyle name="Обычный 3 8 3 3 3 4" xfId="25698"/>
    <cellStyle name="Обычный 3 8 3 3 3 5" xfId="33167"/>
    <cellStyle name="Обычный 3 8 3 3 3 6" xfId="40628"/>
    <cellStyle name="Обычный 3 8 3 3 3 7" xfId="48516"/>
    <cellStyle name="Обычный 3 8 3 3 3 8" xfId="55983"/>
    <cellStyle name="Обычный 3 8 3 3 4" xfId="13085"/>
    <cellStyle name="Обычный 3 8 3 3 4 2" xfId="13086"/>
    <cellStyle name="Обычный 3 8 3 3 4 3" xfId="19159"/>
    <cellStyle name="Обычный 3 8 3 3 4 4" xfId="26631"/>
    <cellStyle name="Обычный 3 8 3 3 4 5" xfId="34100"/>
    <cellStyle name="Обычный 3 8 3 3 4 6" xfId="41561"/>
    <cellStyle name="Обычный 3 8 3 3 4 7" xfId="49449"/>
    <cellStyle name="Обычный 3 8 3 3 4 8" xfId="56916"/>
    <cellStyle name="Обычный 3 8 3 3 5" xfId="13087"/>
    <cellStyle name="Обычный 3 8 3 3 5 2" xfId="13088"/>
    <cellStyle name="Обычный 3 8 3 3 5 3" xfId="20091"/>
    <cellStyle name="Обычный 3 8 3 3 5 4" xfId="27563"/>
    <cellStyle name="Обычный 3 8 3 3 5 5" xfId="35032"/>
    <cellStyle name="Обычный 3 8 3 3 5 6" xfId="42493"/>
    <cellStyle name="Обычный 3 8 3 3 5 7" xfId="50381"/>
    <cellStyle name="Обычный 3 8 3 3 5 8" xfId="57848"/>
    <cellStyle name="Обычный 3 8 3 3 6" xfId="13089"/>
    <cellStyle name="Обычный 3 8 3 3 6 2" xfId="13090"/>
    <cellStyle name="Обычный 3 8 3 3 6 3" xfId="21024"/>
    <cellStyle name="Обычный 3 8 3 3 6 4" xfId="28496"/>
    <cellStyle name="Обычный 3 8 3 3 6 5" xfId="35965"/>
    <cellStyle name="Обычный 3 8 3 3 6 6" xfId="43426"/>
    <cellStyle name="Обычный 3 8 3 3 6 7" xfId="51314"/>
    <cellStyle name="Обычный 3 8 3 3 6 8" xfId="58781"/>
    <cellStyle name="Обычный 3 8 3 3 7" xfId="13091"/>
    <cellStyle name="Обычный 3 8 3 3 7 2" xfId="13092"/>
    <cellStyle name="Обычный 3 8 3 3 7 3" xfId="21958"/>
    <cellStyle name="Обычный 3 8 3 3 7 4" xfId="29430"/>
    <cellStyle name="Обычный 3 8 3 3 7 5" xfId="36899"/>
    <cellStyle name="Обычный 3 8 3 3 7 6" xfId="44360"/>
    <cellStyle name="Обычный 3 8 3 3 7 7" xfId="52248"/>
    <cellStyle name="Обычный 3 8 3 3 7 8" xfId="59715"/>
    <cellStyle name="Обычный 3 8 3 3 8" xfId="13093"/>
    <cellStyle name="Обычный 3 8 3 3 8 2" xfId="13094"/>
    <cellStyle name="Обычный 3 8 3 3 8 3" xfId="22891"/>
    <cellStyle name="Обычный 3 8 3 3 8 4" xfId="30363"/>
    <cellStyle name="Обычный 3 8 3 3 8 5" xfId="37832"/>
    <cellStyle name="Обычный 3 8 3 3 8 6" xfId="45293"/>
    <cellStyle name="Обычный 3 8 3 3 8 7" xfId="53181"/>
    <cellStyle name="Обычный 3 8 3 3 8 8" xfId="60648"/>
    <cellStyle name="Обычный 3 8 3 3 9" xfId="13095"/>
    <cellStyle name="Обычный 3 8 3 4" xfId="13096"/>
    <cellStyle name="Обычный 3 8 3 4 2" xfId="13097"/>
    <cellStyle name="Обычный 3 8 3 4 3" xfId="17290"/>
    <cellStyle name="Обычный 3 8 3 4 4" xfId="24762"/>
    <cellStyle name="Обычный 3 8 3 4 5" xfId="32232"/>
    <cellStyle name="Обычный 3 8 3 4 6" xfId="39694"/>
    <cellStyle name="Обычный 3 8 3 4 7" xfId="47580"/>
    <cellStyle name="Обычный 3 8 3 4 8" xfId="55047"/>
    <cellStyle name="Обычный 3 8 3 5" xfId="13098"/>
    <cellStyle name="Обычный 3 8 3 5 2" xfId="13099"/>
    <cellStyle name="Обычный 3 8 3 5 3" xfId="18224"/>
    <cellStyle name="Обычный 3 8 3 5 4" xfId="25696"/>
    <cellStyle name="Обычный 3 8 3 5 5" xfId="33165"/>
    <cellStyle name="Обычный 3 8 3 5 6" xfId="40626"/>
    <cellStyle name="Обычный 3 8 3 5 7" xfId="48514"/>
    <cellStyle name="Обычный 3 8 3 5 8" xfId="55981"/>
    <cellStyle name="Обычный 3 8 3 6" xfId="13100"/>
    <cellStyle name="Обычный 3 8 3 6 2" xfId="13101"/>
    <cellStyle name="Обычный 3 8 3 6 3" xfId="19157"/>
    <cellStyle name="Обычный 3 8 3 6 4" xfId="26629"/>
    <cellStyle name="Обычный 3 8 3 6 5" xfId="34098"/>
    <cellStyle name="Обычный 3 8 3 6 6" xfId="41559"/>
    <cellStyle name="Обычный 3 8 3 6 7" xfId="49447"/>
    <cellStyle name="Обычный 3 8 3 6 8" xfId="56914"/>
    <cellStyle name="Обычный 3 8 3 7" xfId="13102"/>
    <cellStyle name="Обычный 3 8 3 7 2" xfId="13103"/>
    <cellStyle name="Обычный 3 8 3 7 3" xfId="20089"/>
    <cellStyle name="Обычный 3 8 3 7 4" xfId="27561"/>
    <cellStyle name="Обычный 3 8 3 7 5" xfId="35030"/>
    <cellStyle name="Обычный 3 8 3 7 6" xfId="42491"/>
    <cellStyle name="Обычный 3 8 3 7 7" xfId="50379"/>
    <cellStyle name="Обычный 3 8 3 7 8" xfId="57846"/>
    <cellStyle name="Обычный 3 8 3 8" xfId="13104"/>
    <cellStyle name="Обычный 3 8 3 8 2" xfId="13105"/>
    <cellStyle name="Обычный 3 8 3 8 3" xfId="21022"/>
    <cellStyle name="Обычный 3 8 3 8 4" xfId="28494"/>
    <cellStyle name="Обычный 3 8 3 8 5" xfId="35963"/>
    <cellStyle name="Обычный 3 8 3 8 6" xfId="43424"/>
    <cellStyle name="Обычный 3 8 3 8 7" xfId="51312"/>
    <cellStyle name="Обычный 3 8 3 8 8" xfId="58779"/>
    <cellStyle name="Обычный 3 8 3 9" xfId="13106"/>
    <cellStyle name="Обычный 3 8 3 9 2" xfId="13107"/>
    <cellStyle name="Обычный 3 8 3 9 3" xfId="21956"/>
    <cellStyle name="Обычный 3 8 3 9 4" xfId="29428"/>
    <cellStyle name="Обычный 3 8 3 9 5" xfId="36897"/>
    <cellStyle name="Обычный 3 8 3 9 6" xfId="44358"/>
    <cellStyle name="Обычный 3 8 3 9 7" xfId="52246"/>
    <cellStyle name="Обычный 3 8 3 9 8" xfId="59713"/>
    <cellStyle name="Обычный 3 8 4" xfId="16329"/>
    <cellStyle name="Обычный 3 8 5" xfId="45460"/>
    <cellStyle name="Обычный 3 9" xfId="13108"/>
    <cellStyle name="Обычный 3 9 10" xfId="13109"/>
    <cellStyle name="Обычный 3 9 10 2" xfId="13110"/>
    <cellStyle name="Обычный 3 9 10 3" xfId="21025"/>
    <cellStyle name="Обычный 3 9 10 4" xfId="28497"/>
    <cellStyle name="Обычный 3 9 10 5" xfId="35966"/>
    <cellStyle name="Обычный 3 9 10 6" xfId="43427"/>
    <cellStyle name="Обычный 3 9 10 7" xfId="51315"/>
    <cellStyle name="Обычный 3 9 10 8" xfId="58782"/>
    <cellStyle name="Обычный 3 9 11" xfId="13111"/>
    <cellStyle name="Обычный 3 9 11 2" xfId="13112"/>
    <cellStyle name="Обычный 3 9 11 3" xfId="21959"/>
    <cellStyle name="Обычный 3 9 11 4" xfId="29431"/>
    <cellStyle name="Обычный 3 9 11 5" xfId="36900"/>
    <cellStyle name="Обычный 3 9 11 6" xfId="44361"/>
    <cellStyle name="Обычный 3 9 11 7" xfId="52249"/>
    <cellStyle name="Обычный 3 9 11 8" xfId="59716"/>
    <cellStyle name="Обычный 3 9 12" xfId="13113"/>
    <cellStyle name="Обычный 3 9 12 2" xfId="13114"/>
    <cellStyle name="Обычный 3 9 12 3" xfId="22892"/>
    <cellStyle name="Обычный 3 9 12 4" xfId="30364"/>
    <cellStyle name="Обычный 3 9 12 5" xfId="37833"/>
    <cellStyle name="Обычный 3 9 12 6" xfId="45294"/>
    <cellStyle name="Обычный 3 9 12 7" xfId="53182"/>
    <cellStyle name="Обычный 3 9 12 8" xfId="60649"/>
    <cellStyle name="Обычный 3 9 13" xfId="13115"/>
    <cellStyle name="Обычный 3 9 14" xfId="16339"/>
    <cellStyle name="Обычный 3 9 15" xfId="23828"/>
    <cellStyle name="Обычный 3 9 16" xfId="31299"/>
    <cellStyle name="Обычный 3 9 17" xfId="38765"/>
    <cellStyle name="Обычный 3 9 18" xfId="45654"/>
    <cellStyle name="Обычный 3 9 19" xfId="46646"/>
    <cellStyle name="Обычный 3 9 2" xfId="13116"/>
    <cellStyle name="Обычный 3 9 2 10" xfId="13117"/>
    <cellStyle name="Обычный 3 9 2 10 2" xfId="13118"/>
    <cellStyle name="Обычный 3 9 2 10 3" xfId="21960"/>
    <cellStyle name="Обычный 3 9 2 10 4" xfId="29432"/>
    <cellStyle name="Обычный 3 9 2 10 5" xfId="36901"/>
    <cellStyle name="Обычный 3 9 2 10 6" xfId="44362"/>
    <cellStyle name="Обычный 3 9 2 10 7" xfId="52250"/>
    <cellStyle name="Обычный 3 9 2 10 8" xfId="59717"/>
    <cellStyle name="Обычный 3 9 2 11" xfId="13119"/>
    <cellStyle name="Обычный 3 9 2 11 2" xfId="13120"/>
    <cellStyle name="Обычный 3 9 2 11 3" xfId="22893"/>
    <cellStyle name="Обычный 3 9 2 11 4" xfId="30365"/>
    <cellStyle name="Обычный 3 9 2 11 5" xfId="37834"/>
    <cellStyle name="Обычный 3 9 2 11 6" xfId="45295"/>
    <cellStyle name="Обычный 3 9 2 11 7" xfId="53183"/>
    <cellStyle name="Обычный 3 9 2 11 8" xfId="60650"/>
    <cellStyle name="Обычный 3 9 2 12" xfId="13121"/>
    <cellStyle name="Обычный 3 9 2 13" xfId="16340"/>
    <cellStyle name="Обычный 3 9 2 14" xfId="23829"/>
    <cellStyle name="Обычный 3 9 2 15" xfId="31300"/>
    <cellStyle name="Обычный 3 9 2 16" xfId="38766"/>
    <cellStyle name="Обычный 3 9 2 17" xfId="45655"/>
    <cellStyle name="Обычный 3 9 2 18" xfId="46647"/>
    <cellStyle name="Обычный 3 9 2 19" xfId="54114"/>
    <cellStyle name="Обычный 3 9 2 2" xfId="13122"/>
    <cellStyle name="Обычный 3 9 2 2 10" xfId="13123"/>
    <cellStyle name="Обычный 3 9 2 2 10 2" xfId="13124"/>
    <cellStyle name="Обычный 3 9 2 2 10 3" xfId="22894"/>
    <cellStyle name="Обычный 3 9 2 2 10 4" xfId="30366"/>
    <cellStyle name="Обычный 3 9 2 2 10 5" xfId="37835"/>
    <cellStyle name="Обычный 3 9 2 2 10 6" xfId="45296"/>
    <cellStyle name="Обычный 3 9 2 2 10 7" xfId="53184"/>
    <cellStyle name="Обычный 3 9 2 2 10 8" xfId="60651"/>
    <cellStyle name="Обычный 3 9 2 2 11" xfId="13125"/>
    <cellStyle name="Обычный 3 9 2 2 12" xfId="16341"/>
    <cellStyle name="Обычный 3 9 2 2 13" xfId="23830"/>
    <cellStyle name="Обычный 3 9 2 2 14" xfId="31301"/>
    <cellStyle name="Обычный 3 9 2 2 15" xfId="38767"/>
    <cellStyle name="Обычный 3 9 2 2 16" xfId="45656"/>
    <cellStyle name="Обычный 3 9 2 2 17" xfId="46648"/>
    <cellStyle name="Обычный 3 9 2 2 18" xfId="54115"/>
    <cellStyle name="Обычный 3 9 2 2 2" xfId="13126"/>
    <cellStyle name="Обычный 3 9 2 2 2 10" xfId="16342"/>
    <cellStyle name="Обычный 3 9 2 2 2 11" xfId="23831"/>
    <cellStyle name="Обычный 3 9 2 2 2 12" xfId="31302"/>
    <cellStyle name="Обычный 3 9 2 2 2 13" xfId="38768"/>
    <cellStyle name="Обычный 3 9 2 2 2 14" xfId="46649"/>
    <cellStyle name="Обычный 3 9 2 2 2 15" xfId="54116"/>
    <cellStyle name="Обычный 3 9 2 2 2 2" xfId="13127"/>
    <cellStyle name="Обычный 3 9 2 2 2 2 2" xfId="13128"/>
    <cellStyle name="Обычный 3 9 2 2 2 2 3" xfId="17296"/>
    <cellStyle name="Обычный 3 9 2 2 2 2 4" xfId="24768"/>
    <cellStyle name="Обычный 3 9 2 2 2 2 5" xfId="32238"/>
    <cellStyle name="Обычный 3 9 2 2 2 2 6" xfId="39700"/>
    <cellStyle name="Обычный 3 9 2 2 2 2 7" xfId="47586"/>
    <cellStyle name="Обычный 3 9 2 2 2 2 8" xfId="55053"/>
    <cellStyle name="Обычный 3 9 2 2 2 3" xfId="13129"/>
    <cellStyle name="Обычный 3 9 2 2 2 3 2" xfId="13130"/>
    <cellStyle name="Обычный 3 9 2 2 2 3 3" xfId="18230"/>
    <cellStyle name="Обычный 3 9 2 2 2 3 4" xfId="25702"/>
    <cellStyle name="Обычный 3 9 2 2 2 3 5" xfId="33171"/>
    <cellStyle name="Обычный 3 9 2 2 2 3 6" xfId="40632"/>
    <cellStyle name="Обычный 3 9 2 2 2 3 7" xfId="48520"/>
    <cellStyle name="Обычный 3 9 2 2 2 3 8" xfId="55987"/>
    <cellStyle name="Обычный 3 9 2 2 2 4" xfId="13131"/>
    <cellStyle name="Обычный 3 9 2 2 2 4 2" xfId="13132"/>
    <cellStyle name="Обычный 3 9 2 2 2 4 3" xfId="19163"/>
    <cellStyle name="Обычный 3 9 2 2 2 4 4" xfId="26635"/>
    <cellStyle name="Обычный 3 9 2 2 2 4 5" xfId="34104"/>
    <cellStyle name="Обычный 3 9 2 2 2 4 6" xfId="41565"/>
    <cellStyle name="Обычный 3 9 2 2 2 4 7" xfId="49453"/>
    <cellStyle name="Обычный 3 9 2 2 2 4 8" xfId="56920"/>
    <cellStyle name="Обычный 3 9 2 2 2 5" xfId="13133"/>
    <cellStyle name="Обычный 3 9 2 2 2 5 2" xfId="13134"/>
    <cellStyle name="Обычный 3 9 2 2 2 5 3" xfId="20095"/>
    <cellStyle name="Обычный 3 9 2 2 2 5 4" xfId="27567"/>
    <cellStyle name="Обычный 3 9 2 2 2 5 5" xfId="35036"/>
    <cellStyle name="Обычный 3 9 2 2 2 5 6" xfId="42497"/>
    <cellStyle name="Обычный 3 9 2 2 2 5 7" xfId="50385"/>
    <cellStyle name="Обычный 3 9 2 2 2 5 8" xfId="57852"/>
    <cellStyle name="Обычный 3 9 2 2 2 6" xfId="13135"/>
    <cellStyle name="Обычный 3 9 2 2 2 6 2" xfId="13136"/>
    <cellStyle name="Обычный 3 9 2 2 2 6 3" xfId="21028"/>
    <cellStyle name="Обычный 3 9 2 2 2 6 4" xfId="28500"/>
    <cellStyle name="Обычный 3 9 2 2 2 6 5" xfId="35969"/>
    <cellStyle name="Обычный 3 9 2 2 2 6 6" xfId="43430"/>
    <cellStyle name="Обычный 3 9 2 2 2 6 7" xfId="51318"/>
    <cellStyle name="Обычный 3 9 2 2 2 6 8" xfId="58785"/>
    <cellStyle name="Обычный 3 9 2 2 2 7" xfId="13137"/>
    <cellStyle name="Обычный 3 9 2 2 2 7 2" xfId="13138"/>
    <cellStyle name="Обычный 3 9 2 2 2 7 3" xfId="21962"/>
    <cellStyle name="Обычный 3 9 2 2 2 7 4" xfId="29434"/>
    <cellStyle name="Обычный 3 9 2 2 2 7 5" xfId="36903"/>
    <cellStyle name="Обычный 3 9 2 2 2 7 6" xfId="44364"/>
    <cellStyle name="Обычный 3 9 2 2 2 7 7" xfId="52252"/>
    <cellStyle name="Обычный 3 9 2 2 2 7 8" xfId="59719"/>
    <cellStyle name="Обычный 3 9 2 2 2 8" xfId="13139"/>
    <cellStyle name="Обычный 3 9 2 2 2 8 2" xfId="13140"/>
    <cellStyle name="Обычный 3 9 2 2 2 8 3" xfId="22895"/>
    <cellStyle name="Обычный 3 9 2 2 2 8 4" xfId="30367"/>
    <cellStyle name="Обычный 3 9 2 2 2 8 5" xfId="37836"/>
    <cellStyle name="Обычный 3 9 2 2 2 8 6" xfId="45297"/>
    <cellStyle name="Обычный 3 9 2 2 2 8 7" xfId="53185"/>
    <cellStyle name="Обычный 3 9 2 2 2 8 8" xfId="60652"/>
    <cellStyle name="Обычный 3 9 2 2 2 9" xfId="13141"/>
    <cellStyle name="Обычный 3 9 2 2 3" xfId="13142"/>
    <cellStyle name="Обычный 3 9 2 2 3 10" xfId="16343"/>
    <cellStyle name="Обычный 3 9 2 2 3 11" xfId="23832"/>
    <cellStyle name="Обычный 3 9 2 2 3 12" xfId="31303"/>
    <cellStyle name="Обычный 3 9 2 2 3 13" xfId="38769"/>
    <cellStyle name="Обычный 3 9 2 2 3 14" xfId="46650"/>
    <cellStyle name="Обычный 3 9 2 2 3 15" xfId="54117"/>
    <cellStyle name="Обычный 3 9 2 2 3 2" xfId="13143"/>
    <cellStyle name="Обычный 3 9 2 2 3 2 2" xfId="13144"/>
    <cellStyle name="Обычный 3 9 2 2 3 2 3" xfId="17297"/>
    <cellStyle name="Обычный 3 9 2 2 3 2 4" xfId="24769"/>
    <cellStyle name="Обычный 3 9 2 2 3 2 5" xfId="32239"/>
    <cellStyle name="Обычный 3 9 2 2 3 2 6" xfId="39701"/>
    <cellStyle name="Обычный 3 9 2 2 3 2 7" xfId="47587"/>
    <cellStyle name="Обычный 3 9 2 2 3 2 8" xfId="55054"/>
    <cellStyle name="Обычный 3 9 2 2 3 3" xfId="13145"/>
    <cellStyle name="Обычный 3 9 2 2 3 3 2" xfId="13146"/>
    <cellStyle name="Обычный 3 9 2 2 3 3 3" xfId="18231"/>
    <cellStyle name="Обычный 3 9 2 2 3 3 4" xfId="25703"/>
    <cellStyle name="Обычный 3 9 2 2 3 3 5" xfId="33172"/>
    <cellStyle name="Обычный 3 9 2 2 3 3 6" xfId="40633"/>
    <cellStyle name="Обычный 3 9 2 2 3 3 7" xfId="48521"/>
    <cellStyle name="Обычный 3 9 2 2 3 3 8" xfId="55988"/>
    <cellStyle name="Обычный 3 9 2 2 3 4" xfId="13147"/>
    <cellStyle name="Обычный 3 9 2 2 3 4 2" xfId="13148"/>
    <cellStyle name="Обычный 3 9 2 2 3 4 3" xfId="19164"/>
    <cellStyle name="Обычный 3 9 2 2 3 4 4" xfId="26636"/>
    <cellStyle name="Обычный 3 9 2 2 3 4 5" xfId="34105"/>
    <cellStyle name="Обычный 3 9 2 2 3 4 6" xfId="41566"/>
    <cellStyle name="Обычный 3 9 2 2 3 4 7" xfId="49454"/>
    <cellStyle name="Обычный 3 9 2 2 3 4 8" xfId="56921"/>
    <cellStyle name="Обычный 3 9 2 2 3 5" xfId="13149"/>
    <cellStyle name="Обычный 3 9 2 2 3 5 2" xfId="13150"/>
    <cellStyle name="Обычный 3 9 2 2 3 5 3" xfId="20096"/>
    <cellStyle name="Обычный 3 9 2 2 3 5 4" xfId="27568"/>
    <cellStyle name="Обычный 3 9 2 2 3 5 5" xfId="35037"/>
    <cellStyle name="Обычный 3 9 2 2 3 5 6" xfId="42498"/>
    <cellStyle name="Обычный 3 9 2 2 3 5 7" xfId="50386"/>
    <cellStyle name="Обычный 3 9 2 2 3 5 8" xfId="57853"/>
    <cellStyle name="Обычный 3 9 2 2 3 6" xfId="13151"/>
    <cellStyle name="Обычный 3 9 2 2 3 6 2" xfId="13152"/>
    <cellStyle name="Обычный 3 9 2 2 3 6 3" xfId="21029"/>
    <cellStyle name="Обычный 3 9 2 2 3 6 4" xfId="28501"/>
    <cellStyle name="Обычный 3 9 2 2 3 6 5" xfId="35970"/>
    <cellStyle name="Обычный 3 9 2 2 3 6 6" xfId="43431"/>
    <cellStyle name="Обычный 3 9 2 2 3 6 7" xfId="51319"/>
    <cellStyle name="Обычный 3 9 2 2 3 6 8" xfId="58786"/>
    <cellStyle name="Обычный 3 9 2 2 3 7" xfId="13153"/>
    <cellStyle name="Обычный 3 9 2 2 3 7 2" xfId="13154"/>
    <cellStyle name="Обычный 3 9 2 2 3 7 3" xfId="21963"/>
    <cellStyle name="Обычный 3 9 2 2 3 7 4" xfId="29435"/>
    <cellStyle name="Обычный 3 9 2 2 3 7 5" xfId="36904"/>
    <cellStyle name="Обычный 3 9 2 2 3 7 6" xfId="44365"/>
    <cellStyle name="Обычный 3 9 2 2 3 7 7" xfId="52253"/>
    <cellStyle name="Обычный 3 9 2 2 3 7 8" xfId="59720"/>
    <cellStyle name="Обычный 3 9 2 2 3 8" xfId="13155"/>
    <cellStyle name="Обычный 3 9 2 2 3 8 2" xfId="13156"/>
    <cellStyle name="Обычный 3 9 2 2 3 8 3" xfId="22896"/>
    <cellStyle name="Обычный 3 9 2 2 3 8 4" xfId="30368"/>
    <cellStyle name="Обычный 3 9 2 2 3 8 5" xfId="37837"/>
    <cellStyle name="Обычный 3 9 2 2 3 8 6" xfId="45298"/>
    <cellStyle name="Обычный 3 9 2 2 3 8 7" xfId="53186"/>
    <cellStyle name="Обычный 3 9 2 2 3 8 8" xfId="60653"/>
    <cellStyle name="Обычный 3 9 2 2 3 9" xfId="13157"/>
    <cellStyle name="Обычный 3 9 2 2 4" xfId="13158"/>
    <cellStyle name="Обычный 3 9 2 2 4 2" xfId="13159"/>
    <cellStyle name="Обычный 3 9 2 2 4 3" xfId="17295"/>
    <cellStyle name="Обычный 3 9 2 2 4 4" xfId="24767"/>
    <cellStyle name="Обычный 3 9 2 2 4 5" xfId="32237"/>
    <cellStyle name="Обычный 3 9 2 2 4 6" xfId="39699"/>
    <cellStyle name="Обычный 3 9 2 2 4 7" xfId="47585"/>
    <cellStyle name="Обычный 3 9 2 2 4 8" xfId="55052"/>
    <cellStyle name="Обычный 3 9 2 2 5" xfId="13160"/>
    <cellStyle name="Обычный 3 9 2 2 5 2" xfId="13161"/>
    <cellStyle name="Обычный 3 9 2 2 5 3" xfId="18229"/>
    <cellStyle name="Обычный 3 9 2 2 5 4" xfId="25701"/>
    <cellStyle name="Обычный 3 9 2 2 5 5" xfId="33170"/>
    <cellStyle name="Обычный 3 9 2 2 5 6" xfId="40631"/>
    <cellStyle name="Обычный 3 9 2 2 5 7" xfId="48519"/>
    <cellStyle name="Обычный 3 9 2 2 5 8" xfId="55986"/>
    <cellStyle name="Обычный 3 9 2 2 6" xfId="13162"/>
    <cellStyle name="Обычный 3 9 2 2 6 2" xfId="13163"/>
    <cellStyle name="Обычный 3 9 2 2 6 3" xfId="19162"/>
    <cellStyle name="Обычный 3 9 2 2 6 4" xfId="26634"/>
    <cellStyle name="Обычный 3 9 2 2 6 5" xfId="34103"/>
    <cellStyle name="Обычный 3 9 2 2 6 6" xfId="41564"/>
    <cellStyle name="Обычный 3 9 2 2 6 7" xfId="49452"/>
    <cellStyle name="Обычный 3 9 2 2 6 8" xfId="56919"/>
    <cellStyle name="Обычный 3 9 2 2 7" xfId="13164"/>
    <cellStyle name="Обычный 3 9 2 2 7 2" xfId="13165"/>
    <cellStyle name="Обычный 3 9 2 2 7 3" xfId="20094"/>
    <cellStyle name="Обычный 3 9 2 2 7 4" xfId="27566"/>
    <cellStyle name="Обычный 3 9 2 2 7 5" xfId="35035"/>
    <cellStyle name="Обычный 3 9 2 2 7 6" xfId="42496"/>
    <cellStyle name="Обычный 3 9 2 2 7 7" xfId="50384"/>
    <cellStyle name="Обычный 3 9 2 2 7 8" xfId="57851"/>
    <cellStyle name="Обычный 3 9 2 2 8" xfId="13166"/>
    <cellStyle name="Обычный 3 9 2 2 8 2" xfId="13167"/>
    <cellStyle name="Обычный 3 9 2 2 8 3" xfId="21027"/>
    <cellStyle name="Обычный 3 9 2 2 8 4" xfId="28499"/>
    <cellStyle name="Обычный 3 9 2 2 8 5" xfId="35968"/>
    <cellStyle name="Обычный 3 9 2 2 8 6" xfId="43429"/>
    <cellStyle name="Обычный 3 9 2 2 8 7" xfId="51317"/>
    <cellStyle name="Обычный 3 9 2 2 8 8" xfId="58784"/>
    <cellStyle name="Обычный 3 9 2 2 9" xfId="13168"/>
    <cellStyle name="Обычный 3 9 2 2 9 2" xfId="13169"/>
    <cellStyle name="Обычный 3 9 2 2 9 3" xfId="21961"/>
    <cellStyle name="Обычный 3 9 2 2 9 4" xfId="29433"/>
    <cellStyle name="Обычный 3 9 2 2 9 5" xfId="36902"/>
    <cellStyle name="Обычный 3 9 2 2 9 6" xfId="44363"/>
    <cellStyle name="Обычный 3 9 2 2 9 7" xfId="52251"/>
    <cellStyle name="Обычный 3 9 2 2 9 8" xfId="59718"/>
    <cellStyle name="Обычный 3 9 2 3" xfId="13170"/>
    <cellStyle name="Обычный 3 9 2 3 10" xfId="16344"/>
    <cellStyle name="Обычный 3 9 2 3 11" xfId="23833"/>
    <cellStyle name="Обычный 3 9 2 3 12" xfId="31304"/>
    <cellStyle name="Обычный 3 9 2 3 13" xfId="38770"/>
    <cellStyle name="Обычный 3 9 2 3 14" xfId="46651"/>
    <cellStyle name="Обычный 3 9 2 3 15" xfId="54118"/>
    <cellStyle name="Обычный 3 9 2 3 2" xfId="13171"/>
    <cellStyle name="Обычный 3 9 2 3 2 2" xfId="13172"/>
    <cellStyle name="Обычный 3 9 2 3 2 3" xfId="17298"/>
    <cellStyle name="Обычный 3 9 2 3 2 4" xfId="24770"/>
    <cellStyle name="Обычный 3 9 2 3 2 5" xfId="32240"/>
    <cellStyle name="Обычный 3 9 2 3 2 6" xfId="39702"/>
    <cellStyle name="Обычный 3 9 2 3 2 7" xfId="47588"/>
    <cellStyle name="Обычный 3 9 2 3 2 8" xfId="55055"/>
    <cellStyle name="Обычный 3 9 2 3 3" xfId="13173"/>
    <cellStyle name="Обычный 3 9 2 3 3 2" xfId="13174"/>
    <cellStyle name="Обычный 3 9 2 3 3 3" xfId="18232"/>
    <cellStyle name="Обычный 3 9 2 3 3 4" xfId="25704"/>
    <cellStyle name="Обычный 3 9 2 3 3 5" xfId="33173"/>
    <cellStyle name="Обычный 3 9 2 3 3 6" xfId="40634"/>
    <cellStyle name="Обычный 3 9 2 3 3 7" xfId="48522"/>
    <cellStyle name="Обычный 3 9 2 3 3 8" xfId="55989"/>
    <cellStyle name="Обычный 3 9 2 3 4" xfId="13175"/>
    <cellStyle name="Обычный 3 9 2 3 4 2" xfId="13176"/>
    <cellStyle name="Обычный 3 9 2 3 4 3" xfId="19165"/>
    <cellStyle name="Обычный 3 9 2 3 4 4" xfId="26637"/>
    <cellStyle name="Обычный 3 9 2 3 4 5" xfId="34106"/>
    <cellStyle name="Обычный 3 9 2 3 4 6" xfId="41567"/>
    <cellStyle name="Обычный 3 9 2 3 4 7" xfId="49455"/>
    <cellStyle name="Обычный 3 9 2 3 4 8" xfId="56922"/>
    <cellStyle name="Обычный 3 9 2 3 5" xfId="13177"/>
    <cellStyle name="Обычный 3 9 2 3 5 2" xfId="13178"/>
    <cellStyle name="Обычный 3 9 2 3 5 3" xfId="20097"/>
    <cellStyle name="Обычный 3 9 2 3 5 4" xfId="27569"/>
    <cellStyle name="Обычный 3 9 2 3 5 5" xfId="35038"/>
    <cellStyle name="Обычный 3 9 2 3 5 6" xfId="42499"/>
    <cellStyle name="Обычный 3 9 2 3 5 7" xfId="50387"/>
    <cellStyle name="Обычный 3 9 2 3 5 8" xfId="57854"/>
    <cellStyle name="Обычный 3 9 2 3 6" xfId="13179"/>
    <cellStyle name="Обычный 3 9 2 3 6 2" xfId="13180"/>
    <cellStyle name="Обычный 3 9 2 3 6 3" xfId="21030"/>
    <cellStyle name="Обычный 3 9 2 3 6 4" xfId="28502"/>
    <cellStyle name="Обычный 3 9 2 3 6 5" xfId="35971"/>
    <cellStyle name="Обычный 3 9 2 3 6 6" xfId="43432"/>
    <cellStyle name="Обычный 3 9 2 3 6 7" xfId="51320"/>
    <cellStyle name="Обычный 3 9 2 3 6 8" xfId="58787"/>
    <cellStyle name="Обычный 3 9 2 3 7" xfId="13181"/>
    <cellStyle name="Обычный 3 9 2 3 7 2" xfId="13182"/>
    <cellStyle name="Обычный 3 9 2 3 7 3" xfId="21964"/>
    <cellStyle name="Обычный 3 9 2 3 7 4" xfId="29436"/>
    <cellStyle name="Обычный 3 9 2 3 7 5" xfId="36905"/>
    <cellStyle name="Обычный 3 9 2 3 7 6" xfId="44366"/>
    <cellStyle name="Обычный 3 9 2 3 7 7" xfId="52254"/>
    <cellStyle name="Обычный 3 9 2 3 7 8" xfId="59721"/>
    <cellStyle name="Обычный 3 9 2 3 8" xfId="13183"/>
    <cellStyle name="Обычный 3 9 2 3 8 2" xfId="13184"/>
    <cellStyle name="Обычный 3 9 2 3 8 3" xfId="22897"/>
    <cellStyle name="Обычный 3 9 2 3 8 4" xfId="30369"/>
    <cellStyle name="Обычный 3 9 2 3 8 5" xfId="37838"/>
    <cellStyle name="Обычный 3 9 2 3 8 6" xfId="45299"/>
    <cellStyle name="Обычный 3 9 2 3 8 7" xfId="53187"/>
    <cellStyle name="Обычный 3 9 2 3 8 8" xfId="60654"/>
    <cellStyle name="Обычный 3 9 2 3 9" xfId="13185"/>
    <cellStyle name="Обычный 3 9 2 4" xfId="13186"/>
    <cellStyle name="Обычный 3 9 2 4 10" xfId="16345"/>
    <cellStyle name="Обычный 3 9 2 4 11" xfId="23834"/>
    <cellStyle name="Обычный 3 9 2 4 12" xfId="31305"/>
    <cellStyle name="Обычный 3 9 2 4 13" xfId="38771"/>
    <cellStyle name="Обычный 3 9 2 4 14" xfId="46652"/>
    <cellStyle name="Обычный 3 9 2 4 15" xfId="54119"/>
    <cellStyle name="Обычный 3 9 2 4 2" xfId="13187"/>
    <cellStyle name="Обычный 3 9 2 4 2 2" xfId="13188"/>
    <cellStyle name="Обычный 3 9 2 4 2 3" xfId="17299"/>
    <cellStyle name="Обычный 3 9 2 4 2 4" xfId="24771"/>
    <cellStyle name="Обычный 3 9 2 4 2 5" xfId="32241"/>
    <cellStyle name="Обычный 3 9 2 4 2 6" xfId="39703"/>
    <cellStyle name="Обычный 3 9 2 4 2 7" xfId="47589"/>
    <cellStyle name="Обычный 3 9 2 4 2 8" xfId="55056"/>
    <cellStyle name="Обычный 3 9 2 4 3" xfId="13189"/>
    <cellStyle name="Обычный 3 9 2 4 3 2" xfId="13190"/>
    <cellStyle name="Обычный 3 9 2 4 3 3" xfId="18233"/>
    <cellStyle name="Обычный 3 9 2 4 3 4" xfId="25705"/>
    <cellStyle name="Обычный 3 9 2 4 3 5" xfId="33174"/>
    <cellStyle name="Обычный 3 9 2 4 3 6" xfId="40635"/>
    <cellStyle name="Обычный 3 9 2 4 3 7" xfId="48523"/>
    <cellStyle name="Обычный 3 9 2 4 3 8" xfId="55990"/>
    <cellStyle name="Обычный 3 9 2 4 4" xfId="13191"/>
    <cellStyle name="Обычный 3 9 2 4 4 2" xfId="13192"/>
    <cellStyle name="Обычный 3 9 2 4 4 3" xfId="19166"/>
    <cellStyle name="Обычный 3 9 2 4 4 4" xfId="26638"/>
    <cellStyle name="Обычный 3 9 2 4 4 5" xfId="34107"/>
    <cellStyle name="Обычный 3 9 2 4 4 6" xfId="41568"/>
    <cellStyle name="Обычный 3 9 2 4 4 7" xfId="49456"/>
    <cellStyle name="Обычный 3 9 2 4 4 8" xfId="56923"/>
    <cellStyle name="Обычный 3 9 2 4 5" xfId="13193"/>
    <cellStyle name="Обычный 3 9 2 4 5 2" xfId="13194"/>
    <cellStyle name="Обычный 3 9 2 4 5 3" xfId="20098"/>
    <cellStyle name="Обычный 3 9 2 4 5 4" xfId="27570"/>
    <cellStyle name="Обычный 3 9 2 4 5 5" xfId="35039"/>
    <cellStyle name="Обычный 3 9 2 4 5 6" xfId="42500"/>
    <cellStyle name="Обычный 3 9 2 4 5 7" xfId="50388"/>
    <cellStyle name="Обычный 3 9 2 4 5 8" xfId="57855"/>
    <cellStyle name="Обычный 3 9 2 4 6" xfId="13195"/>
    <cellStyle name="Обычный 3 9 2 4 6 2" xfId="13196"/>
    <cellStyle name="Обычный 3 9 2 4 6 3" xfId="21031"/>
    <cellStyle name="Обычный 3 9 2 4 6 4" xfId="28503"/>
    <cellStyle name="Обычный 3 9 2 4 6 5" xfId="35972"/>
    <cellStyle name="Обычный 3 9 2 4 6 6" xfId="43433"/>
    <cellStyle name="Обычный 3 9 2 4 6 7" xfId="51321"/>
    <cellStyle name="Обычный 3 9 2 4 6 8" xfId="58788"/>
    <cellStyle name="Обычный 3 9 2 4 7" xfId="13197"/>
    <cellStyle name="Обычный 3 9 2 4 7 2" xfId="13198"/>
    <cellStyle name="Обычный 3 9 2 4 7 3" xfId="21965"/>
    <cellStyle name="Обычный 3 9 2 4 7 4" xfId="29437"/>
    <cellStyle name="Обычный 3 9 2 4 7 5" xfId="36906"/>
    <cellStyle name="Обычный 3 9 2 4 7 6" xfId="44367"/>
    <cellStyle name="Обычный 3 9 2 4 7 7" xfId="52255"/>
    <cellStyle name="Обычный 3 9 2 4 7 8" xfId="59722"/>
    <cellStyle name="Обычный 3 9 2 4 8" xfId="13199"/>
    <cellStyle name="Обычный 3 9 2 4 8 2" xfId="13200"/>
    <cellStyle name="Обычный 3 9 2 4 8 3" xfId="22898"/>
    <cellStyle name="Обычный 3 9 2 4 8 4" xfId="30370"/>
    <cellStyle name="Обычный 3 9 2 4 8 5" xfId="37839"/>
    <cellStyle name="Обычный 3 9 2 4 8 6" xfId="45300"/>
    <cellStyle name="Обычный 3 9 2 4 8 7" xfId="53188"/>
    <cellStyle name="Обычный 3 9 2 4 8 8" xfId="60655"/>
    <cellStyle name="Обычный 3 9 2 4 9" xfId="13201"/>
    <cellStyle name="Обычный 3 9 2 5" xfId="13202"/>
    <cellStyle name="Обычный 3 9 2 5 2" xfId="13203"/>
    <cellStyle name="Обычный 3 9 2 5 3" xfId="17294"/>
    <cellStyle name="Обычный 3 9 2 5 4" xfId="24766"/>
    <cellStyle name="Обычный 3 9 2 5 5" xfId="32236"/>
    <cellStyle name="Обычный 3 9 2 5 6" xfId="39698"/>
    <cellStyle name="Обычный 3 9 2 5 7" xfId="47584"/>
    <cellStyle name="Обычный 3 9 2 5 8" xfId="55051"/>
    <cellStyle name="Обычный 3 9 2 6" xfId="13204"/>
    <cellStyle name="Обычный 3 9 2 6 2" xfId="13205"/>
    <cellStyle name="Обычный 3 9 2 6 3" xfId="18228"/>
    <cellStyle name="Обычный 3 9 2 6 4" xfId="25700"/>
    <cellStyle name="Обычный 3 9 2 6 5" xfId="33169"/>
    <cellStyle name="Обычный 3 9 2 6 6" xfId="40630"/>
    <cellStyle name="Обычный 3 9 2 6 7" xfId="48518"/>
    <cellStyle name="Обычный 3 9 2 6 8" xfId="55985"/>
    <cellStyle name="Обычный 3 9 2 7" xfId="13206"/>
    <cellStyle name="Обычный 3 9 2 7 2" xfId="13207"/>
    <cellStyle name="Обычный 3 9 2 7 3" xfId="19161"/>
    <cellStyle name="Обычный 3 9 2 7 4" xfId="26633"/>
    <cellStyle name="Обычный 3 9 2 7 5" xfId="34102"/>
    <cellStyle name="Обычный 3 9 2 7 6" xfId="41563"/>
    <cellStyle name="Обычный 3 9 2 7 7" xfId="49451"/>
    <cellStyle name="Обычный 3 9 2 7 8" xfId="56918"/>
    <cellStyle name="Обычный 3 9 2 8" xfId="13208"/>
    <cellStyle name="Обычный 3 9 2 8 2" xfId="13209"/>
    <cellStyle name="Обычный 3 9 2 8 3" xfId="20093"/>
    <cellStyle name="Обычный 3 9 2 8 4" xfId="27565"/>
    <cellStyle name="Обычный 3 9 2 8 5" xfId="35034"/>
    <cellStyle name="Обычный 3 9 2 8 6" xfId="42495"/>
    <cellStyle name="Обычный 3 9 2 8 7" xfId="50383"/>
    <cellStyle name="Обычный 3 9 2 8 8" xfId="57850"/>
    <cellStyle name="Обычный 3 9 2 9" xfId="13210"/>
    <cellStyle name="Обычный 3 9 2 9 2" xfId="13211"/>
    <cellStyle name="Обычный 3 9 2 9 3" xfId="21026"/>
    <cellStyle name="Обычный 3 9 2 9 4" xfId="28498"/>
    <cellStyle name="Обычный 3 9 2 9 5" xfId="35967"/>
    <cellStyle name="Обычный 3 9 2 9 6" xfId="43428"/>
    <cellStyle name="Обычный 3 9 2 9 7" xfId="51316"/>
    <cellStyle name="Обычный 3 9 2 9 8" xfId="58783"/>
    <cellStyle name="Обычный 3 9 20" xfId="54113"/>
    <cellStyle name="Обычный 3 9 3" xfId="13212"/>
    <cellStyle name="Обычный 3 9 3 10" xfId="13213"/>
    <cellStyle name="Обычный 3 9 3 10 2" xfId="13214"/>
    <cellStyle name="Обычный 3 9 3 10 3" xfId="22899"/>
    <cellStyle name="Обычный 3 9 3 10 4" xfId="30371"/>
    <cellStyle name="Обычный 3 9 3 10 5" xfId="37840"/>
    <cellStyle name="Обычный 3 9 3 10 6" xfId="45301"/>
    <cellStyle name="Обычный 3 9 3 10 7" xfId="53189"/>
    <cellStyle name="Обычный 3 9 3 10 8" xfId="60656"/>
    <cellStyle name="Обычный 3 9 3 11" xfId="13215"/>
    <cellStyle name="Обычный 3 9 3 12" xfId="16346"/>
    <cellStyle name="Обычный 3 9 3 13" xfId="23835"/>
    <cellStyle name="Обычный 3 9 3 14" xfId="31306"/>
    <cellStyle name="Обычный 3 9 3 15" xfId="38772"/>
    <cellStyle name="Обычный 3 9 3 16" xfId="45657"/>
    <cellStyle name="Обычный 3 9 3 17" xfId="46653"/>
    <cellStyle name="Обычный 3 9 3 18" xfId="54120"/>
    <cellStyle name="Обычный 3 9 3 2" xfId="13216"/>
    <cellStyle name="Обычный 3 9 3 2 10" xfId="16347"/>
    <cellStyle name="Обычный 3 9 3 2 11" xfId="23836"/>
    <cellStyle name="Обычный 3 9 3 2 12" xfId="31307"/>
    <cellStyle name="Обычный 3 9 3 2 13" xfId="38773"/>
    <cellStyle name="Обычный 3 9 3 2 14" xfId="46654"/>
    <cellStyle name="Обычный 3 9 3 2 15" xfId="54121"/>
    <cellStyle name="Обычный 3 9 3 2 2" xfId="13217"/>
    <cellStyle name="Обычный 3 9 3 2 2 2" xfId="13218"/>
    <cellStyle name="Обычный 3 9 3 2 2 3" xfId="17301"/>
    <cellStyle name="Обычный 3 9 3 2 2 4" xfId="24773"/>
    <cellStyle name="Обычный 3 9 3 2 2 5" xfId="32243"/>
    <cellStyle name="Обычный 3 9 3 2 2 6" xfId="39705"/>
    <cellStyle name="Обычный 3 9 3 2 2 7" xfId="47591"/>
    <cellStyle name="Обычный 3 9 3 2 2 8" xfId="55058"/>
    <cellStyle name="Обычный 3 9 3 2 3" xfId="13219"/>
    <cellStyle name="Обычный 3 9 3 2 3 2" xfId="13220"/>
    <cellStyle name="Обычный 3 9 3 2 3 3" xfId="18235"/>
    <cellStyle name="Обычный 3 9 3 2 3 4" xfId="25707"/>
    <cellStyle name="Обычный 3 9 3 2 3 5" xfId="33176"/>
    <cellStyle name="Обычный 3 9 3 2 3 6" xfId="40637"/>
    <cellStyle name="Обычный 3 9 3 2 3 7" xfId="48525"/>
    <cellStyle name="Обычный 3 9 3 2 3 8" xfId="55992"/>
    <cellStyle name="Обычный 3 9 3 2 4" xfId="13221"/>
    <cellStyle name="Обычный 3 9 3 2 4 2" xfId="13222"/>
    <cellStyle name="Обычный 3 9 3 2 4 3" xfId="19168"/>
    <cellStyle name="Обычный 3 9 3 2 4 4" xfId="26640"/>
    <cellStyle name="Обычный 3 9 3 2 4 5" xfId="34109"/>
    <cellStyle name="Обычный 3 9 3 2 4 6" xfId="41570"/>
    <cellStyle name="Обычный 3 9 3 2 4 7" xfId="49458"/>
    <cellStyle name="Обычный 3 9 3 2 4 8" xfId="56925"/>
    <cellStyle name="Обычный 3 9 3 2 5" xfId="13223"/>
    <cellStyle name="Обычный 3 9 3 2 5 2" xfId="13224"/>
    <cellStyle name="Обычный 3 9 3 2 5 3" xfId="20100"/>
    <cellStyle name="Обычный 3 9 3 2 5 4" xfId="27572"/>
    <cellStyle name="Обычный 3 9 3 2 5 5" xfId="35041"/>
    <cellStyle name="Обычный 3 9 3 2 5 6" xfId="42502"/>
    <cellStyle name="Обычный 3 9 3 2 5 7" xfId="50390"/>
    <cellStyle name="Обычный 3 9 3 2 5 8" xfId="57857"/>
    <cellStyle name="Обычный 3 9 3 2 6" xfId="13225"/>
    <cellStyle name="Обычный 3 9 3 2 6 2" xfId="13226"/>
    <cellStyle name="Обычный 3 9 3 2 6 3" xfId="21033"/>
    <cellStyle name="Обычный 3 9 3 2 6 4" xfId="28505"/>
    <cellStyle name="Обычный 3 9 3 2 6 5" xfId="35974"/>
    <cellStyle name="Обычный 3 9 3 2 6 6" xfId="43435"/>
    <cellStyle name="Обычный 3 9 3 2 6 7" xfId="51323"/>
    <cellStyle name="Обычный 3 9 3 2 6 8" xfId="58790"/>
    <cellStyle name="Обычный 3 9 3 2 7" xfId="13227"/>
    <cellStyle name="Обычный 3 9 3 2 7 2" xfId="13228"/>
    <cellStyle name="Обычный 3 9 3 2 7 3" xfId="21967"/>
    <cellStyle name="Обычный 3 9 3 2 7 4" xfId="29439"/>
    <cellStyle name="Обычный 3 9 3 2 7 5" xfId="36908"/>
    <cellStyle name="Обычный 3 9 3 2 7 6" xfId="44369"/>
    <cellStyle name="Обычный 3 9 3 2 7 7" xfId="52257"/>
    <cellStyle name="Обычный 3 9 3 2 7 8" xfId="59724"/>
    <cellStyle name="Обычный 3 9 3 2 8" xfId="13229"/>
    <cellStyle name="Обычный 3 9 3 2 8 2" xfId="13230"/>
    <cellStyle name="Обычный 3 9 3 2 8 3" xfId="22900"/>
    <cellStyle name="Обычный 3 9 3 2 8 4" xfId="30372"/>
    <cellStyle name="Обычный 3 9 3 2 8 5" xfId="37841"/>
    <cellStyle name="Обычный 3 9 3 2 8 6" xfId="45302"/>
    <cellStyle name="Обычный 3 9 3 2 8 7" xfId="53190"/>
    <cellStyle name="Обычный 3 9 3 2 8 8" xfId="60657"/>
    <cellStyle name="Обычный 3 9 3 2 9" xfId="13231"/>
    <cellStyle name="Обычный 3 9 3 3" xfId="13232"/>
    <cellStyle name="Обычный 3 9 3 3 10" xfId="16348"/>
    <cellStyle name="Обычный 3 9 3 3 11" xfId="23837"/>
    <cellStyle name="Обычный 3 9 3 3 12" xfId="31308"/>
    <cellStyle name="Обычный 3 9 3 3 13" xfId="38774"/>
    <cellStyle name="Обычный 3 9 3 3 14" xfId="46655"/>
    <cellStyle name="Обычный 3 9 3 3 15" xfId="54122"/>
    <cellStyle name="Обычный 3 9 3 3 2" xfId="13233"/>
    <cellStyle name="Обычный 3 9 3 3 2 2" xfId="13234"/>
    <cellStyle name="Обычный 3 9 3 3 2 3" xfId="17302"/>
    <cellStyle name="Обычный 3 9 3 3 2 4" xfId="24774"/>
    <cellStyle name="Обычный 3 9 3 3 2 5" xfId="32244"/>
    <cellStyle name="Обычный 3 9 3 3 2 6" xfId="39706"/>
    <cellStyle name="Обычный 3 9 3 3 2 7" xfId="47592"/>
    <cellStyle name="Обычный 3 9 3 3 2 8" xfId="55059"/>
    <cellStyle name="Обычный 3 9 3 3 3" xfId="13235"/>
    <cellStyle name="Обычный 3 9 3 3 3 2" xfId="13236"/>
    <cellStyle name="Обычный 3 9 3 3 3 3" xfId="18236"/>
    <cellStyle name="Обычный 3 9 3 3 3 4" xfId="25708"/>
    <cellStyle name="Обычный 3 9 3 3 3 5" xfId="33177"/>
    <cellStyle name="Обычный 3 9 3 3 3 6" xfId="40638"/>
    <cellStyle name="Обычный 3 9 3 3 3 7" xfId="48526"/>
    <cellStyle name="Обычный 3 9 3 3 3 8" xfId="55993"/>
    <cellStyle name="Обычный 3 9 3 3 4" xfId="13237"/>
    <cellStyle name="Обычный 3 9 3 3 4 2" xfId="13238"/>
    <cellStyle name="Обычный 3 9 3 3 4 3" xfId="19169"/>
    <cellStyle name="Обычный 3 9 3 3 4 4" xfId="26641"/>
    <cellStyle name="Обычный 3 9 3 3 4 5" xfId="34110"/>
    <cellStyle name="Обычный 3 9 3 3 4 6" xfId="41571"/>
    <cellStyle name="Обычный 3 9 3 3 4 7" xfId="49459"/>
    <cellStyle name="Обычный 3 9 3 3 4 8" xfId="56926"/>
    <cellStyle name="Обычный 3 9 3 3 5" xfId="13239"/>
    <cellStyle name="Обычный 3 9 3 3 5 2" xfId="13240"/>
    <cellStyle name="Обычный 3 9 3 3 5 3" xfId="20101"/>
    <cellStyle name="Обычный 3 9 3 3 5 4" xfId="27573"/>
    <cellStyle name="Обычный 3 9 3 3 5 5" xfId="35042"/>
    <cellStyle name="Обычный 3 9 3 3 5 6" xfId="42503"/>
    <cellStyle name="Обычный 3 9 3 3 5 7" xfId="50391"/>
    <cellStyle name="Обычный 3 9 3 3 5 8" xfId="57858"/>
    <cellStyle name="Обычный 3 9 3 3 6" xfId="13241"/>
    <cellStyle name="Обычный 3 9 3 3 6 2" xfId="13242"/>
    <cellStyle name="Обычный 3 9 3 3 6 3" xfId="21034"/>
    <cellStyle name="Обычный 3 9 3 3 6 4" xfId="28506"/>
    <cellStyle name="Обычный 3 9 3 3 6 5" xfId="35975"/>
    <cellStyle name="Обычный 3 9 3 3 6 6" xfId="43436"/>
    <cellStyle name="Обычный 3 9 3 3 6 7" xfId="51324"/>
    <cellStyle name="Обычный 3 9 3 3 6 8" xfId="58791"/>
    <cellStyle name="Обычный 3 9 3 3 7" xfId="13243"/>
    <cellStyle name="Обычный 3 9 3 3 7 2" xfId="13244"/>
    <cellStyle name="Обычный 3 9 3 3 7 3" xfId="21968"/>
    <cellStyle name="Обычный 3 9 3 3 7 4" xfId="29440"/>
    <cellStyle name="Обычный 3 9 3 3 7 5" xfId="36909"/>
    <cellStyle name="Обычный 3 9 3 3 7 6" xfId="44370"/>
    <cellStyle name="Обычный 3 9 3 3 7 7" xfId="52258"/>
    <cellStyle name="Обычный 3 9 3 3 7 8" xfId="59725"/>
    <cellStyle name="Обычный 3 9 3 3 8" xfId="13245"/>
    <cellStyle name="Обычный 3 9 3 3 8 2" xfId="13246"/>
    <cellStyle name="Обычный 3 9 3 3 8 3" xfId="22901"/>
    <cellStyle name="Обычный 3 9 3 3 8 4" xfId="30373"/>
    <cellStyle name="Обычный 3 9 3 3 8 5" xfId="37842"/>
    <cellStyle name="Обычный 3 9 3 3 8 6" xfId="45303"/>
    <cellStyle name="Обычный 3 9 3 3 8 7" xfId="53191"/>
    <cellStyle name="Обычный 3 9 3 3 8 8" xfId="60658"/>
    <cellStyle name="Обычный 3 9 3 3 9" xfId="13247"/>
    <cellStyle name="Обычный 3 9 3 4" xfId="13248"/>
    <cellStyle name="Обычный 3 9 3 4 2" xfId="13249"/>
    <cellStyle name="Обычный 3 9 3 4 3" xfId="17300"/>
    <cellStyle name="Обычный 3 9 3 4 4" xfId="24772"/>
    <cellStyle name="Обычный 3 9 3 4 5" xfId="32242"/>
    <cellStyle name="Обычный 3 9 3 4 6" xfId="39704"/>
    <cellStyle name="Обычный 3 9 3 4 7" xfId="47590"/>
    <cellStyle name="Обычный 3 9 3 4 8" xfId="55057"/>
    <cellStyle name="Обычный 3 9 3 5" xfId="13250"/>
    <cellStyle name="Обычный 3 9 3 5 2" xfId="13251"/>
    <cellStyle name="Обычный 3 9 3 5 3" xfId="18234"/>
    <cellStyle name="Обычный 3 9 3 5 4" xfId="25706"/>
    <cellStyle name="Обычный 3 9 3 5 5" xfId="33175"/>
    <cellStyle name="Обычный 3 9 3 5 6" xfId="40636"/>
    <cellStyle name="Обычный 3 9 3 5 7" xfId="48524"/>
    <cellStyle name="Обычный 3 9 3 5 8" xfId="55991"/>
    <cellStyle name="Обычный 3 9 3 6" xfId="13252"/>
    <cellStyle name="Обычный 3 9 3 6 2" xfId="13253"/>
    <cellStyle name="Обычный 3 9 3 6 3" xfId="19167"/>
    <cellStyle name="Обычный 3 9 3 6 4" xfId="26639"/>
    <cellStyle name="Обычный 3 9 3 6 5" xfId="34108"/>
    <cellStyle name="Обычный 3 9 3 6 6" xfId="41569"/>
    <cellStyle name="Обычный 3 9 3 6 7" xfId="49457"/>
    <cellStyle name="Обычный 3 9 3 6 8" xfId="56924"/>
    <cellStyle name="Обычный 3 9 3 7" xfId="13254"/>
    <cellStyle name="Обычный 3 9 3 7 2" xfId="13255"/>
    <cellStyle name="Обычный 3 9 3 7 3" xfId="20099"/>
    <cellStyle name="Обычный 3 9 3 7 4" xfId="27571"/>
    <cellStyle name="Обычный 3 9 3 7 5" xfId="35040"/>
    <cellStyle name="Обычный 3 9 3 7 6" xfId="42501"/>
    <cellStyle name="Обычный 3 9 3 7 7" xfId="50389"/>
    <cellStyle name="Обычный 3 9 3 7 8" xfId="57856"/>
    <cellStyle name="Обычный 3 9 3 8" xfId="13256"/>
    <cellStyle name="Обычный 3 9 3 8 2" xfId="13257"/>
    <cellStyle name="Обычный 3 9 3 8 3" xfId="21032"/>
    <cellStyle name="Обычный 3 9 3 8 4" xfId="28504"/>
    <cellStyle name="Обычный 3 9 3 8 5" xfId="35973"/>
    <cellStyle name="Обычный 3 9 3 8 6" xfId="43434"/>
    <cellStyle name="Обычный 3 9 3 8 7" xfId="51322"/>
    <cellStyle name="Обычный 3 9 3 8 8" xfId="58789"/>
    <cellStyle name="Обычный 3 9 3 9" xfId="13258"/>
    <cellStyle name="Обычный 3 9 3 9 2" xfId="13259"/>
    <cellStyle name="Обычный 3 9 3 9 3" xfId="21966"/>
    <cellStyle name="Обычный 3 9 3 9 4" xfId="29438"/>
    <cellStyle name="Обычный 3 9 3 9 5" xfId="36907"/>
    <cellStyle name="Обычный 3 9 3 9 6" xfId="44368"/>
    <cellStyle name="Обычный 3 9 3 9 7" xfId="52256"/>
    <cellStyle name="Обычный 3 9 3 9 8" xfId="59723"/>
    <cellStyle name="Обычный 3 9 4" xfId="13260"/>
    <cellStyle name="Обычный 3 9 4 10" xfId="16349"/>
    <cellStyle name="Обычный 3 9 4 11" xfId="23838"/>
    <cellStyle name="Обычный 3 9 4 12" xfId="31309"/>
    <cellStyle name="Обычный 3 9 4 13" xfId="38775"/>
    <cellStyle name="Обычный 3 9 4 14" xfId="46656"/>
    <cellStyle name="Обычный 3 9 4 15" xfId="54123"/>
    <cellStyle name="Обычный 3 9 4 2" xfId="13261"/>
    <cellStyle name="Обычный 3 9 4 2 2" xfId="13262"/>
    <cellStyle name="Обычный 3 9 4 2 3" xfId="17303"/>
    <cellStyle name="Обычный 3 9 4 2 4" xfId="24775"/>
    <cellStyle name="Обычный 3 9 4 2 5" xfId="32245"/>
    <cellStyle name="Обычный 3 9 4 2 6" xfId="39707"/>
    <cellStyle name="Обычный 3 9 4 2 7" xfId="47593"/>
    <cellStyle name="Обычный 3 9 4 2 8" xfId="55060"/>
    <cellStyle name="Обычный 3 9 4 3" xfId="13263"/>
    <cellStyle name="Обычный 3 9 4 3 2" xfId="13264"/>
    <cellStyle name="Обычный 3 9 4 3 3" xfId="18237"/>
    <cellStyle name="Обычный 3 9 4 3 4" xfId="25709"/>
    <cellStyle name="Обычный 3 9 4 3 5" xfId="33178"/>
    <cellStyle name="Обычный 3 9 4 3 6" xfId="40639"/>
    <cellStyle name="Обычный 3 9 4 3 7" xfId="48527"/>
    <cellStyle name="Обычный 3 9 4 3 8" xfId="55994"/>
    <cellStyle name="Обычный 3 9 4 4" xfId="13265"/>
    <cellStyle name="Обычный 3 9 4 4 2" xfId="13266"/>
    <cellStyle name="Обычный 3 9 4 4 3" xfId="19170"/>
    <cellStyle name="Обычный 3 9 4 4 4" xfId="26642"/>
    <cellStyle name="Обычный 3 9 4 4 5" xfId="34111"/>
    <cellStyle name="Обычный 3 9 4 4 6" xfId="41572"/>
    <cellStyle name="Обычный 3 9 4 4 7" xfId="49460"/>
    <cellStyle name="Обычный 3 9 4 4 8" xfId="56927"/>
    <cellStyle name="Обычный 3 9 4 5" xfId="13267"/>
    <cellStyle name="Обычный 3 9 4 5 2" xfId="13268"/>
    <cellStyle name="Обычный 3 9 4 5 3" xfId="20102"/>
    <cellStyle name="Обычный 3 9 4 5 4" xfId="27574"/>
    <cellStyle name="Обычный 3 9 4 5 5" xfId="35043"/>
    <cellStyle name="Обычный 3 9 4 5 6" xfId="42504"/>
    <cellStyle name="Обычный 3 9 4 5 7" xfId="50392"/>
    <cellStyle name="Обычный 3 9 4 5 8" xfId="57859"/>
    <cellStyle name="Обычный 3 9 4 6" xfId="13269"/>
    <cellStyle name="Обычный 3 9 4 6 2" xfId="13270"/>
    <cellStyle name="Обычный 3 9 4 6 3" xfId="21035"/>
    <cellStyle name="Обычный 3 9 4 6 4" xfId="28507"/>
    <cellStyle name="Обычный 3 9 4 6 5" xfId="35976"/>
    <cellStyle name="Обычный 3 9 4 6 6" xfId="43437"/>
    <cellStyle name="Обычный 3 9 4 6 7" xfId="51325"/>
    <cellStyle name="Обычный 3 9 4 6 8" xfId="58792"/>
    <cellStyle name="Обычный 3 9 4 7" xfId="13271"/>
    <cellStyle name="Обычный 3 9 4 7 2" xfId="13272"/>
    <cellStyle name="Обычный 3 9 4 7 3" xfId="21969"/>
    <cellStyle name="Обычный 3 9 4 7 4" xfId="29441"/>
    <cellStyle name="Обычный 3 9 4 7 5" xfId="36910"/>
    <cellStyle name="Обычный 3 9 4 7 6" xfId="44371"/>
    <cellStyle name="Обычный 3 9 4 7 7" xfId="52259"/>
    <cellStyle name="Обычный 3 9 4 7 8" xfId="59726"/>
    <cellStyle name="Обычный 3 9 4 8" xfId="13273"/>
    <cellStyle name="Обычный 3 9 4 8 2" xfId="13274"/>
    <cellStyle name="Обычный 3 9 4 8 3" xfId="22902"/>
    <cellStyle name="Обычный 3 9 4 8 4" xfId="30374"/>
    <cellStyle name="Обычный 3 9 4 8 5" xfId="37843"/>
    <cellStyle name="Обычный 3 9 4 8 6" xfId="45304"/>
    <cellStyle name="Обычный 3 9 4 8 7" xfId="53192"/>
    <cellStyle name="Обычный 3 9 4 8 8" xfId="60659"/>
    <cellStyle name="Обычный 3 9 4 9" xfId="13275"/>
    <cellStyle name="Обычный 3 9 5" xfId="13276"/>
    <cellStyle name="Обычный 3 9 5 10" xfId="16350"/>
    <cellStyle name="Обычный 3 9 5 11" xfId="23839"/>
    <cellStyle name="Обычный 3 9 5 12" xfId="31310"/>
    <cellStyle name="Обычный 3 9 5 13" xfId="38776"/>
    <cellStyle name="Обычный 3 9 5 14" xfId="46657"/>
    <cellStyle name="Обычный 3 9 5 15" xfId="54124"/>
    <cellStyle name="Обычный 3 9 5 2" xfId="13277"/>
    <cellStyle name="Обычный 3 9 5 2 2" xfId="13278"/>
    <cellStyle name="Обычный 3 9 5 2 3" xfId="17304"/>
    <cellStyle name="Обычный 3 9 5 2 4" xfId="24776"/>
    <cellStyle name="Обычный 3 9 5 2 5" xfId="32246"/>
    <cellStyle name="Обычный 3 9 5 2 6" xfId="39708"/>
    <cellStyle name="Обычный 3 9 5 2 7" xfId="47594"/>
    <cellStyle name="Обычный 3 9 5 2 8" xfId="55061"/>
    <cellStyle name="Обычный 3 9 5 3" xfId="13279"/>
    <cellStyle name="Обычный 3 9 5 3 2" xfId="13280"/>
    <cellStyle name="Обычный 3 9 5 3 3" xfId="18238"/>
    <cellStyle name="Обычный 3 9 5 3 4" xfId="25710"/>
    <cellStyle name="Обычный 3 9 5 3 5" xfId="33179"/>
    <cellStyle name="Обычный 3 9 5 3 6" xfId="40640"/>
    <cellStyle name="Обычный 3 9 5 3 7" xfId="48528"/>
    <cellStyle name="Обычный 3 9 5 3 8" xfId="55995"/>
    <cellStyle name="Обычный 3 9 5 4" xfId="13281"/>
    <cellStyle name="Обычный 3 9 5 4 2" xfId="13282"/>
    <cellStyle name="Обычный 3 9 5 4 3" xfId="19171"/>
    <cellStyle name="Обычный 3 9 5 4 4" xfId="26643"/>
    <cellStyle name="Обычный 3 9 5 4 5" xfId="34112"/>
    <cellStyle name="Обычный 3 9 5 4 6" xfId="41573"/>
    <cellStyle name="Обычный 3 9 5 4 7" xfId="49461"/>
    <cellStyle name="Обычный 3 9 5 4 8" xfId="56928"/>
    <cellStyle name="Обычный 3 9 5 5" xfId="13283"/>
    <cellStyle name="Обычный 3 9 5 5 2" xfId="13284"/>
    <cellStyle name="Обычный 3 9 5 5 3" xfId="20103"/>
    <cellStyle name="Обычный 3 9 5 5 4" xfId="27575"/>
    <cellStyle name="Обычный 3 9 5 5 5" xfId="35044"/>
    <cellStyle name="Обычный 3 9 5 5 6" xfId="42505"/>
    <cellStyle name="Обычный 3 9 5 5 7" xfId="50393"/>
    <cellStyle name="Обычный 3 9 5 5 8" xfId="57860"/>
    <cellStyle name="Обычный 3 9 5 6" xfId="13285"/>
    <cellStyle name="Обычный 3 9 5 6 2" xfId="13286"/>
    <cellStyle name="Обычный 3 9 5 6 3" xfId="21036"/>
    <cellStyle name="Обычный 3 9 5 6 4" xfId="28508"/>
    <cellStyle name="Обычный 3 9 5 6 5" xfId="35977"/>
    <cellStyle name="Обычный 3 9 5 6 6" xfId="43438"/>
    <cellStyle name="Обычный 3 9 5 6 7" xfId="51326"/>
    <cellStyle name="Обычный 3 9 5 6 8" xfId="58793"/>
    <cellStyle name="Обычный 3 9 5 7" xfId="13287"/>
    <cellStyle name="Обычный 3 9 5 7 2" xfId="13288"/>
    <cellStyle name="Обычный 3 9 5 7 3" xfId="21970"/>
    <cellStyle name="Обычный 3 9 5 7 4" xfId="29442"/>
    <cellStyle name="Обычный 3 9 5 7 5" xfId="36911"/>
    <cellStyle name="Обычный 3 9 5 7 6" xfId="44372"/>
    <cellStyle name="Обычный 3 9 5 7 7" xfId="52260"/>
    <cellStyle name="Обычный 3 9 5 7 8" xfId="59727"/>
    <cellStyle name="Обычный 3 9 5 8" xfId="13289"/>
    <cellStyle name="Обычный 3 9 5 8 2" xfId="13290"/>
    <cellStyle name="Обычный 3 9 5 8 3" xfId="22903"/>
    <cellStyle name="Обычный 3 9 5 8 4" xfId="30375"/>
    <cellStyle name="Обычный 3 9 5 8 5" xfId="37844"/>
    <cellStyle name="Обычный 3 9 5 8 6" xfId="45305"/>
    <cellStyle name="Обычный 3 9 5 8 7" xfId="53193"/>
    <cellStyle name="Обычный 3 9 5 8 8" xfId="60660"/>
    <cellStyle name="Обычный 3 9 5 9" xfId="13291"/>
    <cellStyle name="Обычный 3 9 6" xfId="13292"/>
    <cellStyle name="Обычный 3 9 6 2" xfId="13293"/>
    <cellStyle name="Обычный 3 9 6 3" xfId="17293"/>
    <cellStyle name="Обычный 3 9 6 4" xfId="24765"/>
    <cellStyle name="Обычный 3 9 6 5" xfId="32235"/>
    <cellStyle name="Обычный 3 9 6 6" xfId="39697"/>
    <cellStyle name="Обычный 3 9 6 7" xfId="47583"/>
    <cellStyle name="Обычный 3 9 6 8" xfId="55050"/>
    <cellStyle name="Обычный 3 9 7" xfId="13294"/>
    <cellStyle name="Обычный 3 9 7 2" xfId="13295"/>
    <cellStyle name="Обычный 3 9 7 3" xfId="18227"/>
    <cellStyle name="Обычный 3 9 7 4" xfId="25699"/>
    <cellStyle name="Обычный 3 9 7 5" xfId="33168"/>
    <cellStyle name="Обычный 3 9 7 6" xfId="40629"/>
    <cellStyle name="Обычный 3 9 7 7" xfId="48517"/>
    <cellStyle name="Обычный 3 9 7 8" xfId="55984"/>
    <cellStyle name="Обычный 3 9 8" xfId="13296"/>
    <cellStyle name="Обычный 3 9 8 2" xfId="13297"/>
    <cellStyle name="Обычный 3 9 8 3" xfId="19160"/>
    <cellStyle name="Обычный 3 9 8 4" xfId="26632"/>
    <cellStyle name="Обычный 3 9 8 5" xfId="34101"/>
    <cellStyle name="Обычный 3 9 8 6" xfId="41562"/>
    <cellStyle name="Обычный 3 9 8 7" xfId="49450"/>
    <cellStyle name="Обычный 3 9 8 8" xfId="56917"/>
    <cellStyle name="Обычный 3 9 9" xfId="13298"/>
    <cellStyle name="Обычный 3 9 9 2" xfId="13299"/>
    <cellStyle name="Обычный 3 9 9 3" xfId="20092"/>
    <cellStyle name="Обычный 3 9 9 4" xfId="27564"/>
    <cellStyle name="Обычный 3 9 9 5" xfId="35033"/>
    <cellStyle name="Обычный 3 9 9 6" xfId="42494"/>
    <cellStyle name="Обычный 3 9 9 7" xfId="50382"/>
    <cellStyle name="Обычный 3 9 9 8" xfId="57849"/>
    <cellStyle name="Обычный 30" xfId="13300"/>
    <cellStyle name="Обычный 30 2" xfId="13301"/>
    <cellStyle name="Обычный 30 3" xfId="20238"/>
    <cellStyle name="Обычный 30 4" xfId="27710"/>
    <cellStyle name="Обычный 30 5" xfId="35179"/>
    <cellStyle name="Обычный 30 6" xfId="42640"/>
    <cellStyle name="Обычный 30 7" xfId="50528"/>
    <cellStyle name="Обычный 30 8" xfId="57995"/>
    <cellStyle name="Обычный 31" xfId="13302"/>
    <cellStyle name="Обычный 31 2" xfId="13303"/>
    <cellStyle name="Обычный 31 3" xfId="21171"/>
    <cellStyle name="Обычный 31 4" xfId="28643"/>
    <cellStyle name="Обычный 31 5" xfId="36112"/>
    <cellStyle name="Обычный 31 6" xfId="43573"/>
    <cellStyle name="Обычный 31 7" xfId="51461"/>
    <cellStyle name="Обычный 31 8" xfId="58928"/>
    <cellStyle name="Обычный 32" xfId="13304"/>
    <cellStyle name="Обычный 32 2" xfId="13305"/>
    <cellStyle name="Обычный 32 3" xfId="22104"/>
    <cellStyle name="Обычный 32 4" xfId="29576"/>
    <cellStyle name="Обычный 32 5" xfId="37045"/>
    <cellStyle name="Обычный 32 6" xfId="44506"/>
    <cellStyle name="Обычный 32 7" xfId="52394"/>
    <cellStyle name="Обычный 32 8" xfId="59861"/>
    <cellStyle name="Обычный 33" xfId="13306"/>
    <cellStyle name="Обычный 34" xfId="13307"/>
    <cellStyle name="Обычный 35" xfId="37978"/>
    <cellStyle name="Обычный 36" xfId="45439"/>
    <cellStyle name="Обычный 36 2" xfId="60800"/>
    <cellStyle name="Обычный 4" xfId="13308"/>
    <cellStyle name="Обычный 4 10" xfId="13309"/>
    <cellStyle name="Обычный 4 10 2" xfId="13310"/>
    <cellStyle name="Обычный 4 10 3" xfId="18239"/>
    <cellStyle name="Обычный 4 10 4" xfId="25711"/>
    <cellStyle name="Обычный 4 10 5" xfId="33180"/>
    <cellStyle name="Обычный 4 10 6" xfId="40641"/>
    <cellStyle name="Обычный 4 10 7" xfId="48529"/>
    <cellStyle name="Обычный 4 10 8" xfId="55996"/>
    <cellStyle name="Обычный 4 11" xfId="13311"/>
    <cellStyle name="Обычный 4 11 2" xfId="13312"/>
    <cellStyle name="Обычный 4 11 3" xfId="19172"/>
    <cellStyle name="Обычный 4 11 4" xfId="26644"/>
    <cellStyle name="Обычный 4 11 5" xfId="34113"/>
    <cellStyle name="Обычный 4 11 6" xfId="41574"/>
    <cellStyle name="Обычный 4 11 7" xfId="49462"/>
    <cellStyle name="Обычный 4 11 8" xfId="56929"/>
    <cellStyle name="Обычный 4 12" xfId="13313"/>
    <cellStyle name="Обычный 4 12 2" xfId="13314"/>
    <cellStyle name="Обычный 4 12 3" xfId="20104"/>
    <cellStyle name="Обычный 4 12 4" xfId="27576"/>
    <cellStyle name="Обычный 4 12 5" xfId="35045"/>
    <cellStyle name="Обычный 4 12 6" xfId="42506"/>
    <cellStyle name="Обычный 4 12 7" xfId="50394"/>
    <cellStyle name="Обычный 4 12 8" xfId="57861"/>
    <cellStyle name="Обычный 4 13" xfId="13315"/>
    <cellStyle name="Обычный 4 13 2" xfId="13316"/>
    <cellStyle name="Обычный 4 13 3" xfId="21037"/>
    <cellStyle name="Обычный 4 13 4" xfId="28509"/>
    <cellStyle name="Обычный 4 13 5" xfId="35978"/>
    <cellStyle name="Обычный 4 13 6" xfId="43439"/>
    <cellStyle name="Обычный 4 13 7" xfId="51327"/>
    <cellStyle name="Обычный 4 13 8" xfId="58794"/>
    <cellStyle name="Обычный 4 14" xfId="13317"/>
    <cellStyle name="Обычный 4 14 2" xfId="13318"/>
    <cellStyle name="Обычный 4 14 3" xfId="21971"/>
    <cellStyle name="Обычный 4 14 4" xfId="29443"/>
    <cellStyle name="Обычный 4 14 5" xfId="36912"/>
    <cellStyle name="Обычный 4 14 6" xfId="44373"/>
    <cellStyle name="Обычный 4 14 7" xfId="52261"/>
    <cellStyle name="Обычный 4 14 8" xfId="59728"/>
    <cellStyle name="Обычный 4 15" xfId="13319"/>
    <cellStyle name="Обычный 4 15 2" xfId="13320"/>
    <cellStyle name="Обычный 4 15 3" xfId="22904"/>
    <cellStyle name="Обычный 4 15 4" xfId="30376"/>
    <cellStyle name="Обычный 4 15 5" xfId="37845"/>
    <cellStyle name="Обычный 4 15 6" xfId="45306"/>
    <cellStyle name="Обычный 4 15 7" xfId="53194"/>
    <cellStyle name="Обычный 4 15 8" xfId="60661"/>
    <cellStyle name="Обычный 4 16" xfId="13321"/>
    <cellStyle name="Обычный 4 17" xfId="13322"/>
    <cellStyle name="Обычный 4 18" xfId="16351"/>
    <cellStyle name="Обычный 4 19" xfId="23840"/>
    <cellStyle name="Обычный 4 2" xfId="13323"/>
    <cellStyle name="Обычный 4 2 10" xfId="13324"/>
    <cellStyle name="Обычный 4 2 10 2" xfId="13325"/>
    <cellStyle name="Обычный 4 2 10 3" xfId="21972"/>
    <cellStyle name="Обычный 4 2 10 4" xfId="29444"/>
    <cellStyle name="Обычный 4 2 10 5" xfId="36913"/>
    <cellStyle name="Обычный 4 2 10 6" xfId="44374"/>
    <cellStyle name="Обычный 4 2 10 7" xfId="52262"/>
    <cellStyle name="Обычный 4 2 10 8" xfId="59729"/>
    <cellStyle name="Обычный 4 2 11" xfId="13326"/>
    <cellStyle name="Обычный 4 2 11 2" xfId="13327"/>
    <cellStyle name="Обычный 4 2 11 3" xfId="22905"/>
    <cellStyle name="Обычный 4 2 11 4" xfId="30377"/>
    <cellStyle name="Обычный 4 2 11 5" xfId="37846"/>
    <cellStyle name="Обычный 4 2 11 6" xfId="45307"/>
    <cellStyle name="Обычный 4 2 11 7" xfId="53195"/>
    <cellStyle name="Обычный 4 2 11 8" xfId="60662"/>
    <cellStyle name="Обычный 4 2 12" xfId="13328"/>
    <cellStyle name="Обычный 4 2 13" xfId="13329"/>
    <cellStyle name="Обычный 4 2 14" xfId="16352"/>
    <cellStyle name="Обычный 4 2 15" xfId="23841"/>
    <cellStyle name="Обычный 4 2 16" xfId="31312"/>
    <cellStyle name="Обычный 4 2 17" xfId="38778"/>
    <cellStyle name="Обычный 4 2 18" xfId="45658"/>
    <cellStyle name="Обычный 4 2 19" xfId="46659"/>
    <cellStyle name="Обычный 4 2 2" xfId="13330"/>
    <cellStyle name="Обычный 4 2 2 10" xfId="13331"/>
    <cellStyle name="Обычный 4 2 2 10 2" xfId="13332"/>
    <cellStyle name="Обычный 4 2 2 10 3" xfId="22906"/>
    <cellStyle name="Обычный 4 2 2 10 4" xfId="30378"/>
    <cellStyle name="Обычный 4 2 2 10 5" xfId="37847"/>
    <cellStyle name="Обычный 4 2 2 10 6" xfId="45308"/>
    <cellStyle name="Обычный 4 2 2 10 7" xfId="53196"/>
    <cellStyle name="Обычный 4 2 2 10 8" xfId="60663"/>
    <cellStyle name="Обычный 4 2 2 11" xfId="13333"/>
    <cellStyle name="Обычный 4 2 2 12" xfId="13334"/>
    <cellStyle name="Обычный 4 2 2 13" xfId="16353"/>
    <cellStyle name="Обычный 4 2 2 14" xfId="23842"/>
    <cellStyle name="Обычный 4 2 2 15" xfId="31313"/>
    <cellStyle name="Обычный 4 2 2 16" xfId="38779"/>
    <cellStyle name="Обычный 4 2 2 17" xfId="45659"/>
    <cellStyle name="Обычный 4 2 2 18" xfId="46660"/>
    <cellStyle name="Обычный 4 2 2 19" xfId="54127"/>
    <cellStyle name="Обычный 4 2 2 2" xfId="13335"/>
    <cellStyle name="Обычный 4 2 2 2 10" xfId="13336"/>
    <cellStyle name="Обычный 4 2 2 2 11" xfId="16354"/>
    <cellStyle name="Обычный 4 2 2 2 12" xfId="23843"/>
    <cellStyle name="Обычный 4 2 2 2 13" xfId="31314"/>
    <cellStyle name="Обычный 4 2 2 2 14" xfId="38780"/>
    <cellStyle name="Обычный 4 2 2 2 15" xfId="46661"/>
    <cellStyle name="Обычный 4 2 2 2 16" xfId="54128"/>
    <cellStyle name="Обычный 4 2 2 2 2" xfId="13337"/>
    <cellStyle name="Обычный 4 2 2 2 2 2" xfId="13338"/>
    <cellStyle name="Обычный 4 2 2 2 2 3" xfId="17308"/>
    <cellStyle name="Обычный 4 2 2 2 2 4" xfId="24780"/>
    <cellStyle name="Обычный 4 2 2 2 2 5" xfId="32250"/>
    <cellStyle name="Обычный 4 2 2 2 2 6" xfId="39712"/>
    <cellStyle name="Обычный 4 2 2 2 2 7" xfId="47598"/>
    <cellStyle name="Обычный 4 2 2 2 2 8" xfId="55065"/>
    <cellStyle name="Обычный 4 2 2 2 3" xfId="13339"/>
    <cellStyle name="Обычный 4 2 2 2 3 2" xfId="13340"/>
    <cellStyle name="Обычный 4 2 2 2 3 3" xfId="18242"/>
    <cellStyle name="Обычный 4 2 2 2 3 4" xfId="25714"/>
    <cellStyle name="Обычный 4 2 2 2 3 5" xfId="33183"/>
    <cellStyle name="Обычный 4 2 2 2 3 6" xfId="40644"/>
    <cellStyle name="Обычный 4 2 2 2 3 7" xfId="48532"/>
    <cellStyle name="Обычный 4 2 2 2 3 8" xfId="55999"/>
    <cellStyle name="Обычный 4 2 2 2 4" xfId="13341"/>
    <cellStyle name="Обычный 4 2 2 2 4 2" xfId="13342"/>
    <cellStyle name="Обычный 4 2 2 2 4 3" xfId="19175"/>
    <cellStyle name="Обычный 4 2 2 2 4 4" xfId="26647"/>
    <cellStyle name="Обычный 4 2 2 2 4 5" xfId="34116"/>
    <cellStyle name="Обычный 4 2 2 2 4 6" xfId="41577"/>
    <cellStyle name="Обычный 4 2 2 2 4 7" xfId="49465"/>
    <cellStyle name="Обычный 4 2 2 2 4 8" xfId="56932"/>
    <cellStyle name="Обычный 4 2 2 2 5" xfId="13343"/>
    <cellStyle name="Обычный 4 2 2 2 5 2" xfId="13344"/>
    <cellStyle name="Обычный 4 2 2 2 5 3" xfId="20107"/>
    <cellStyle name="Обычный 4 2 2 2 5 4" xfId="27579"/>
    <cellStyle name="Обычный 4 2 2 2 5 5" xfId="35048"/>
    <cellStyle name="Обычный 4 2 2 2 5 6" xfId="42509"/>
    <cellStyle name="Обычный 4 2 2 2 5 7" xfId="50397"/>
    <cellStyle name="Обычный 4 2 2 2 5 8" xfId="57864"/>
    <cellStyle name="Обычный 4 2 2 2 6" xfId="13345"/>
    <cellStyle name="Обычный 4 2 2 2 6 2" xfId="13346"/>
    <cellStyle name="Обычный 4 2 2 2 6 3" xfId="21040"/>
    <cellStyle name="Обычный 4 2 2 2 6 4" xfId="28512"/>
    <cellStyle name="Обычный 4 2 2 2 6 5" xfId="35981"/>
    <cellStyle name="Обычный 4 2 2 2 6 6" xfId="43442"/>
    <cellStyle name="Обычный 4 2 2 2 6 7" xfId="51330"/>
    <cellStyle name="Обычный 4 2 2 2 6 8" xfId="58797"/>
    <cellStyle name="Обычный 4 2 2 2 7" xfId="13347"/>
    <cellStyle name="Обычный 4 2 2 2 7 2" xfId="13348"/>
    <cellStyle name="Обычный 4 2 2 2 7 3" xfId="21974"/>
    <cellStyle name="Обычный 4 2 2 2 7 4" xfId="29446"/>
    <cellStyle name="Обычный 4 2 2 2 7 5" xfId="36915"/>
    <cellStyle name="Обычный 4 2 2 2 7 6" xfId="44376"/>
    <cellStyle name="Обычный 4 2 2 2 7 7" xfId="52264"/>
    <cellStyle name="Обычный 4 2 2 2 7 8" xfId="59731"/>
    <cellStyle name="Обычный 4 2 2 2 8" xfId="13349"/>
    <cellStyle name="Обычный 4 2 2 2 8 2" xfId="13350"/>
    <cellStyle name="Обычный 4 2 2 2 8 3" xfId="22907"/>
    <cellStyle name="Обычный 4 2 2 2 8 4" xfId="30379"/>
    <cellStyle name="Обычный 4 2 2 2 8 5" xfId="37848"/>
    <cellStyle name="Обычный 4 2 2 2 8 6" xfId="45309"/>
    <cellStyle name="Обычный 4 2 2 2 8 7" xfId="53197"/>
    <cellStyle name="Обычный 4 2 2 2 8 8" xfId="60664"/>
    <cellStyle name="Обычный 4 2 2 2 9" xfId="13351"/>
    <cellStyle name="Обычный 4 2 2 3" xfId="13352"/>
    <cellStyle name="Обычный 4 2 2 3 10" xfId="16355"/>
    <cellStyle name="Обычный 4 2 2 3 11" xfId="23844"/>
    <cellStyle name="Обычный 4 2 2 3 12" xfId="31315"/>
    <cellStyle name="Обычный 4 2 2 3 13" xfId="38781"/>
    <cellStyle name="Обычный 4 2 2 3 14" xfId="46662"/>
    <cellStyle name="Обычный 4 2 2 3 15" xfId="54129"/>
    <cellStyle name="Обычный 4 2 2 3 2" xfId="13353"/>
    <cellStyle name="Обычный 4 2 2 3 2 2" xfId="13354"/>
    <cellStyle name="Обычный 4 2 2 3 2 3" xfId="17309"/>
    <cellStyle name="Обычный 4 2 2 3 2 4" xfId="24781"/>
    <cellStyle name="Обычный 4 2 2 3 2 5" xfId="32251"/>
    <cellStyle name="Обычный 4 2 2 3 2 6" xfId="39713"/>
    <cellStyle name="Обычный 4 2 2 3 2 7" xfId="47599"/>
    <cellStyle name="Обычный 4 2 2 3 2 8" xfId="55066"/>
    <cellStyle name="Обычный 4 2 2 3 3" xfId="13355"/>
    <cellStyle name="Обычный 4 2 2 3 3 2" xfId="13356"/>
    <cellStyle name="Обычный 4 2 2 3 3 3" xfId="18243"/>
    <cellStyle name="Обычный 4 2 2 3 3 4" xfId="25715"/>
    <cellStyle name="Обычный 4 2 2 3 3 5" xfId="33184"/>
    <cellStyle name="Обычный 4 2 2 3 3 6" xfId="40645"/>
    <cellStyle name="Обычный 4 2 2 3 3 7" xfId="48533"/>
    <cellStyle name="Обычный 4 2 2 3 3 8" xfId="56000"/>
    <cellStyle name="Обычный 4 2 2 3 4" xfId="13357"/>
    <cellStyle name="Обычный 4 2 2 3 4 2" xfId="13358"/>
    <cellStyle name="Обычный 4 2 2 3 4 3" xfId="19176"/>
    <cellStyle name="Обычный 4 2 2 3 4 4" xfId="26648"/>
    <cellStyle name="Обычный 4 2 2 3 4 5" xfId="34117"/>
    <cellStyle name="Обычный 4 2 2 3 4 6" xfId="41578"/>
    <cellStyle name="Обычный 4 2 2 3 4 7" xfId="49466"/>
    <cellStyle name="Обычный 4 2 2 3 4 8" xfId="56933"/>
    <cellStyle name="Обычный 4 2 2 3 5" xfId="13359"/>
    <cellStyle name="Обычный 4 2 2 3 5 2" xfId="13360"/>
    <cellStyle name="Обычный 4 2 2 3 5 3" xfId="20108"/>
    <cellStyle name="Обычный 4 2 2 3 5 4" xfId="27580"/>
    <cellStyle name="Обычный 4 2 2 3 5 5" xfId="35049"/>
    <cellStyle name="Обычный 4 2 2 3 5 6" xfId="42510"/>
    <cellStyle name="Обычный 4 2 2 3 5 7" xfId="50398"/>
    <cellStyle name="Обычный 4 2 2 3 5 8" xfId="57865"/>
    <cellStyle name="Обычный 4 2 2 3 6" xfId="13361"/>
    <cellStyle name="Обычный 4 2 2 3 6 2" xfId="13362"/>
    <cellStyle name="Обычный 4 2 2 3 6 3" xfId="21041"/>
    <cellStyle name="Обычный 4 2 2 3 6 4" xfId="28513"/>
    <cellStyle name="Обычный 4 2 2 3 6 5" xfId="35982"/>
    <cellStyle name="Обычный 4 2 2 3 6 6" xfId="43443"/>
    <cellStyle name="Обычный 4 2 2 3 6 7" xfId="51331"/>
    <cellStyle name="Обычный 4 2 2 3 6 8" xfId="58798"/>
    <cellStyle name="Обычный 4 2 2 3 7" xfId="13363"/>
    <cellStyle name="Обычный 4 2 2 3 7 2" xfId="13364"/>
    <cellStyle name="Обычный 4 2 2 3 7 3" xfId="21975"/>
    <cellStyle name="Обычный 4 2 2 3 7 4" xfId="29447"/>
    <cellStyle name="Обычный 4 2 2 3 7 5" xfId="36916"/>
    <cellStyle name="Обычный 4 2 2 3 7 6" xfId="44377"/>
    <cellStyle name="Обычный 4 2 2 3 7 7" xfId="52265"/>
    <cellStyle name="Обычный 4 2 2 3 7 8" xfId="59732"/>
    <cellStyle name="Обычный 4 2 2 3 8" xfId="13365"/>
    <cellStyle name="Обычный 4 2 2 3 8 2" xfId="13366"/>
    <cellStyle name="Обычный 4 2 2 3 8 3" xfId="22908"/>
    <cellStyle name="Обычный 4 2 2 3 8 4" xfId="30380"/>
    <cellStyle name="Обычный 4 2 2 3 8 5" xfId="37849"/>
    <cellStyle name="Обычный 4 2 2 3 8 6" xfId="45310"/>
    <cellStyle name="Обычный 4 2 2 3 8 7" xfId="53198"/>
    <cellStyle name="Обычный 4 2 2 3 8 8" xfId="60665"/>
    <cellStyle name="Обычный 4 2 2 3 9" xfId="13367"/>
    <cellStyle name="Обычный 4 2 2 4" xfId="13368"/>
    <cellStyle name="Обычный 4 2 2 4 2" xfId="13369"/>
    <cellStyle name="Обычный 4 2 2 4 3" xfId="17307"/>
    <cellStyle name="Обычный 4 2 2 4 4" xfId="24779"/>
    <cellStyle name="Обычный 4 2 2 4 5" xfId="32249"/>
    <cellStyle name="Обычный 4 2 2 4 6" xfId="39711"/>
    <cellStyle name="Обычный 4 2 2 4 7" xfId="47597"/>
    <cellStyle name="Обычный 4 2 2 4 8" xfId="55064"/>
    <cellStyle name="Обычный 4 2 2 5" xfId="13370"/>
    <cellStyle name="Обычный 4 2 2 5 2" xfId="13371"/>
    <cellStyle name="Обычный 4 2 2 5 3" xfId="18241"/>
    <cellStyle name="Обычный 4 2 2 5 4" xfId="25713"/>
    <cellStyle name="Обычный 4 2 2 5 5" xfId="33182"/>
    <cellStyle name="Обычный 4 2 2 5 6" xfId="40643"/>
    <cellStyle name="Обычный 4 2 2 5 7" xfId="48531"/>
    <cellStyle name="Обычный 4 2 2 5 8" xfId="55998"/>
    <cellStyle name="Обычный 4 2 2 6" xfId="13372"/>
    <cellStyle name="Обычный 4 2 2 6 2" xfId="13373"/>
    <cellStyle name="Обычный 4 2 2 6 3" xfId="19174"/>
    <cellStyle name="Обычный 4 2 2 6 4" xfId="26646"/>
    <cellStyle name="Обычный 4 2 2 6 5" xfId="34115"/>
    <cellStyle name="Обычный 4 2 2 6 6" xfId="41576"/>
    <cellStyle name="Обычный 4 2 2 6 7" xfId="49464"/>
    <cellStyle name="Обычный 4 2 2 6 8" xfId="56931"/>
    <cellStyle name="Обычный 4 2 2 7" xfId="13374"/>
    <cellStyle name="Обычный 4 2 2 7 2" xfId="13375"/>
    <cellStyle name="Обычный 4 2 2 7 3" xfId="20106"/>
    <cellStyle name="Обычный 4 2 2 7 4" xfId="27578"/>
    <cellStyle name="Обычный 4 2 2 7 5" xfId="35047"/>
    <cellStyle name="Обычный 4 2 2 7 6" xfId="42508"/>
    <cellStyle name="Обычный 4 2 2 7 7" xfId="50396"/>
    <cellStyle name="Обычный 4 2 2 7 8" xfId="57863"/>
    <cellStyle name="Обычный 4 2 2 8" xfId="13376"/>
    <cellStyle name="Обычный 4 2 2 8 2" xfId="13377"/>
    <cellStyle name="Обычный 4 2 2 8 3" xfId="21039"/>
    <cellStyle name="Обычный 4 2 2 8 4" xfId="28511"/>
    <cellStyle name="Обычный 4 2 2 8 5" xfId="35980"/>
    <cellStyle name="Обычный 4 2 2 8 6" xfId="43441"/>
    <cellStyle name="Обычный 4 2 2 8 7" xfId="51329"/>
    <cellStyle name="Обычный 4 2 2 8 8" xfId="58796"/>
    <cellStyle name="Обычный 4 2 2 9" xfId="13378"/>
    <cellStyle name="Обычный 4 2 2 9 2" xfId="13379"/>
    <cellStyle name="Обычный 4 2 2 9 3" xfId="21973"/>
    <cellStyle name="Обычный 4 2 2 9 4" xfId="29445"/>
    <cellStyle name="Обычный 4 2 2 9 5" xfId="36914"/>
    <cellStyle name="Обычный 4 2 2 9 6" xfId="44375"/>
    <cellStyle name="Обычный 4 2 2 9 7" xfId="52263"/>
    <cellStyle name="Обычный 4 2 2 9 8" xfId="59730"/>
    <cellStyle name="Обычный 4 2 20" xfId="54126"/>
    <cellStyle name="Обычный 4 2 3" xfId="13380"/>
    <cellStyle name="Обычный 4 2 3 10" xfId="13381"/>
    <cellStyle name="Обычный 4 2 3 11" xfId="16356"/>
    <cellStyle name="Обычный 4 2 3 12" xfId="23845"/>
    <cellStyle name="Обычный 4 2 3 13" xfId="31316"/>
    <cellStyle name="Обычный 4 2 3 14" xfId="38782"/>
    <cellStyle name="Обычный 4 2 3 15" xfId="46663"/>
    <cellStyle name="Обычный 4 2 3 16" xfId="54130"/>
    <cellStyle name="Обычный 4 2 3 2" xfId="13382"/>
    <cellStyle name="Обычный 4 2 3 2 2" xfId="13383"/>
    <cellStyle name="Обычный 4 2 3 2 3" xfId="17310"/>
    <cellStyle name="Обычный 4 2 3 2 4" xfId="24782"/>
    <cellStyle name="Обычный 4 2 3 2 5" xfId="32252"/>
    <cellStyle name="Обычный 4 2 3 2 6" xfId="39714"/>
    <cellStyle name="Обычный 4 2 3 2 7" xfId="47600"/>
    <cellStyle name="Обычный 4 2 3 2 8" xfId="55067"/>
    <cellStyle name="Обычный 4 2 3 3" xfId="13384"/>
    <cellStyle name="Обычный 4 2 3 3 2" xfId="13385"/>
    <cellStyle name="Обычный 4 2 3 3 3" xfId="18244"/>
    <cellStyle name="Обычный 4 2 3 3 4" xfId="25716"/>
    <cellStyle name="Обычный 4 2 3 3 5" xfId="33185"/>
    <cellStyle name="Обычный 4 2 3 3 6" xfId="40646"/>
    <cellStyle name="Обычный 4 2 3 3 7" xfId="48534"/>
    <cellStyle name="Обычный 4 2 3 3 8" xfId="56001"/>
    <cellStyle name="Обычный 4 2 3 4" xfId="13386"/>
    <cellStyle name="Обычный 4 2 3 4 2" xfId="13387"/>
    <cellStyle name="Обычный 4 2 3 4 3" xfId="19177"/>
    <cellStyle name="Обычный 4 2 3 4 4" xfId="26649"/>
    <cellStyle name="Обычный 4 2 3 4 5" xfId="34118"/>
    <cellStyle name="Обычный 4 2 3 4 6" xfId="41579"/>
    <cellStyle name="Обычный 4 2 3 4 7" xfId="49467"/>
    <cellStyle name="Обычный 4 2 3 4 8" xfId="56934"/>
    <cellStyle name="Обычный 4 2 3 5" xfId="13388"/>
    <cellStyle name="Обычный 4 2 3 5 2" xfId="13389"/>
    <cellStyle name="Обычный 4 2 3 5 3" xfId="20109"/>
    <cellStyle name="Обычный 4 2 3 5 4" xfId="27581"/>
    <cellStyle name="Обычный 4 2 3 5 5" xfId="35050"/>
    <cellStyle name="Обычный 4 2 3 5 6" xfId="42511"/>
    <cellStyle name="Обычный 4 2 3 5 7" xfId="50399"/>
    <cellStyle name="Обычный 4 2 3 5 8" xfId="57866"/>
    <cellStyle name="Обычный 4 2 3 6" xfId="13390"/>
    <cellStyle name="Обычный 4 2 3 6 2" xfId="13391"/>
    <cellStyle name="Обычный 4 2 3 6 3" xfId="21042"/>
    <cellStyle name="Обычный 4 2 3 6 4" xfId="28514"/>
    <cellStyle name="Обычный 4 2 3 6 5" xfId="35983"/>
    <cellStyle name="Обычный 4 2 3 6 6" xfId="43444"/>
    <cellStyle name="Обычный 4 2 3 6 7" xfId="51332"/>
    <cellStyle name="Обычный 4 2 3 6 8" xfId="58799"/>
    <cellStyle name="Обычный 4 2 3 7" xfId="13392"/>
    <cellStyle name="Обычный 4 2 3 7 2" xfId="13393"/>
    <cellStyle name="Обычный 4 2 3 7 3" xfId="21976"/>
    <cellStyle name="Обычный 4 2 3 7 4" xfId="29448"/>
    <cellStyle name="Обычный 4 2 3 7 5" xfId="36917"/>
    <cellStyle name="Обычный 4 2 3 7 6" xfId="44378"/>
    <cellStyle name="Обычный 4 2 3 7 7" xfId="52266"/>
    <cellStyle name="Обычный 4 2 3 7 8" xfId="59733"/>
    <cellStyle name="Обычный 4 2 3 8" xfId="13394"/>
    <cellStyle name="Обычный 4 2 3 8 2" xfId="13395"/>
    <cellStyle name="Обычный 4 2 3 8 3" xfId="22909"/>
    <cellStyle name="Обычный 4 2 3 8 4" xfId="30381"/>
    <cellStyle name="Обычный 4 2 3 8 5" xfId="37850"/>
    <cellStyle name="Обычный 4 2 3 8 6" xfId="45311"/>
    <cellStyle name="Обычный 4 2 3 8 7" xfId="53199"/>
    <cellStyle name="Обычный 4 2 3 8 8" xfId="60666"/>
    <cellStyle name="Обычный 4 2 3 9" xfId="13396"/>
    <cellStyle name="Обычный 4 2 4" xfId="13397"/>
    <cellStyle name="Обычный 4 2 4 10" xfId="13398"/>
    <cellStyle name="Обычный 4 2 4 11" xfId="16357"/>
    <cellStyle name="Обычный 4 2 4 12" xfId="23846"/>
    <cellStyle name="Обычный 4 2 4 13" xfId="31317"/>
    <cellStyle name="Обычный 4 2 4 14" xfId="38783"/>
    <cellStyle name="Обычный 4 2 4 15" xfId="46664"/>
    <cellStyle name="Обычный 4 2 4 16" xfId="54131"/>
    <cellStyle name="Обычный 4 2 4 2" xfId="13399"/>
    <cellStyle name="Обычный 4 2 4 2 2" xfId="13400"/>
    <cellStyle name="Обычный 4 2 4 2 3" xfId="17311"/>
    <cellStyle name="Обычный 4 2 4 2 4" xfId="24783"/>
    <cellStyle name="Обычный 4 2 4 2 5" xfId="32253"/>
    <cellStyle name="Обычный 4 2 4 2 6" xfId="39715"/>
    <cellStyle name="Обычный 4 2 4 2 7" xfId="47601"/>
    <cellStyle name="Обычный 4 2 4 2 8" xfId="55068"/>
    <cellStyle name="Обычный 4 2 4 3" xfId="13401"/>
    <cellStyle name="Обычный 4 2 4 3 2" xfId="13402"/>
    <cellStyle name="Обычный 4 2 4 3 3" xfId="18245"/>
    <cellStyle name="Обычный 4 2 4 3 4" xfId="25717"/>
    <cellStyle name="Обычный 4 2 4 3 5" xfId="33186"/>
    <cellStyle name="Обычный 4 2 4 3 6" xfId="40647"/>
    <cellStyle name="Обычный 4 2 4 3 7" xfId="48535"/>
    <cellStyle name="Обычный 4 2 4 3 8" xfId="56002"/>
    <cellStyle name="Обычный 4 2 4 4" xfId="13403"/>
    <cellStyle name="Обычный 4 2 4 4 2" xfId="13404"/>
    <cellStyle name="Обычный 4 2 4 4 3" xfId="19178"/>
    <cellStyle name="Обычный 4 2 4 4 4" xfId="26650"/>
    <cellStyle name="Обычный 4 2 4 4 5" xfId="34119"/>
    <cellStyle name="Обычный 4 2 4 4 6" xfId="41580"/>
    <cellStyle name="Обычный 4 2 4 4 7" xfId="49468"/>
    <cellStyle name="Обычный 4 2 4 4 8" xfId="56935"/>
    <cellStyle name="Обычный 4 2 4 5" xfId="13405"/>
    <cellStyle name="Обычный 4 2 4 5 2" xfId="13406"/>
    <cellStyle name="Обычный 4 2 4 5 3" xfId="20110"/>
    <cellStyle name="Обычный 4 2 4 5 4" xfId="27582"/>
    <cellStyle name="Обычный 4 2 4 5 5" xfId="35051"/>
    <cellStyle name="Обычный 4 2 4 5 6" xfId="42512"/>
    <cellStyle name="Обычный 4 2 4 5 7" xfId="50400"/>
    <cellStyle name="Обычный 4 2 4 5 8" xfId="57867"/>
    <cellStyle name="Обычный 4 2 4 6" xfId="13407"/>
    <cellStyle name="Обычный 4 2 4 6 2" xfId="13408"/>
    <cellStyle name="Обычный 4 2 4 6 3" xfId="21043"/>
    <cellStyle name="Обычный 4 2 4 6 4" xfId="28515"/>
    <cellStyle name="Обычный 4 2 4 6 5" xfId="35984"/>
    <cellStyle name="Обычный 4 2 4 6 6" xfId="43445"/>
    <cellStyle name="Обычный 4 2 4 6 7" xfId="51333"/>
    <cellStyle name="Обычный 4 2 4 6 8" xfId="58800"/>
    <cellStyle name="Обычный 4 2 4 7" xfId="13409"/>
    <cellStyle name="Обычный 4 2 4 7 2" xfId="13410"/>
    <cellStyle name="Обычный 4 2 4 7 3" xfId="21977"/>
    <cellStyle name="Обычный 4 2 4 7 4" xfId="29449"/>
    <cellStyle name="Обычный 4 2 4 7 5" xfId="36918"/>
    <cellStyle name="Обычный 4 2 4 7 6" xfId="44379"/>
    <cellStyle name="Обычный 4 2 4 7 7" xfId="52267"/>
    <cellStyle name="Обычный 4 2 4 7 8" xfId="59734"/>
    <cellStyle name="Обычный 4 2 4 8" xfId="13411"/>
    <cellStyle name="Обычный 4 2 4 8 2" xfId="13412"/>
    <cellStyle name="Обычный 4 2 4 8 3" xfId="22910"/>
    <cellStyle name="Обычный 4 2 4 8 4" xfId="30382"/>
    <cellStyle name="Обычный 4 2 4 8 5" xfId="37851"/>
    <cellStyle name="Обычный 4 2 4 8 6" xfId="45312"/>
    <cellStyle name="Обычный 4 2 4 8 7" xfId="53200"/>
    <cellStyle name="Обычный 4 2 4 8 8" xfId="60667"/>
    <cellStyle name="Обычный 4 2 4 9" xfId="13413"/>
    <cellStyle name="Обычный 4 2 5" xfId="13414"/>
    <cellStyle name="Обычный 4 2 5 2" xfId="13415"/>
    <cellStyle name="Обычный 4 2 5 3" xfId="17306"/>
    <cellStyle name="Обычный 4 2 5 4" xfId="24778"/>
    <cellStyle name="Обычный 4 2 5 5" xfId="32248"/>
    <cellStyle name="Обычный 4 2 5 6" xfId="39710"/>
    <cellStyle name="Обычный 4 2 5 7" xfId="47596"/>
    <cellStyle name="Обычный 4 2 5 8" xfId="55063"/>
    <cellStyle name="Обычный 4 2 6" xfId="13416"/>
    <cellStyle name="Обычный 4 2 6 2" xfId="13417"/>
    <cellStyle name="Обычный 4 2 6 3" xfId="18240"/>
    <cellStyle name="Обычный 4 2 6 4" xfId="25712"/>
    <cellStyle name="Обычный 4 2 6 5" xfId="33181"/>
    <cellStyle name="Обычный 4 2 6 6" xfId="40642"/>
    <cellStyle name="Обычный 4 2 6 7" xfId="48530"/>
    <cellStyle name="Обычный 4 2 6 8" xfId="55997"/>
    <cellStyle name="Обычный 4 2 7" xfId="13418"/>
    <cellStyle name="Обычный 4 2 7 2" xfId="13419"/>
    <cellStyle name="Обычный 4 2 7 3" xfId="19173"/>
    <cellStyle name="Обычный 4 2 7 4" xfId="26645"/>
    <cellStyle name="Обычный 4 2 7 5" xfId="34114"/>
    <cellStyle name="Обычный 4 2 7 6" xfId="41575"/>
    <cellStyle name="Обычный 4 2 7 7" xfId="49463"/>
    <cellStyle name="Обычный 4 2 7 8" xfId="56930"/>
    <cellStyle name="Обычный 4 2 8" xfId="13420"/>
    <cellStyle name="Обычный 4 2 8 2" xfId="13421"/>
    <cellStyle name="Обычный 4 2 8 3" xfId="20105"/>
    <cellStyle name="Обычный 4 2 8 4" xfId="27577"/>
    <cellStyle name="Обычный 4 2 8 5" xfId="35046"/>
    <cellStyle name="Обычный 4 2 8 6" xfId="42507"/>
    <cellStyle name="Обычный 4 2 8 7" xfId="50395"/>
    <cellStyle name="Обычный 4 2 8 8" xfId="57862"/>
    <cellStyle name="Обычный 4 2 9" xfId="13422"/>
    <cellStyle name="Обычный 4 2 9 2" xfId="13423"/>
    <cellStyle name="Обычный 4 2 9 3" xfId="21038"/>
    <cellStyle name="Обычный 4 2 9 4" xfId="28510"/>
    <cellStyle name="Обычный 4 2 9 5" xfId="35979"/>
    <cellStyle name="Обычный 4 2 9 6" xfId="43440"/>
    <cellStyle name="Обычный 4 2 9 7" xfId="51328"/>
    <cellStyle name="Обычный 4 2 9 8" xfId="58795"/>
    <cellStyle name="Обычный 4 20" xfId="31311"/>
    <cellStyle name="Обычный 4 21" xfId="38777"/>
    <cellStyle name="Обычный 4 22" xfId="45454"/>
    <cellStyle name="Обычный 4 23" xfId="46658"/>
    <cellStyle name="Обычный 4 24" xfId="54125"/>
    <cellStyle name="Обычный 4 3" xfId="13424"/>
    <cellStyle name="Обычный 4 3 10" xfId="13425"/>
    <cellStyle name="Обычный 4 3 10 2" xfId="13426"/>
    <cellStyle name="Обычный 4 3 10 3" xfId="22911"/>
    <cellStyle name="Обычный 4 3 10 4" xfId="30383"/>
    <cellStyle name="Обычный 4 3 10 5" xfId="37852"/>
    <cellStyle name="Обычный 4 3 10 6" xfId="45313"/>
    <cellStyle name="Обычный 4 3 10 7" xfId="53201"/>
    <cellStyle name="Обычный 4 3 10 8" xfId="60668"/>
    <cellStyle name="Обычный 4 3 11" xfId="13427"/>
    <cellStyle name="Обычный 4 3 12" xfId="13428"/>
    <cellStyle name="Обычный 4 3 13" xfId="16358"/>
    <cellStyle name="Обычный 4 3 14" xfId="23847"/>
    <cellStyle name="Обычный 4 3 15" xfId="31318"/>
    <cellStyle name="Обычный 4 3 16" xfId="38784"/>
    <cellStyle name="Обычный 4 3 17" xfId="45660"/>
    <cellStyle name="Обычный 4 3 18" xfId="46665"/>
    <cellStyle name="Обычный 4 3 19" xfId="54132"/>
    <cellStyle name="Обычный 4 3 2" xfId="13429"/>
    <cellStyle name="Обычный 4 3 2 10" xfId="13430"/>
    <cellStyle name="Обычный 4 3 2 11" xfId="16359"/>
    <cellStyle name="Обычный 4 3 2 12" xfId="23848"/>
    <cellStyle name="Обычный 4 3 2 13" xfId="31319"/>
    <cellStyle name="Обычный 4 3 2 14" xfId="38785"/>
    <cellStyle name="Обычный 4 3 2 15" xfId="46666"/>
    <cellStyle name="Обычный 4 3 2 16" xfId="54133"/>
    <cellStyle name="Обычный 4 3 2 2" xfId="13431"/>
    <cellStyle name="Обычный 4 3 2 2 2" xfId="13432"/>
    <cellStyle name="Обычный 4 3 2 2 3" xfId="17313"/>
    <cellStyle name="Обычный 4 3 2 2 4" xfId="24785"/>
    <cellStyle name="Обычный 4 3 2 2 5" xfId="32255"/>
    <cellStyle name="Обычный 4 3 2 2 6" xfId="39717"/>
    <cellStyle name="Обычный 4 3 2 2 7" xfId="47603"/>
    <cellStyle name="Обычный 4 3 2 2 8" xfId="55070"/>
    <cellStyle name="Обычный 4 3 2 3" xfId="13433"/>
    <cellStyle name="Обычный 4 3 2 3 2" xfId="13434"/>
    <cellStyle name="Обычный 4 3 2 3 3" xfId="18247"/>
    <cellStyle name="Обычный 4 3 2 3 4" xfId="25719"/>
    <cellStyle name="Обычный 4 3 2 3 5" xfId="33188"/>
    <cellStyle name="Обычный 4 3 2 3 6" xfId="40649"/>
    <cellStyle name="Обычный 4 3 2 3 7" xfId="48537"/>
    <cellStyle name="Обычный 4 3 2 3 8" xfId="56004"/>
    <cellStyle name="Обычный 4 3 2 4" xfId="13435"/>
    <cellStyle name="Обычный 4 3 2 4 2" xfId="13436"/>
    <cellStyle name="Обычный 4 3 2 4 3" xfId="19180"/>
    <cellStyle name="Обычный 4 3 2 4 4" xfId="26652"/>
    <cellStyle name="Обычный 4 3 2 4 5" xfId="34121"/>
    <cellStyle name="Обычный 4 3 2 4 6" xfId="41582"/>
    <cellStyle name="Обычный 4 3 2 4 7" xfId="49470"/>
    <cellStyle name="Обычный 4 3 2 4 8" xfId="56937"/>
    <cellStyle name="Обычный 4 3 2 5" xfId="13437"/>
    <cellStyle name="Обычный 4 3 2 5 2" xfId="13438"/>
    <cellStyle name="Обычный 4 3 2 5 3" xfId="20112"/>
    <cellStyle name="Обычный 4 3 2 5 4" xfId="27584"/>
    <cellStyle name="Обычный 4 3 2 5 5" xfId="35053"/>
    <cellStyle name="Обычный 4 3 2 5 6" xfId="42514"/>
    <cellStyle name="Обычный 4 3 2 5 7" xfId="50402"/>
    <cellStyle name="Обычный 4 3 2 5 8" xfId="57869"/>
    <cellStyle name="Обычный 4 3 2 6" xfId="13439"/>
    <cellStyle name="Обычный 4 3 2 6 2" xfId="13440"/>
    <cellStyle name="Обычный 4 3 2 6 3" xfId="21045"/>
    <cellStyle name="Обычный 4 3 2 6 4" xfId="28517"/>
    <cellStyle name="Обычный 4 3 2 6 5" xfId="35986"/>
    <cellStyle name="Обычный 4 3 2 6 6" xfId="43447"/>
    <cellStyle name="Обычный 4 3 2 6 7" xfId="51335"/>
    <cellStyle name="Обычный 4 3 2 6 8" xfId="58802"/>
    <cellStyle name="Обычный 4 3 2 7" xfId="13441"/>
    <cellStyle name="Обычный 4 3 2 7 2" xfId="13442"/>
    <cellStyle name="Обычный 4 3 2 7 3" xfId="21979"/>
    <cellStyle name="Обычный 4 3 2 7 4" xfId="29451"/>
    <cellStyle name="Обычный 4 3 2 7 5" xfId="36920"/>
    <cellStyle name="Обычный 4 3 2 7 6" xfId="44381"/>
    <cellStyle name="Обычный 4 3 2 7 7" xfId="52269"/>
    <cellStyle name="Обычный 4 3 2 7 8" xfId="59736"/>
    <cellStyle name="Обычный 4 3 2 8" xfId="13443"/>
    <cellStyle name="Обычный 4 3 2 8 2" xfId="13444"/>
    <cellStyle name="Обычный 4 3 2 8 3" xfId="22912"/>
    <cellStyle name="Обычный 4 3 2 8 4" xfId="30384"/>
    <cellStyle name="Обычный 4 3 2 8 5" xfId="37853"/>
    <cellStyle name="Обычный 4 3 2 8 6" xfId="45314"/>
    <cellStyle name="Обычный 4 3 2 8 7" xfId="53202"/>
    <cellStyle name="Обычный 4 3 2 8 8" xfId="60669"/>
    <cellStyle name="Обычный 4 3 2 9" xfId="13445"/>
    <cellStyle name="Обычный 4 3 3" xfId="13446"/>
    <cellStyle name="Обычный 4 3 3 10" xfId="16360"/>
    <cellStyle name="Обычный 4 3 3 11" xfId="23849"/>
    <cellStyle name="Обычный 4 3 3 12" xfId="31320"/>
    <cellStyle name="Обычный 4 3 3 13" xfId="38786"/>
    <cellStyle name="Обычный 4 3 3 14" xfId="46667"/>
    <cellStyle name="Обычный 4 3 3 15" xfId="54134"/>
    <cellStyle name="Обычный 4 3 3 2" xfId="13447"/>
    <cellStyle name="Обычный 4 3 3 2 2" xfId="13448"/>
    <cellStyle name="Обычный 4 3 3 2 3" xfId="17314"/>
    <cellStyle name="Обычный 4 3 3 2 4" xfId="24786"/>
    <cellStyle name="Обычный 4 3 3 2 5" xfId="32256"/>
    <cellStyle name="Обычный 4 3 3 2 6" xfId="39718"/>
    <cellStyle name="Обычный 4 3 3 2 7" xfId="47604"/>
    <cellStyle name="Обычный 4 3 3 2 8" xfId="55071"/>
    <cellStyle name="Обычный 4 3 3 3" xfId="13449"/>
    <cellStyle name="Обычный 4 3 3 3 2" xfId="13450"/>
    <cellStyle name="Обычный 4 3 3 3 3" xfId="18248"/>
    <cellStyle name="Обычный 4 3 3 3 4" xfId="25720"/>
    <cellStyle name="Обычный 4 3 3 3 5" xfId="33189"/>
    <cellStyle name="Обычный 4 3 3 3 6" xfId="40650"/>
    <cellStyle name="Обычный 4 3 3 3 7" xfId="48538"/>
    <cellStyle name="Обычный 4 3 3 3 8" xfId="56005"/>
    <cellStyle name="Обычный 4 3 3 4" xfId="13451"/>
    <cellStyle name="Обычный 4 3 3 4 2" xfId="13452"/>
    <cellStyle name="Обычный 4 3 3 4 3" xfId="19181"/>
    <cellStyle name="Обычный 4 3 3 4 4" xfId="26653"/>
    <cellStyle name="Обычный 4 3 3 4 5" xfId="34122"/>
    <cellStyle name="Обычный 4 3 3 4 6" xfId="41583"/>
    <cellStyle name="Обычный 4 3 3 4 7" xfId="49471"/>
    <cellStyle name="Обычный 4 3 3 4 8" xfId="56938"/>
    <cellStyle name="Обычный 4 3 3 5" xfId="13453"/>
    <cellStyle name="Обычный 4 3 3 5 2" xfId="13454"/>
    <cellStyle name="Обычный 4 3 3 5 3" xfId="20113"/>
    <cellStyle name="Обычный 4 3 3 5 4" xfId="27585"/>
    <cellStyle name="Обычный 4 3 3 5 5" xfId="35054"/>
    <cellStyle name="Обычный 4 3 3 5 6" xfId="42515"/>
    <cellStyle name="Обычный 4 3 3 5 7" xfId="50403"/>
    <cellStyle name="Обычный 4 3 3 5 8" xfId="57870"/>
    <cellStyle name="Обычный 4 3 3 6" xfId="13455"/>
    <cellStyle name="Обычный 4 3 3 6 2" xfId="13456"/>
    <cellStyle name="Обычный 4 3 3 6 3" xfId="21046"/>
    <cellStyle name="Обычный 4 3 3 6 4" xfId="28518"/>
    <cellStyle name="Обычный 4 3 3 6 5" xfId="35987"/>
    <cellStyle name="Обычный 4 3 3 6 6" xfId="43448"/>
    <cellStyle name="Обычный 4 3 3 6 7" xfId="51336"/>
    <cellStyle name="Обычный 4 3 3 6 8" xfId="58803"/>
    <cellStyle name="Обычный 4 3 3 7" xfId="13457"/>
    <cellStyle name="Обычный 4 3 3 7 2" xfId="13458"/>
    <cellStyle name="Обычный 4 3 3 7 3" xfId="21980"/>
    <cellStyle name="Обычный 4 3 3 7 4" xfId="29452"/>
    <cellStyle name="Обычный 4 3 3 7 5" xfId="36921"/>
    <cellStyle name="Обычный 4 3 3 7 6" xfId="44382"/>
    <cellStyle name="Обычный 4 3 3 7 7" xfId="52270"/>
    <cellStyle name="Обычный 4 3 3 7 8" xfId="59737"/>
    <cellStyle name="Обычный 4 3 3 8" xfId="13459"/>
    <cellStyle name="Обычный 4 3 3 8 2" xfId="13460"/>
    <cellStyle name="Обычный 4 3 3 8 3" xfId="22913"/>
    <cellStyle name="Обычный 4 3 3 8 4" xfId="30385"/>
    <cellStyle name="Обычный 4 3 3 8 5" xfId="37854"/>
    <cellStyle name="Обычный 4 3 3 8 6" xfId="45315"/>
    <cellStyle name="Обычный 4 3 3 8 7" xfId="53203"/>
    <cellStyle name="Обычный 4 3 3 8 8" xfId="60670"/>
    <cellStyle name="Обычный 4 3 3 9" xfId="13461"/>
    <cellStyle name="Обычный 4 3 4" xfId="13462"/>
    <cellStyle name="Обычный 4 3 4 2" xfId="13463"/>
    <cellStyle name="Обычный 4 3 4 3" xfId="17312"/>
    <cellStyle name="Обычный 4 3 4 4" xfId="24784"/>
    <cellStyle name="Обычный 4 3 4 5" xfId="32254"/>
    <cellStyle name="Обычный 4 3 4 6" xfId="39716"/>
    <cellStyle name="Обычный 4 3 4 7" xfId="47602"/>
    <cellStyle name="Обычный 4 3 4 8" xfId="55069"/>
    <cellStyle name="Обычный 4 3 5" xfId="13464"/>
    <cellStyle name="Обычный 4 3 5 2" xfId="13465"/>
    <cellStyle name="Обычный 4 3 5 3" xfId="18246"/>
    <cellStyle name="Обычный 4 3 5 4" xfId="25718"/>
    <cellStyle name="Обычный 4 3 5 5" xfId="33187"/>
    <cellStyle name="Обычный 4 3 5 6" xfId="40648"/>
    <cellStyle name="Обычный 4 3 5 7" xfId="48536"/>
    <cellStyle name="Обычный 4 3 5 8" xfId="56003"/>
    <cellStyle name="Обычный 4 3 6" xfId="13466"/>
    <cellStyle name="Обычный 4 3 6 2" xfId="13467"/>
    <cellStyle name="Обычный 4 3 6 3" xfId="19179"/>
    <cellStyle name="Обычный 4 3 6 4" xfId="26651"/>
    <cellStyle name="Обычный 4 3 6 5" xfId="34120"/>
    <cellStyle name="Обычный 4 3 6 6" xfId="41581"/>
    <cellStyle name="Обычный 4 3 6 7" xfId="49469"/>
    <cellStyle name="Обычный 4 3 6 8" xfId="56936"/>
    <cellStyle name="Обычный 4 3 7" xfId="13468"/>
    <cellStyle name="Обычный 4 3 7 2" xfId="13469"/>
    <cellStyle name="Обычный 4 3 7 3" xfId="20111"/>
    <cellStyle name="Обычный 4 3 7 4" xfId="27583"/>
    <cellStyle name="Обычный 4 3 7 5" xfId="35052"/>
    <cellStyle name="Обычный 4 3 7 6" xfId="42513"/>
    <cellStyle name="Обычный 4 3 7 7" xfId="50401"/>
    <cellStyle name="Обычный 4 3 7 8" xfId="57868"/>
    <cellStyle name="Обычный 4 3 8" xfId="13470"/>
    <cellStyle name="Обычный 4 3 8 2" xfId="13471"/>
    <cellStyle name="Обычный 4 3 8 3" xfId="21044"/>
    <cellStyle name="Обычный 4 3 8 4" xfId="28516"/>
    <cellStyle name="Обычный 4 3 8 5" xfId="35985"/>
    <cellStyle name="Обычный 4 3 8 6" xfId="43446"/>
    <cellStyle name="Обычный 4 3 8 7" xfId="51334"/>
    <cellStyle name="Обычный 4 3 8 8" xfId="58801"/>
    <cellStyle name="Обычный 4 3 9" xfId="13472"/>
    <cellStyle name="Обычный 4 3 9 2" xfId="13473"/>
    <cellStyle name="Обычный 4 3 9 3" xfId="21978"/>
    <cellStyle name="Обычный 4 3 9 4" xfId="29450"/>
    <cellStyle name="Обычный 4 3 9 5" xfId="36919"/>
    <cellStyle name="Обычный 4 3 9 6" xfId="44380"/>
    <cellStyle name="Обычный 4 3 9 7" xfId="52268"/>
    <cellStyle name="Обычный 4 3 9 8" xfId="59735"/>
    <cellStyle name="Обычный 4 4" xfId="13474"/>
    <cellStyle name="Обычный 4 4 10" xfId="13475"/>
    <cellStyle name="Обычный 4 4 10 2" xfId="13476"/>
    <cellStyle name="Обычный 4 4 10 3" xfId="22914"/>
    <cellStyle name="Обычный 4 4 10 4" xfId="30386"/>
    <cellStyle name="Обычный 4 4 10 5" xfId="37855"/>
    <cellStyle name="Обычный 4 4 10 6" xfId="45316"/>
    <cellStyle name="Обычный 4 4 10 7" xfId="53204"/>
    <cellStyle name="Обычный 4 4 10 8" xfId="60671"/>
    <cellStyle name="Обычный 4 4 11" xfId="13477"/>
    <cellStyle name="Обычный 4 4 12" xfId="13478"/>
    <cellStyle name="Обычный 4 4 13" xfId="16361"/>
    <cellStyle name="Обычный 4 4 14" xfId="23850"/>
    <cellStyle name="Обычный 4 4 15" xfId="31321"/>
    <cellStyle name="Обычный 4 4 16" xfId="38787"/>
    <cellStyle name="Обычный 4 4 17" xfId="45661"/>
    <cellStyle name="Обычный 4 4 18" xfId="46668"/>
    <cellStyle name="Обычный 4 4 19" xfId="54135"/>
    <cellStyle name="Обычный 4 4 2" xfId="13479"/>
    <cellStyle name="Обычный 4 4 2 10" xfId="16362"/>
    <cellStyle name="Обычный 4 4 2 11" xfId="23851"/>
    <cellStyle name="Обычный 4 4 2 12" xfId="31322"/>
    <cellStyle name="Обычный 4 4 2 13" xfId="38788"/>
    <cellStyle name="Обычный 4 4 2 14" xfId="46669"/>
    <cellStyle name="Обычный 4 4 2 15" xfId="54136"/>
    <cellStyle name="Обычный 4 4 2 2" xfId="13480"/>
    <cellStyle name="Обычный 4 4 2 2 2" xfId="13481"/>
    <cellStyle name="Обычный 4 4 2 2 3" xfId="17316"/>
    <cellStyle name="Обычный 4 4 2 2 4" xfId="24788"/>
    <cellStyle name="Обычный 4 4 2 2 5" xfId="32258"/>
    <cellStyle name="Обычный 4 4 2 2 6" xfId="39720"/>
    <cellStyle name="Обычный 4 4 2 2 7" xfId="47606"/>
    <cellStyle name="Обычный 4 4 2 2 8" xfId="55073"/>
    <cellStyle name="Обычный 4 4 2 3" xfId="13482"/>
    <cellStyle name="Обычный 4 4 2 3 2" xfId="13483"/>
    <cellStyle name="Обычный 4 4 2 3 3" xfId="18250"/>
    <cellStyle name="Обычный 4 4 2 3 4" xfId="25722"/>
    <cellStyle name="Обычный 4 4 2 3 5" xfId="33191"/>
    <cellStyle name="Обычный 4 4 2 3 6" xfId="40652"/>
    <cellStyle name="Обычный 4 4 2 3 7" xfId="48540"/>
    <cellStyle name="Обычный 4 4 2 3 8" xfId="56007"/>
    <cellStyle name="Обычный 4 4 2 4" xfId="13484"/>
    <cellStyle name="Обычный 4 4 2 4 2" xfId="13485"/>
    <cellStyle name="Обычный 4 4 2 4 3" xfId="19183"/>
    <cellStyle name="Обычный 4 4 2 4 4" xfId="26655"/>
    <cellStyle name="Обычный 4 4 2 4 5" xfId="34124"/>
    <cellStyle name="Обычный 4 4 2 4 6" xfId="41585"/>
    <cellStyle name="Обычный 4 4 2 4 7" xfId="49473"/>
    <cellStyle name="Обычный 4 4 2 4 8" xfId="56940"/>
    <cellStyle name="Обычный 4 4 2 5" xfId="13486"/>
    <cellStyle name="Обычный 4 4 2 5 2" xfId="13487"/>
    <cellStyle name="Обычный 4 4 2 5 3" xfId="20115"/>
    <cellStyle name="Обычный 4 4 2 5 4" xfId="27587"/>
    <cellStyle name="Обычный 4 4 2 5 5" xfId="35056"/>
    <cellStyle name="Обычный 4 4 2 5 6" xfId="42517"/>
    <cellStyle name="Обычный 4 4 2 5 7" xfId="50405"/>
    <cellStyle name="Обычный 4 4 2 5 8" xfId="57872"/>
    <cellStyle name="Обычный 4 4 2 6" xfId="13488"/>
    <cellStyle name="Обычный 4 4 2 6 2" xfId="13489"/>
    <cellStyle name="Обычный 4 4 2 6 3" xfId="21048"/>
    <cellStyle name="Обычный 4 4 2 6 4" xfId="28520"/>
    <cellStyle name="Обычный 4 4 2 6 5" xfId="35989"/>
    <cellStyle name="Обычный 4 4 2 6 6" xfId="43450"/>
    <cellStyle name="Обычный 4 4 2 6 7" xfId="51338"/>
    <cellStyle name="Обычный 4 4 2 6 8" xfId="58805"/>
    <cellStyle name="Обычный 4 4 2 7" xfId="13490"/>
    <cellStyle name="Обычный 4 4 2 7 2" xfId="13491"/>
    <cellStyle name="Обычный 4 4 2 7 3" xfId="21982"/>
    <cellStyle name="Обычный 4 4 2 7 4" xfId="29454"/>
    <cellStyle name="Обычный 4 4 2 7 5" xfId="36923"/>
    <cellStyle name="Обычный 4 4 2 7 6" xfId="44384"/>
    <cellStyle name="Обычный 4 4 2 7 7" xfId="52272"/>
    <cellStyle name="Обычный 4 4 2 7 8" xfId="59739"/>
    <cellStyle name="Обычный 4 4 2 8" xfId="13492"/>
    <cellStyle name="Обычный 4 4 2 8 2" xfId="13493"/>
    <cellStyle name="Обычный 4 4 2 8 3" xfId="22915"/>
    <cellStyle name="Обычный 4 4 2 8 4" xfId="30387"/>
    <cellStyle name="Обычный 4 4 2 8 5" xfId="37856"/>
    <cellStyle name="Обычный 4 4 2 8 6" xfId="45317"/>
    <cellStyle name="Обычный 4 4 2 8 7" xfId="53205"/>
    <cellStyle name="Обычный 4 4 2 8 8" xfId="60672"/>
    <cellStyle name="Обычный 4 4 2 9" xfId="13494"/>
    <cellStyle name="Обычный 4 4 3" xfId="13495"/>
    <cellStyle name="Обычный 4 4 3 10" xfId="16363"/>
    <cellStyle name="Обычный 4 4 3 11" xfId="23852"/>
    <cellStyle name="Обычный 4 4 3 12" xfId="31323"/>
    <cellStyle name="Обычный 4 4 3 13" xfId="38789"/>
    <cellStyle name="Обычный 4 4 3 14" xfId="46670"/>
    <cellStyle name="Обычный 4 4 3 15" xfId="54137"/>
    <cellStyle name="Обычный 4 4 3 2" xfId="13496"/>
    <cellStyle name="Обычный 4 4 3 2 2" xfId="13497"/>
    <cellStyle name="Обычный 4 4 3 2 3" xfId="17317"/>
    <cellStyle name="Обычный 4 4 3 2 4" xfId="24789"/>
    <cellStyle name="Обычный 4 4 3 2 5" xfId="32259"/>
    <cellStyle name="Обычный 4 4 3 2 6" xfId="39721"/>
    <cellStyle name="Обычный 4 4 3 2 7" xfId="47607"/>
    <cellStyle name="Обычный 4 4 3 2 8" xfId="55074"/>
    <cellStyle name="Обычный 4 4 3 3" xfId="13498"/>
    <cellStyle name="Обычный 4 4 3 3 2" xfId="13499"/>
    <cellStyle name="Обычный 4 4 3 3 3" xfId="18251"/>
    <cellStyle name="Обычный 4 4 3 3 4" xfId="25723"/>
    <cellStyle name="Обычный 4 4 3 3 5" xfId="33192"/>
    <cellStyle name="Обычный 4 4 3 3 6" xfId="40653"/>
    <cellStyle name="Обычный 4 4 3 3 7" xfId="48541"/>
    <cellStyle name="Обычный 4 4 3 3 8" xfId="56008"/>
    <cellStyle name="Обычный 4 4 3 4" xfId="13500"/>
    <cellStyle name="Обычный 4 4 3 4 2" xfId="13501"/>
    <cellStyle name="Обычный 4 4 3 4 3" xfId="19184"/>
    <cellStyle name="Обычный 4 4 3 4 4" xfId="26656"/>
    <cellStyle name="Обычный 4 4 3 4 5" xfId="34125"/>
    <cellStyle name="Обычный 4 4 3 4 6" xfId="41586"/>
    <cellStyle name="Обычный 4 4 3 4 7" xfId="49474"/>
    <cellStyle name="Обычный 4 4 3 4 8" xfId="56941"/>
    <cellStyle name="Обычный 4 4 3 5" xfId="13502"/>
    <cellStyle name="Обычный 4 4 3 5 2" xfId="13503"/>
    <cellStyle name="Обычный 4 4 3 5 3" xfId="20116"/>
    <cellStyle name="Обычный 4 4 3 5 4" xfId="27588"/>
    <cellStyle name="Обычный 4 4 3 5 5" xfId="35057"/>
    <cellStyle name="Обычный 4 4 3 5 6" xfId="42518"/>
    <cellStyle name="Обычный 4 4 3 5 7" xfId="50406"/>
    <cellStyle name="Обычный 4 4 3 5 8" xfId="57873"/>
    <cellStyle name="Обычный 4 4 3 6" xfId="13504"/>
    <cellStyle name="Обычный 4 4 3 6 2" xfId="13505"/>
    <cellStyle name="Обычный 4 4 3 6 3" xfId="21049"/>
    <cellStyle name="Обычный 4 4 3 6 4" xfId="28521"/>
    <cellStyle name="Обычный 4 4 3 6 5" xfId="35990"/>
    <cellStyle name="Обычный 4 4 3 6 6" xfId="43451"/>
    <cellStyle name="Обычный 4 4 3 6 7" xfId="51339"/>
    <cellStyle name="Обычный 4 4 3 6 8" xfId="58806"/>
    <cellStyle name="Обычный 4 4 3 7" xfId="13506"/>
    <cellStyle name="Обычный 4 4 3 7 2" xfId="13507"/>
    <cellStyle name="Обычный 4 4 3 7 3" xfId="21983"/>
    <cellStyle name="Обычный 4 4 3 7 4" xfId="29455"/>
    <cellStyle name="Обычный 4 4 3 7 5" xfId="36924"/>
    <cellStyle name="Обычный 4 4 3 7 6" xfId="44385"/>
    <cellStyle name="Обычный 4 4 3 7 7" xfId="52273"/>
    <cellStyle name="Обычный 4 4 3 7 8" xfId="59740"/>
    <cellStyle name="Обычный 4 4 3 8" xfId="13508"/>
    <cellStyle name="Обычный 4 4 3 8 2" xfId="13509"/>
    <cellStyle name="Обычный 4 4 3 8 3" xfId="22916"/>
    <cellStyle name="Обычный 4 4 3 8 4" xfId="30388"/>
    <cellStyle name="Обычный 4 4 3 8 5" xfId="37857"/>
    <cellStyle name="Обычный 4 4 3 8 6" xfId="45318"/>
    <cellStyle name="Обычный 4 4 3 8 7" xfId="53206"/>
    <cellStyle name="Обычный 4 4 3 8 8" xfId="60673"/>
    <cellStyle name="Обычный 4 4 3 9" xfId="13510"/>
    <cellStyle name="Обычный 4 4 4" xfId="13511"/>
    <cellStyle name="Обычный 4 4 4 2" xfId="13512"/>
    <cellStyle name="Обычный 4 4 4 3" xfId="17315"/>
    <cellStyle name="Обычный 4 4 4 4" xfId="24787"/>
    <cellStyle name="Обычный 4 4 4 5" xfId="32257"/>
    <cellStyle name="Обычный 4 4 4 6" xfId="39719"/>
    <cellStyle name="Обычный 4 4 4 7" xfId="47605"/>
    <cellStyle name="Обычный 4 4 4 8" xfId="55072"/>
    <cellStyle name="Обычный 4 4 5" xfId="13513"/>
    <cellStyle name="Обычный 4 4 5 2" xfId="13514"/>
    <cellStyle name="Обычный 4 4 5 3" xfId="18249"/>
    <cellStyle name="Обычный 4 4 5 4" xfId="25721"/>
    <cellStyle name="Обычный 4 4 5 5" xfId="33190"/>
    <cellStyle name="Обычный 4 4 5 6" xfId="40651"/>
    <cellStyle name="Обычный 4 4 5 7" xfId="48539"/>
    <cellStyle name="Обычный 4 4 5 8" xfId="56006"/>
    <cellStyle name="Обычный 4 4 6" xfId="13515"/>
    <cellStyle name="Обычный 4 4 6 2" xfId="13516"/>
    <cellStyle name="Обычный 4 4 6 3" xfId="19182"/>
    <cellStyle name="Обычный 4 4 6 4" xfId="26654"/>
    <cellStyle name="Обычный 4 4 6 5" xfId="34123"/>
    <cellStyle name="Обычный 4 4 6 6" xfId="41584"/>
    <cellStyle name="Обычный 4 4 6 7" xfId="49472"/>
    <cellStyle name="Обычный 4 4 6 8" xfId="56939"/>
    <cellStyle name="Обычный 4 4 7" xfId="13517"/>
    <cellStyle name="Обычный 4 4 7 2" xfId="13518"/>
    <cellStyle name="Обычный 4 4 7 3" xfId="20114"/>
    <cellStyle name="Обычный 4 4 7 4" xfId="27586"/>
    <cellStyle name="Обычный 4 4 7 5" xfId="35055"/>
    <cellStyle name="Обычный 4 4 7 6" xfId="42516"/>
    <cellStyle name="Обычный 4 4 7 7" xfId="50404"/>
    <cellStyle name="Обычный 4 4 7 8" xfId="57871"/>
    <cellStyle name="Обычный 4 4 8" xfId="13519"/>
    <cellStyle name="Обычный 4 4 8 2" xfId="13520"/>
    <cellStyle name="Обычный 4 4 8 3" xfId="21047"/>
    <cellStyle name="Обычный 4 4 8 4" xfId="28519"/>
    <cellStyle name="Обычный 4 4 8 5" xfId="35988"/>
    <cellStyle name="Обычный 4 4 8 6" xfId="43449"/>
    <cellStyle name="Обычный 4 4 8 7" xfId="51337"/>
    <cellStyle name="Обычный 4 4 8 8" xfId="58804"/>
    <cellStyle name="Обычный 4 4 9" xfId="13521"/>
    <cellStyle name="Обычный 4 4 9 2" xfId="13522"/>
    <cellStyle name="Обычный 4 4 9 3" xfId="21981"/>
    <cellStyle name="Обычный 4 4 9 4" xfId="29453"/>
    <cellStyle name="Обычный 4 4 9 5" xfId="36922"/>
    <cellStyle name="Обычный 4 4 9 6" xfId="44383"/>
    <cellStyle name="Обычный 4 4 9 7" xfId="52271"/>
    <cellStyle name="Обычный 4 4 9 8" xfId="59738"/>
    <cellStyle name="Обычный 4 5" xfId="13523"/>
    <cellStyle name="Обычный 4 5 2" xfId="13524"/>
    <cellStyle name="Обычный 4 5 3" xfId="16364"/>
    <cellStyle name="Обычный 4 5 4" xfId="45662"/>
    <cellStyle name="Обычный 4 6" xfId="13525"/>
    <cellStyle name="Обычный 4 6 2" xfId="13526"/>
    <cellStyle name="Обычный 4 6 2 2" xfId="16366"/>
    <cellStyle name="Обычный 4 6 3" xfId="16365"/>
    <cellStyle name="Обычный 4 7" xfId="13527"/>
    <cellStyle name="Обычный 4 7 10" xfId="16367"/>
    <cellStyle name="Обычный 4 7 11" xfId="23853"/>
    <cellStyle name="Обычный 4 7 12" xfId="31324"/>
    <cellStyle name="Обычный 4 7 13" xfId="38790"/>
    <cellStyle name="Обычный 4 7 14" xfId="46671"/>
    <cellStyle name="Обычный 4 7 15" xfId="54138"/>
    <cellStyle name="Обычный 4 7 2" xfId="13528"/>
    <cellStyle name="Обычный 4 7 2 2" xfId="13529"/>
    <cellStyle name="Обычный 4 7 2 3" xfId="17318"/>
    <cellStyle name="Обычный 4 7 2 4" xfId="24790"/>
    <cellStyle name="Обычный 4 7 2 5" xfId="32260"/>
    <cellStyle name="Обычный 4 7 2 6" xfId="39722"/>
    <cellStyle name="Обычный 4 7 2 7" xfId="47608"/>
    <cellStyle name="Обычный 4 7 2 8" xfId="55075"/>
    <cellStyle name="Обычный 4 7 3" xfId="13530"/>
    <cellStyle name="Обычный 4 7 3 2" xfId="13531"/>
    <cellStyle name="Обычный 4 7 3 3" xfId="18252"/>
    <cellStyle name="Обычный 4 7 3 4" xfId="25724"/>
    <cellStyle name="Обычный 4 7 3 5" xfId="33193"/>
    <cellStyle name="Обычный 4 7 3 6" xfId="40654"/>
    <cellStyle name="Обычный 4 7 3 7" xfId="48542"/>
    <cellStyle name="Обычный 4 7 3 8" xfId="56009"/>
    <cellStyle name="Обычный 4 7 4" xfId="13532"/>
    <cellStyle name="Обычный 4 7 4 2" xfId="13533"/>
    <cellStyle name="Обычный 4 7 4 3" xfId="19185"/>
    <cellStyle name="Обычный 4 7 4 4" xfId="26657"/>
    <cellStyle name="Обычный 4 7 4 5" xfId="34126"/>
    <cellStyle name="Обычный 4 7 4 6" xfId="41587"/>
    <cellStyle name="Обычный 4 7 4 7" xfId="49475"/>
    <cellStyle name="Обычный 4 7 4 8" xfId="56942"/>
    <cellStyle name="Обычный 4 7 5" xfId="13534"/>
    <cellStyle name="Обычный 4 7 5 2" xfId="13535"/>
    <cellStyle name="Обычный 4 7 5 3" xfId="20117"/>
    <cellStyle name="Обычный 4 7 5 4" xfId="27589"/>
    <cellStyle name="Обычный 4 7 5 5" xfId="35058"/>
    <cellStyle name="Обычный 4 7 5 6" xfId="42519"/>
    <cellStyle name="Обычный 4 7 5 7" xfId="50407"/>
    <cellStyle name="Обычный 4 7 5 8" xfId="57874"/>
    <cellStyle name="Обычный 4 7 6" xfId="13536"/>
    <cellStyle name="Обычный 4 7 6 2" xfId="13537"/>
    <cellStyle name="Обычный 4 7 6 3" xfId="21050"/>
    <cellStyle name="Обычный 4 7 6 4" xfId="28522"/>
    <cellStyle name="Обычный 4 7 6 5" xfId="35991"/>
    <cellStyle name="Обычный 4 7 6 6" xfId="43452"/>
    <cellStyle name="Обычный 4 7 6 7" xfId="51340"/>
    <cellStyle name="Обычный 4 7 6 8" xfId="58807"/>
    <cellStyle name="Обычный 4 7 7" xfId="13538"/>
    <cellStyle name="Обычный 4 7 7 2" xfId="13539"/>
    <cellStyle name="Обычный 4 7 7 3" xfId="21984"/>
    <cellStyle name="Обычный 4 7 7 4" xfId="29456"/>
    <cellStyle name="Обычный 4 7 7 5" xfId="36925"/>
    <cellStyle name="Обычный 4 7 7 6" xfId="44386"/>
    <cellStyle name="Обычный 4 7 7 7" xfId="52274"/>
    <cellStyle name="Обычный 4 7 7 8" xfId="59741"/>
    <cellStyle name="Обычный 4 7 8" xfId="13540"/>
    <cellStyle name="Обычный 4 7 8 2" xfId="13541"/>
    <cellStyle name="Обычный 4 7 8 3" xfId="22917"/>
    <cellStyle name="Обычный 4 7 8 4" xfId="30389"/>
    <cellStyle name="Обычный 4 7 8 5" xfId="37858"/>
    <cellStyle name="Обычный 4 7 8 6" xfId="45319"/>
    <cellStyle name="Обычный 4 7 8 7" xfId="53207"/>
    <cellStyle name="Обычный 4 7 8 8" xfId="60674"/>
    <cellStyle name="Обычный 4 7 9" xfId="13542"/>
    <cellStyle name="Обычный 4 8" xfId="13543"/>
    <cellStyle name="Обычный 4 8 10" xfId="16368"/>
    <cellStyle name="Обычный 4 8 11" xfId="23854"/>
    <cellStyle name="Обычный 4 8 12" xfId="31325"/>
    <cellStyle name="Обычный 4 8 13" xfId="38791"/>
    <cellStyle name="Обычный 4 8 14" xfId="46672"/>
    <cellStyle name="Обычный 4 8 15" xfId="54139"/>
    <cellStyle name="Обычный 4 8 2" xfId="13544"/>
    <cellStyle name="Обычный 4 8 2 2" xfId="13545"/>
    <cellStyle name="Обычный 4 8 2 3" xfId="17319"/>
    <cellStyle name="Обычный 4 8 2 4" xfId="24791"/>
    <cellStyle name="Обычный 4 8 2 5" xfId="32261"/>
    <cellStyle name="Обычный 4 8 2 6" xfId="39723"/>
    <cellStyle name="Обычный 4 8 2 7" xfId="47609"/>
    <cellStyle name="Обычный 4 8 2 8" xfId="55076"/>
    <cellStyle name="Обычный 4 8 3" xfId="13546"/>
    <cellStyle name="Обычный 4 8 3 2" xfId="13547"/>
    <cellStyle name="Обычный 4 8 3 3" xfId="18253"/>
    <cellStyle name="Обычный 4 8 3 4" xfId="25725"/>
    <cellStyle name="Обычный 4 8 3 5" xfId="33194"/>
    <cellStyle name="Обычный 4 8 3 6" xfId="40655"/>
    <cellStyle name="Обычный 4 8 3 7" xfId="48543"/>
    <cellStyle name="Обычный 4 8 3 8" xfId="56010"/>
    <cellStyle name="Обычный 4 8 4" xfId="13548"/>
    <cellStyle name="Обычный 4 8 4 2" xfId="13549"/>
    <cellStyle name="Обычный 4 8 4 3" xfId="19186"/>
    <cellStyle name="Обычный 4 8 4 4" xfId="26658"/>
    <cellStyle name="Обычный 4 8 4 5" xfId="34127"/>
    <cellStyle name="Обычный 4 8 4 6" xfId="41588"/>
    <cellStyle name="Обычный 4 8 4 7" xfId="49476"/>
    <cellStyle name="Обычный 4 8 4 8" xfId="56943"/>
    <cellStyle name="Обычный 4 8 5" xfId="13550"/>
    <cellStyle name="Обычный 4 8 5 2" xfId="13551"/>
    <cellStyle name="Обычный 4 8 5 3" xfId="20118"/>
    <cellStyle name="Обычный 4 8 5 4" xfId="27590"/>
    <cellStyle name="Обычный 4 8 5 5" xfId="35059"/>
    <cellStyle name="Обычный 4 8 5 6" xfId="42520"/>
    <cellStyle name="Обычный 4 8 5 7" xfId="50408"/>
    <cellStyle name="Обычный 4 8 5 8" xfId="57875"/>
    <cellStyle name="Обычный 4 8 6" xfId="13552"/>
    <cellStyle name="Обычный 4 8 6 2" xfId="13553"/>
    <cellStyle name="Обычный 4 8 6 3" xfId="21051"/>
    <cellStyle name="Обычный 4 8 6 4" xfId="28523"/>
    <cellStyle name="Обычный 4 8 6 5" xfId="35992"/>
    <cellStyle name="Обычный 4 8 6 6" xfId="43453"/>
    <cellStyle name="Обычный 4 8 6 7" xfId="51341"/>
    <cellStyle name="Обычный 4 8 6 8" xfId="58808"/>
    <cellStyle name="Обычный 4 8 7" xfId="13554"/>
    <cellStyle name="Обычный 4 8 7 2" xfId="13555"/>
    <cellStyle name="Обычный 4 8 7 3" xfId="21985"/>
    <cellStyle name="Обычный 4 8 7 4" xfId="29457"/>
    <cellStyle name="Обычный 4 8 7 5" xfId="36926"/>
    <cellStyle name="Обычный 4 8 7 6" xfId="44387"/>
    <cellStyle name="Обычный 4 8 7 7" xfId="52275"/>
    <cellStyle name="Обычный 4 8 7 8" xfId="59742"/>
    <cellStyle name="Обычный 4 8 8" xfId="13556"/>
    <cellStyle name="Обычный 4 8 8 2" xfId="13557"/>
    <cellStyle name="Обычный 4 8 8 3" xfId="22918"/>
    <cellStyle name="Обычный 4 8 8 4" xfId="30390"/>
    <cellStyle name="Обычный 4 8 8 5" xfId="37859"/>
    <cellStyle name="Обычный 4 8 8 6" xfId="45320"/>
    <cellStyle name="Обычный 4 8 8 7" xfId="53208"/>
    <cellStyle name="Обычный 4 8 8 8" xfId="60675"/>
    <cellStyle name="Обычный 4 8 9" xfId="13558"/>
    <cellStyle name="Обычный 4 9" xfId="13559"/>
    <cellStyle name="Обычный 4 9 2" xfId="13560"/>
    <cellStyle name="Обычный 4 9 3" xfId="17305"/>
    <cellStyle name="Обычный 4 9 4" xfId="24777"/>
    <cellStyle name="Обычный 4 9 5" xfId="32247"/>
    <cellStyle name="Обычный 4 9 6" xfId="39709"/>
    <cellStyle name="Обычный 4 9 7" xfId="47595"/>
    <cellStyle name="Обычный 4 9 8" xfId="55062"/>
    <cellStyle name="Обычный 5" xfId="13561"/>
    <cellStyle name="Обычный 5 10" xfId="45457"/>
    <cellStyle name="Обычный 5 2" xfId="13562"/>
    <cellStyle name="Обычный 5 2 10" xfId="13563"/>
    <cellStyle name="Обычный 5 2 10 2" xfId="13564"/>
    <cellStyle name="Обычный 5 2 10 3" xfId="21986"/>
    <cellStyle name="Обычный 5 2 10 4" xfId="29458"/>
    <cellStyle name="Обычный 5 2 10 5" xfId="36927"/>
    <cellStyle name="Обычный 5 2 10 6" xfId="44388"/>
    <cellStyle name="Обычный 5 2 10 7" xfId="52276"/>
    <cellStyle name="Обычный 5 2 10 8" xfId="59743"/>
    <cellStyle name="Обычный 5 2 11" xfId="13565"/>
    <cellStyle name="Обычный 5 2 11 2" xfId="13566"/>
    <cellStyle name="Обычный 5 2 11 3" xfId="22919"/>
    <cellStyle name="Обычный 5 2 11 4" xfId="30391"/>
    <cellStyle name="Обычный 5 2 11 5" xfId="37860"/>
    <cellStyle name="Обычный 5 2 11 6" xfId="45321"/>
    <cellStyle name="Обычный 5 2 11 7" xfId="53209"/>
    <cellStyle name="Обычный 5 2 11 8" xfId="60676"/>
    <cellStyle name="Обычный 5 2 12" xfId="13567"/>
    <cellStyle name="Обычный 5 2 13" xfId="13568"/>
    <cellStyle name="Обычный 5 2 14" xfId="16370"/>
    <cellStyle name="Обычный 5 2 15" xfId="23855"/>
    <cellStyle name="Обычный 5 2 16" xfId="31326"/>
    <cellStyle name="Обычный 5 2 17" xfId="38792"/>
    <cellStyle name="Обычный 5 2 18" xfId="45663"/>
    <cellStyle name="Обычный 5 2 19" xfId="46673"/>
    <cellStyle name="Обычный 5 2 2" xfId="13569"/>
    <cellStyle name="Обычный 5 2 2 10" xfId="13570"/>
    <cellStyle name="Обычный 5 2 2 10 2" xfId="13571"/>
    <cellStyle name="Обычный 5 2 2 10 3" xfId="22920"/>
    <cellStyle name="Обычный 5 2 2 10 4" xfId="30392"/>
    <cellStyle name="Обычный 5 2 2 10 5" xfId="37861"/>
    <cellStyle name="Обычный 5 2 2 10 6" xfId="45322"/>
    <cellStyle name="Обычный 5 2 2 10 7" xfId="53210"/>
    <cellStyle name="Обычный 5 2 2 10 8" xfId="60677"/>
    <cellStyle name="Обычный 5 2 2 11" xfId="13572"/>
    <cellStyle name="Обычный 5 2 2 12" xfId="13573"/>
    <cellStyle name="Обычный 5 2 2 13" xfId="16371"/>
    <cellStyle name="Обычный 5 2 2 14" xfId="23856"/>
    <cellStyle name="Обычный 5 2 2 15" xfId="31327"/>
    <cellStyle name="Обычный 5 2 2 16" xfId="38793"/>
    <cellStyle name="Обычный 5 2 2 17" xfId="45664"/>
    <cellStyle name="Обычный 5 2 2 18" xfId="46674"/>
    <cellStyle name="Обычный 5 2 2 19" xfId="54141"/>
    <cellStyle name="Обычный 5 2 2 2" xfId="13574"/>
    <cellStyle name="Обычный 5 2 2 2 10" xfId="16372"/>
    <cellStyle name="Обычный 5 2 2 2 11" xfId="23857"/>
    <cellStyle name="Обычный 5 2 2 2 12" xfId="31328"/>
    <cellStyle name="Обычный 5 2 2 2 13" xfId="38794"/>
    <cellStyle name="Обычный 5 2 2 2 14" xfId="46675"/>
    <cellStyle name="Обычный 5 2 2 2 15" xfId="54142"/>
    <cellStyle name="Обычный 5 2 2 2 2" xfId="13575"/>
    <cellStyle name="Обычный 5 2 2 2 2 2" xfId="13576"/>
    <cellStyle name="Обычный 5 2 2 2 2 3" xfId="17322"/>
    <cellStyle name="Обычный 5 2 2 2 2 4" xfId="24794"/>
    <cellStyle name="Обычный 5 2 2 2 2 5" xfId="32264"/>
    <cellStyle name="Обычный 5 2 2 2 2 6" xfId="39726"/>
    <cellStyle name="Обычный 5 2 2 2 2 7" xfId="47612"/>
    <cellStyle name="Обычный 5 2 2 2 2 8" xfId="55079"/>
    <cellStyle name="Обычный 5 2 2 2 3" xfId="13577"/>
    <cellStyle name="Обычный 5 2 2 2 3 2" xfId="13578"/>
    <cellStyle name="Обычный 5 2 2 2 3 3" xfId="18256"/>
    <cellStyle name="Обычный 5 2 2 2 3 4" xfId="25728"/>
    <cellStyle name="Обычный 5 2 2 2 3 5" xfId="33197"/>
    <cellStyle name="Обычный 5 2 2 2 3 6" xfId="40658"/>
    <cellStyle name="Обычный 5 2 2 2 3 7" xfId="48546"/>
    <cellStyle name="Обычный 5 2 2 2 3 8" xfId="56013"/>
    <cellStyle name="Обычный 5 2 2 2 4" xfId="13579"/>
    <cellStyle name="Обычный 5 2 2 2 4 2" xfId="13580"/>
    <cellStyle name="Обычный 5 2 2 2 4 3" xfId="19189"/>
    <cellStyle name="Обычный 5 2 2 2 4 4" xfId="26661"/>
    <cellStyle name="Обычный 5 2 2 2 4 5" xfId="34130"/>
    <cellStyle name="Обычный 5 2 2 2 4 6" xfId="41591"/>
    <cellStyle name="Обычный 5 2 2 2 4 7" xfId="49479"/>
    <cellStyle name="Обычный 5 2 2 2 4 8" xfId="56946"/>
    <cellStyle name="Обычный 5 2 2 2 5" xfId="13581"/>
    <cellStyle name="Обычный 5 2 2 2 5 2" xfId="13582"/>
    <cellStyle name="Обычный 5 2 2 2 5 3" xfId="20121"/>
    <cellStyle name="Обычный 5 2 2 2 5 4" xfId="27593"/>
    <cellStyle name="Обычный 5 2 2 2 5 5" xfId="35062"/>
    <cellStyle name="Обычный 5 2 2 2 5 6" xfId="42523"/>
    <cellStyle name="Обычный 5 2 2 2 5 7" xfId="50411"/>
    <cellStyle name="Обычный 5 2 2 2 5 8" xfId="57878"/>
    <cellStyle name="Обычный 5 2 2 2 6" xfId="13583"/>
    <cellStyle name="Обычный 5 2 2 2 6 2" xfId="13584"/>
    <cellStyle name="Обычный 5 2 2 2 6 3" xfId="21054"/>
    <cellStyle name="Обычный 5 2 2 2 6 4" xfId="28526"/>
    <cellStyle name="Обычный 5 2 2 2 6 5" xfId="35995"/>
    <cellStyle name="Обычный 5 2 2 2 6 6" xfId="43456"/>
    <cellStyle name="Обычный 5 2 2 2 6 7" xfId="51344"/>
    <cellStyle name="Обычный 5 2 2 2 6 8" xfId="58811"/>
    <cellStyle name="Обычный 5 2 2 2 7" xfId="13585"/>
    <cellStyle name="Обычный 5 2 2 2 7 2" xfId="13586"/>
    <cellStyle name="Обычный 5 2 2 2 7 3" xfId="21988"/>
    <cellStyle name="Обычный 5 2 2 2 7 4" xfId="29460"/>
    <cellStyle name="Обычный 5 2 2 2 7 5" xfId="36929"/>
    <cellStyle name="Обычный 5 2 2 2 7 6" xfId="44390"/>
    <cellStyle name="Обычный 5 2 2 2 7 7" xfId="52278"/>
    <cellStyle name="Обычный 5 2 2 2 7 8" xfId="59745"/>
    <cellStyle name="Обычный 5 2 2 2 8" xfId="13587"/>
    <cellStyle name="Обычный 5 2 2 2 8 2" xfId="13588"/>
    <cellStyle name="Обычный 5 2 2 2 8 3" xfId="22921"/>
    <cellStyle name="Обычный 5 2 2 2 8 4" xfId="30393"/>
    <cellStyle name="Обычный 5 2 2 2 8 5" xfId="37862"/>
    <cellStyle name="Обычный 5 2 2 2 8 6" xfId="45323"/>
    <cellStyle name="Обычный 5 2 2 2 8 7" xfId="53211"/>
    <cellStyle name="Обычный 5 2 2 2 8 8" xfId="60678"/>
    <cellStyle name="Обычный 5 2 2 2 9" xfId="13589"/>
    <cellStyle name="Обычный 5 2 2 3" xfId="13590"/>
    <cellStyle name="Обычный 5 2 2 3 10" xfId="16373"/>
    <cellStyle name="Обычный 5 2 2 3 11" xfId="23858"/>
    <cellStyle name="Обычный 5 2 2 3 12" xfId="31329"/>
    <cellStyle name="Обычный 5 2 2 3 13" xfId="38795"/>
    <cellStyle name="Обычный 5 2 2 3 14" xfId="46676"/>
    <cellStyle name="Обычный 5 2 2 3 15" xfId="54143"/>
    <cellStyle name="Обычный 5 2 2 3 2" xfId="13591"/>
    <cellStyle name="Обычный 5 2 2 3 2 2" xfId="13592"/>
    <cellStyle name="Обычный 5 2 2 3 2 3" xfId="17323"/>
    <cellStyle name="Обычный 5 2 2 3 2 4" xfId="24795"/>
    <cellStyle name="Обычный 5 2 2 3 2 5" xfId="32265"/>
    <cellStyle name="Обычный 5 2 2 3 2 6" xfId="39727"/>
    <cellStyle name="Обычный 5 2 2 3 2 7" xfId="47613"/>
    <cellStyle name="Обычный 5 2 2 3 2 8" xfId="55080"/>
    <cellStyle name="Обычный 5 2 2 3 3" xfId="13593"/>
    <cellStyle name="Обычный 5 2 2 3 3 2" xfId="13594"/>
    <cellStyle name="Обычный 5 2 2 3 3 3" xfId="18257"/>
    <cellStyle name="Обычный 5 2 2 3 3 4" xfId="25729"/>
    <cellStyle name="Обычный 5 2 2 3 3 5" xfId="33198"/>
    <cellStyle name="Обычный 5 2 2 3 3 6" xfId="40659"/>
    <cellStyle name="Обычный 5 2 2 3 3 7" xfId="48547"/>
    <cellStyle name="Обычный 5 2 2 3 3 8" xfId="56014"/>
    <cellStyle name="Обычный 5 2 2 3 4" xfId="13595"/>
    <cellStyle name="Обычный 5 2 2 3 4 2" xfId="13596"/>
    <cellStyle name="Обычный 5 2 2 3 4 3" xfId="19190"/>
    <cellStyle name="Обычный 5 2 2 3 4 4" xfId="26662"/>
    <cellStyle name="Обычный 5 2 2 3 4 5" xfId="34131"/>
    <cellStyle name="Обычный 5 2 2 3 4 6" xfId="41592"/>
    <cellStyle name="Обычный 5 2 2 3 4 7" xfId="49480"/>
    <cellStyle name="Обычный 5 2 2 3 4 8" xfId="56947"/>
    <cellStyle name="Обычный 5 2 2 3 5" xfId="13597"/>
    <cellStyle name="Обычный 5 2 2 3 5 2" xfId="13598"/>
    <cellStyle name="Обычный 5 2 2 3 5 3" xfId="20122"/>
    <cellStyle name="Обычный 5 2 2 3 5 4" xfId="27594"/>
    <cellStyle name="Обычный 5 2 2 3 5 5" xfId="35063"/>
    <cellStyle name="Обычный 5 2 2 3 5 6" xfId="42524"/>
    <cellStyle name="Обычный 5 2 2 3 5 7" xfId="50412"/>
    <cellStyle name="Обычный 5 2 2 3 5 8" xfId="57879"/>
    <cellStyle name="Обычный 5 2 2 3 6" xfId="13599"/>
    <cellStyle name="Обычный 5 2 2 3 6 2" xfId="13600"/>
    <cellStyle name="Обычный 5 2 2 3 6 3" xfId="21055"/>
    <cellStyle name="Обычный 5 2 2 3 6 4" xfId="28527"/>
    <cellStyle name="Обычный 5 2 2 3 6 5" xfId="35996"/>
    <cellStyle name="Обычный 5 2 2 3 6 6" xfId="43457"/>
    <cellStyle name="Обычный 5 2 2 3 6 7" xfId="51345"/>
    <cellStyle name="Обычный 5 2 2 3 6 8" xfId="58812"/>
    <cellStyle name="Обычный 5 2 2 3 7" xfId="13601"/>
    <cellStyle name="Обычный 5 2 2 3 7 2" xfId="13602"/>
    <cellStyle name="Обычный 5 2 2 3 7 3" xfId="21989"/>
    <cellStyle name="Обычный 5 2 2 3 7 4" xfId="29461"/>
    <cellStyle name="Обычный 5 2 2 3 7 5" xfId="36930"/>
    <cellStyle name="Обычный 5 2 2 3 7 6" xfId="44391"/>
    <cellStyle name="Обычный 5 2 2 3 7 7" xfId="52279"/>
    <cellStyle name="Обычный 5 2 2 3 7 8" xfId="59746"/>
    <cellStyle name="Обычный 5 2 2 3 8" xfId="13603"/>
    <cellStyle name="Обычный 5 2 2 3 8 2" xfId="13604"/>
    <cellStyle name="Обычный 5 2 2 3 8 3" xfId="22922"/>
    <cellStyle name="Обычный 5 2 2 3 8 4" xfId="30394"/>
    <cellStyle name="Обычный 5 2 2 3 8 5" xfId="37863"/>
    <cellStyle name="Обычный 5 2 2 3 8 6" xfId="45324"/>
    <cellStyle name="Обычный 5 2 2 3 8 7" xfId="53212"/>
    <cellStyle name="Обычный 5 2 2 3 8 8" xfId="60679"/>
    <cellStyle name="Обычный 5 2 2 3 9" xfId="13605"/>
    <cellStyle name="Обычный 5 2 2 4" xfId="13606"/>
    <cellStyle name="Обычный 5 2 2 4 2" xfId="13607"/>
    <cellStyle name="Обычный 5 2 2 4 3" xfId="17321"/>
    <cellStyle name="Обычный 5 2 2 4 4" xfId="24793"/>
    <cellStyle name="Обычный 5 2 2 4 5" xfId="32263"/>
    <cellStyle name="Обычный 5 2 2 4 6" xfId="39725"/>
    <cellStyle name="Обычный 5 2 2 4 7" xfId="47611"/>
    <cellStyle name="Обычный 5 2 2 4 8" xfId="55078"/>
    <cellStyle name="Обычный 5 2 2 5" xfId="13608"/>
    <cellStyle name="Обычный 5 2 2 5 2" xfId="13609"/>
    <cellStyle name="Обычный 5 2 2 5 3" xfId="18255"/>
    <cellStyle name="Обычный 5 2 2 5 4" xfId="25727"/>
    <cellStyle name="Обычный 5 2 2 5 5" xfId="33196"/>
    <cellStyle name="Обычный 5 2 2 5 6" xfId="40657"/>
    <cellStyle name="Обычный 5 2 2 5 7" xfId="48545"/>
    <cellStyle name="Обычный 5 2 2 5 8" xfId="56012"/>
    <cellStyle name="Обычный 5 2 2 6" xfId="13610"/>
    <cellStyle name="Обычный 5 2 2 6 2" xfId="13611"/>
    <cellStyle name="Обычный 5 2 2 6 3" xfId="19188"/>
    <cellStyle name="Обычный 5 2 2 6 4" xfId="26660"/>
    <cellStyle name="Обычный 5 2 2 6 5" xfId="34129"/>
    <cellStyle name="Обычный 5 2 2 6 6" xfId="41590"/>
    <cellStyle name="Обычный 5 2 2 6 7" xfId="49478"/>
    <cellStyle name="Обычный 5 2 2 6 8" xfId="56945"/>
    <cellStyle name="Обычный 5 2 2 7" xfId="13612"/>
    <cellStyle name="Обычный 5 2 2 7 2" xfId="13613"/>
    <cellStyle name="Обычный 5 2 2 7 3" xfId="20120"/>
    <cellStyle name="Обычный 5 2 2 7 4" xfId="27592"/>
    <cellStyle name="Обычный 5 2 2 7 5" xfId="35061"/>
    <cellStyle name="Обычный 5 2 2 7 6" xfId="42522"/>
    <cellStyle name="Обычный 5 2 2 7 7" xfId="50410"/>
    <cellStyle name="Обычный 5 2 2 7 8" xfId="57877"/>
    <cellStyle name="Обычный 5 2 2 8" xfId="13614"/>
    <cellStyle name="Обычный 5 2 2 8 2" xfId="13615"/>
    <cellStyle name="Обычный 5 2 2 8 3" xfId="21053"/>
    <cellStyle name="Обычный 5 2 2 8 4" xfId="28525"/>
    <cellStyle name="Обычный 5 2 2 8 5" xfId="35994"/>
    <cellStyle name="Обычный 5 2 2 8 6" xfId="43455"/>
    <cellStyle name="Обычный 5 2 2 8 7" xfId="51343"/>
    <cellStyle name="Обычный 5 2 2 8 8" xfId="58810"/>
    <cellStyle name="Обычный 5 2 2 9" xfId="13616"/>
    <cellStyle name="Обычный 5 2 2 9 2" xfId="13617"/>
    <cellStyle name="Обычный 5 2 2 9 3" xfId="21987"/>
    <cellStyle name="Обычный 5 2 2 9 4" xfId="29459"/>
    <cellStyle name="Обычный 5 2 2 9 5" xfId="36928"/>
    <cellStyle name="Обычный 5 2 2 9 6" xfId="44389"/>
    <cellStyle name="Обычный 5 2 2 9 7" xfId="52277"/>
    <cellStyle name="Обычный 5 2 2 9 8" xfId="59744"/>
    <cellStyle name="Обычный 5 2 20" xfId="54140"/>
    <cellStyle name="Обычный 5 2 3" xfId="13618"/>
    <cellStyle name="Обычный 5 2 3 10" xfId="16374"/>
    <cellStyle name="Обычный 5 2 3 11" xfId="23859"/>
    <cellStyle name="Обычный 5 2 3 12" xfId="31330"/>
    <cellStyle name="Обычный 5 2 3 13" xfId="38796"/>
    <cellStyle name="Обычный 5 2 3 14" xfId="46677"/>
    <cellStyle name="Обычный 5 2 3 15" xfId="54144"/>
    <cellStyle name="Обычный 5 2 3 2" xfId="13619"/>
    <cellStyle name="Обычный 5 2 3 2 2" xfId="13620"/>
    <cellStyle name="Обычный 5 2 3 2 3" xfId="17324"/>
    <cellStyle name="Обычный 5 2 3 2 4" xfId="24796"/>
    <cellStyle name="Обычный 5 2 3 2 5" xfId="32266"/>
    <cellStyle name="Обычный 5 2 3 2 6" xfId="39728"/>
    <cellStyle name="Обычный 5 2 3 2 7" xfId="47614"/>
    <cellStyle name="Обычный 5 2 3 2 8" xfId="55081"/>
    <cellStyle name="Обычный 5 2 3 3" xfId="13621"/>
    <cellStyle name="Обычный 5 2 3 3 2" xfId="13622"/>
    <cellStyle name="Обычный 5 2 3 3 3" xfId="18258"/>
    <cellStyle name="Обычный 5 2 3 3 4" xfId="25730"/>
    <cellStyle name="Обычный 5 2 3 3 5" xfId="33199"/>
    <cellStyle name="Обычный 5 2 3 3 6" xfId="40660"/>
    <cellStyle name="Обычный 5 2 3 3 7" xfId="48548"/>
    <cellStyle name="Обычный 5 2 3 3 8" xfId="56015"/>
    <cellStyle name="Обычный 5 2 3 4" xfId="13623"/>
    <cellStyle name="Обычный 5 2 3 4 2" xfId="13624"/>
    <cellStyle name="Обычный 5 2 3 4 3" xfId="19191"/>
    <cellStyle name="Обычный 5 2 3 4 4" xfId="26663"/>
    <cellStyle name="Обычный 5 2 3 4 5" xfId="34132"/>
    <cellStyle name="Обычный 5 2 3 4 6" xfId="41593"/>
    <cellStyle name="Обычный 5 2 3 4 7" xfId="49481"/>
    <cellStyle name="Обычный 5 2 3 4 8" xfId="56948"/>
    <cellStyle name="Обычный 5 2 3 5" xfId="13625"/>
    <cellStyle name="Обычный 5 2 3 5 2" xfId="13626"/>
    <cellStyle name="Обычный 5 2 3 5 3" xfId="20123"/>
    <cellStyle name="Обычный 5 2 3 5 4" xfId="27595"/>
    <cellStyle name="Обычный 5 2 3 5 5" xfId="35064"/>
    <cellStyle name="Обычный 5 2 3 5 6" xfId="42525"/>
    <cellStyle name="Обычный 5 2 3 5 7" xfId="50413"/>
    <cellStyle name="Обычный 5 2 3 5 8" xfId="57880"/>
    <cellStyle name="Обычный 5 2 3 6" xfId="13627"/>
    <cellStyle name="Обычный 5 2 3 6 2" xfId="13628"/>
    <cellStyle name="Обычный 5 2 3 6 3" xfId="21056"/>
    <cellStyle name="Обычный 5 2 3 6 4" xfId="28528"/>
    <cellStyle name="Обычный 5 2 3 6 5" xfId="35997"/>
    <cellStyle name="Обычный 5 2 3 6 6" xfId="43458"/>
    <cellStyle name="Обычный 5 2 3 6 7" xfId="51346"/>
    <cellStyle name="Обычный 5 2 3 6 8" xfId="58813"/>
    <cellStyle name="Обычный 5 2 3 7" xfId="13629"/>
    <cellStyle name="Обычный 5 2 3 7 2" xfId="13630"/>
    <cellStyle name="Обычный 5 2 3 7 3" xfId="21990"/>
    <cellStyle name="Обычный 5 2 3 7 4" xfId="29462"/>
    <cellStyle name="Обычный 5 2 3 7 5" xfId="36931"/>
    <cellStyle name="Обычный 5 2 3 7 6" xfId="44392"/>
    <cellStyle name="Обычный 5 2 3 7 7" xfId="52280"/>
    <cellStyle name="Обычный 5 2 3 7 8" xfId="59747"/>
    <cellStyle name="Обычный 5 2 3 8" xfId="13631"/>
    <cellStyle name="Обычный 5 2 3 8 2" xfId="13632"/>
    <cellStyle name="Обычный 5 2 3 8 3" xfId="22923"/>
    <cellStyle name="Обычный 5 2 3 8 4" xfId="30395"/>
    <cellStyle name="Обычный 5 2 3 8 5" xfId="37864"/>
    <cellStyle name="Обычный 5 2 3 8 6" xfId="45325"/>
    <cellStyle name="Обычный 5 2 3 8 7" xfId="53213"/>
    <cellStyle name="Обычный 5 2 3 8 8" xfId="60680"/>
    <cellStyle name="Обычный 5 2 3 9" xfId="13633"/>
    <cellStyle name="Обычный 5 2 4" xfId="13634"/>
    <cellStyle name="Обычный 5 2 4 10" xfId="16375"/>
    <cellStyle name="Обычный 5 2 4 11" xfId="23860"/>
    <cellStyle name="Обычный 5 2 4 12" xfId="31331"/>
    <cellStyle name="Обычный 5 2 4 13" xfId="38797"/>
    <cellStyle name="Обычный 5 2 4 14" xfId="46678"/>
    <cellStyle name="Обычный 5 2 4 15" xfId="54145"/>
    <cellStyle name="Обычный 5 2 4 2" xfId="13635"/>
    <cellStyle name="Обычный 5 2 4 2 2" xfId="13636"/>
    <cellStyle name="Обычный 5 2 4 2 3" xfId="17325"/>
    <cellStyle name="Обычный 5 2 4 2 4" xfId="24797"/>
    <cellStyle name="Обычный 5 2 4 2 5" xfId="32267"/>
    <cellStyle name="Обычный 5 2 4 2 6" xfId="39729"/>
    <cellStyle name="Обычный 5 2 4 2 7" xfId="47615"/>
    <cellStyle name="Обычный 5 2 4 2 8" xfId="55082"/>
    <cellStyle name="Обычный 5 2 4 3" xfId="13637"/>
    <cellStyle name="Обычный 5 2 4 3 2" xfId="13638"/>
    <cellStyle name="Обычный 5 2 4 3 3" xfId="18259"/>
    <cellStyle name="Обычный 5 2 4 3 4" xfId="25731"/>
    <cellStyle name="Обычный 5 2 4 3 5" xfId="33200"/>
    <cellStyle name="Обычный 5 2 4 3 6" xfId="40661"/>
    <cellStyle name="Обычный 5 2 4 3 7" xfId="48549"/>
    <cellStyle name="Обычный 5 2 4 3 8" xfId="56016"/>
    <cellStyle name="Обычный 5 2 4 4" xfId="13639"/>
    <cellStyle name="Обычный 5 2 4 4 2" xfId="13640"/>
    <cellStyle name="Обычный 5 2 4 4 3" xfId="19192"/>
    <cellStyle name="Обычный 5 2 4 4 4" xfId="26664"/>
    <cellStyle name="Обычный 5 2 4 4 5" xfId="34133"/>
    <cellStyle name="Обычный 5 2 4 4 6" xfId="41594"/>
    <cellStyle name="Обычный 5 2 4 4 7" xfId="49482"/>
    <cellStyle name="Обычный 5 2 4 4 8" xfId="56949"/>
    <cellStyle name="Обычный 5 2 4 5" xfId="13641"/>
    <cellStyle name="Обычный 5 2 4 5 2" xfId="13642"/>
    <cellStyle name="Обычный 5 2 4 5 3" xfId="20124"/>
    <cellStyle name="Обычный 5 2 4 5 4" xfId="27596"/>
    <cellStyle name="Обычный 5 2 4 5 5" xfId="35065"/>
    <cellStyle name="Обычный 5 2 4 5 6" xfId="42526"/>
    <cellStyle name="Обычный 5 2 4 5 7" xfId="50414"/>
    <cellStyle name="Обычный 5 2 4 5 8" xfId="57881"/>
    <cellStyle name="Обычный 5 2 4 6" xfId="13643"/>
    <cellStyle name="Обычный 5 2 4 6 2" xfId="13644"/>
    <cellStyle name="Обычный 5 2 4 6 3" xfId="21057"/>
    <cellStyle name="Обычный 5 2 4 6 4" xfId="28529"/>
    <cellStyle name="Обычный 5 2 4 6 5" xfId="35998"/>
    <cellStyle name="Обычный 5 2 4 6 6" xfId="43459"/>
    <cellStyle name="Обычный 5 2 4 6 7" xfId="51347"/>
    <cellStyle name="Обычный 5 2 4 6 8" xfId="58814"/>
    <cellStyle name="Обычный 5 2 4 7" xfId="13645"/>
    <cellStyle name="Обычный 5 2 4 7 2" xfId="13646"/>
    <cellStyle name="Обычный 5 2 4 7 3" xfId="21991"/>
    <cellStyle name="Обычный 5 2 4 7 4" xfId="29463"/>
    <cellStyle name="Обычный 5 2 4 7 5" xfId="36932"/>
    <cellStyle name="Обычный 5 2 4 7 6" xfId="44393"/>
    <cellStyle name="Обычный 5 2 4 7 7" xfId="52281"/>
    <cellStyle name="Обычный 5 2 4 7 8" xfId="59748"/>
    <cellStyle name="Обычный 5 2 4 8" xfId="13647"/>
    <cellStyle name="Обычный 5 2 4 8 2" xfId="13648"/>
    <cellStyle name="Обычный 5 2 4 8 3" xfId="22924"/>
    <cellStyle name="Обычный 5 2 4 8 4" xfId="30396"/>
    <cellStyle name="Обычный 5 2 4 8 5" xfId="37865"/>
    <cellStyle name="Обычный 5 2 4 8 6" xfId="45326"/>
    <cellStyle name="Обычный 5 2 4 8 7" xfId="53214"/>
    <cellStyle name="Обычный 5 2 4 8 8" xfId="60681"/>
    <cellStyle name="Обычный 5 2 4 9" xfId="13649"/>
    <cellStyle name="Обычный 5 2 5" xfId="13650"/>
    <cellStyle name="Обычный 5 2 5 2" xfId="13651"/>
    <cellStyle name="Обычный 5 2 5 3" xfId="17320"/>
    <cellStyle name="Обычный 5 2 5 4" xfId="24792"/>
    <cellStyle name="Обычный 5 2 5 5" xfId="32262"/>
    <cellStyle name="Обычный 5 2 5 6" xfId="39724"/>
    <cellStyle name="Обычный 5 2 5 7" xfId="47610"/>
    <cellStyle name="Обычный 5 2 5 8" xfId="55077"/>
    <cellStyle name="Обычный 5 2 6" xfId="13652"/>
    <cellStyle name="Обычный 5 2 6 2" xfId="13653"/>
    <cellStyle name="Обычный 5 2 6 3" xfId="18254"/>
    <cellStyle name="Обычный 5 2 6 4" xfId="25726"/>
    <cellStyle name="Обычный 5 2 6 5" xfId="33195"/>
    <cellStyle name="Обычный 5 2 6 6" xfId="40656"/>
    <cellStyle name="Обычный 5 2 6 7" xfId="48544"/>
    <cellStyle name="Обычный 5 2 6 8" xfId="56011"/>
    <cellStyle name="Обычный 5 2 7" xfId="13654"/>
    <cellStyle name="Обычный 5 2 7 2" xfId="13655"/>
    <cellStyle name="Обычный 5 2 7 3" xfId="19187"/>
    <cellStyle name="Обычный 5 2 7 4" xfId="26659"/>
    <cellStyle name="Обычный 5 2 7 5" xfId="34128"/>
    <cellStyle name="Обычный 5 2 7 6" xfId="41589"/>
    <cellStyle name="Обычный 5 2 7 7" xfId="49477"/>
    <cellStyle name="Обычный 5 2 7 8" xfId="56944"/>
    <cellStyle name="Обычный 5 2 8" xfId="13656"/>
    <cellStyle name="Обычный 5 2 8 2" xfId="13657"/>
    <cellStyle name="Обычный 5 2 8 3" xfId="20119"/>
    <cellStyle name="Обычный 5 2 8 4" xfId="27591"/>
    <cellStyle name="Обычный 5 2 8 5" xfId="35060"/>
    <cellStyle name="Обычный 5 2 8 6" xfId="42521"/>
    <cellStyle name="Обычный 5 2 8 7" xfId="50409"/>
    <cellStyle name="Обычный 5 2 8 8" xfId="57876"/>
    <cellStyle name="Обычный 5 2 9" xfId="13658"/>
    <cellStyle name="Обычный 5 2 9 2" xfId="13659"/>
    <cellStyle name="Обычный 5 2 9 3" xfId="21052"/>
    <cellStyle name="Обычный 5 2 9 4" xfId="28524"/>
    <cellStyle name="Обычный 5 2 9 5" xfId="35993"/>
    <cellStyle name="Обычный 5 2 9 6" xfId="43454"/>
    <cellStyle name="Обычный 5 2 9 7" xfId="51342"/>
    <cellStyle name="Обычный 5 2 9 8" xfId="58809"/>
    <cellStyle name="Обычный 5 3" xfId="13660"/>
    <cellStyle name="Обычный 5 3 10" xfId="13661"/>
    <cellStyle name="Обычный 5 3 10 2" xfId="13662"/>
    <cellStyle name="Обычный 5 3 10 3" xfId="21992"/>
    <cellStyle name="Обычный 5 3 10 4" xfId="29464"/>
    <cellStyle name="Обычный 5 3 10 5" xfId="36933"/>
    <cellStyle name="Обычный 5 3 10 6" xfId="44394"/>
    <cellStyle name="Обычный 5 3 10 7" xfId="52282"/>
    <cellStyle name="Обычный 5 3 10 8" xfId="59749"/>
    <cellStyle name="Обычный 5 3 11" xfId="13663"/>
    <cellStyle name="Обычный 5 3 11 2" xfId="13664"/>
    <cellStyle name="Обычный 5 3 11 3" xfId="22925"/>
    <cellStyle name="Обычный 5 3 11 4" xfId="30397"/>
    <cellStyle name="Обычный 5 3 11 5" xfId="37866"/>
    <cellStyle name="Обычный 5 3 11 6" xfId="45327"/>
    <cellStyle name="Обычный 5 3 11 7" xfId="53215"/>
    <cellStyle name="Обычный 5 3 11 8" xfId="60682"/>
    <cellStyle name="Обычный 5 3 12" xfId="13665"/>
    <cellStyle name="Обычный 5 3 13" xfId="13666"/>
    <cellStyle name="Обычный 5 3 14" xfId="16376"/>
    <cellStyle name="Обычный 5 3 15" xfId="23861"/>
    <cellStyle name="Обычный 5 3 16" xfId="31332"/>
    <cellStyle name="Обычный 5 3 17" xfId="38798"/>
    <cellStyle name="Обычный 5 3 18" xfId="45665"/>
    <cellStyle name="Обычный 5 3 19" xfId="46679"/>
    <cellStyle name="Обычный 5 3 2" xfId="13667"/>
    <cellStyle name="Обычный 5 3 2 10" xfId="13668"/>
    <cellStyle name="Обычный 5 3 2 10 2" xfId="13669"/>
    <cellStyle name="Обычный 5 3 2 10 3" xfId="22926"/>
    <cellStyle name="Обычный 5 3 2 10 4" xfId="30398"/>
    <cellStyle name="Обычный 5 3 2 10 5" xfId="37867"/>
    <cellStyle name="Обычный 5 3 2 10 6" xfId="45328"/>
    <cellStyle name="Обычный 5 3 2 10 7" xfId="53216"/>
    <cellStyle name="Обычный 5 3 2 10 8" xfId="60683"/>
    <cellStyle name="Обычный 5 3 2 11" xfId="13670"/>
    <cellStyle name="Обычный 5 3 2 12" xfId="16377"/>
    <cellStyle name="Обычный 5 3 2 13" xfId="23862"/>
    <cellStyle name="Обычный 5 3 2 14" xfId="31333"/>
    <cellStyle name="Обычный 5 3 2 15" xfId="38799"/>
    <cellStyle name="Обычный 5 3 2 16" xfId="45666"/>
    <cellStyle name="Обычный 5 3 2 17" xfId="46680"/>
    <cellStyle name="Обычный 5 3 2 18" xfId="54147"/>
    <cellStyle name="Обычный 5 3 2 2" xfId="13671"/>
    <cellStyle name="Обычный 5 3 2 2 10" xfId="16378"/>
    <cellStyle name="Обычный 5 3 2 2 11" xfId="23863"/>
    <cellStyle name="Обычный 5 3 2 2 12" xfId="31334"/>
    <cellStyle name="Обычный 5 3 2 2 13" xfId="38800"/>
    <cellStyle name="Обычный 5 3 2 2 14" xfId="46681"/>
    <cellStyle name="Обычный 5 3 2 2 15" xfId="54148"/>
    <cellStyle name="Обычный 5 3 2 2 2" xfId="13672"/>
    <cellStyle name="Обычный 5 3 2 2 2 2" xfId="13673"/>
    <cellStyle name="Обычный 5 3 2 2 2 3" xfId="17328"/>
    <cellStyle name="Обычный 5 3 2 2 2 4" xfId="24800"/>
    <cellStyle name="Обычный 5 3 2 2 2 5" xfId="32270"/>
    <cellStyle name="Обычный 5 3 2 2 2 6" xfId="39732"/>
    <cellStyle name="Обычный 5 3 2 2 2 7" xfId="47618"/>
    <cellStyle name="Обычный 5 3 2 2 2 8" xfId="55085"/>
    <cellStyle name="Обычный 5 3 2 2 3" xfId="13674"/>
    <cellStyle name="Обычный 5 3 2 2 3 2" xfId="13675"/>
    <cellStyle name="Обычный 5 3 2 2 3 3" xfId="18262"/>
    <cellStyle name="Обычный 5 3 2 2 3 4" xfId="25734"/>
    <cellStyle name="Обычный 5 3 2 2 3 5" xfId="33203"/>
    <cellStyle name="Обычный 5 3 2 2 3 6" xfId="40664"/>
    <cellStyle name="Обычный 5 3 2 2 3 7" xfId="48552"/>
    <cellStyle name="Обычный 5 3 2 2 3 8" xfId="56019"/>
    <cellStyle name="Обычный 5 3 2 2 4" xfId="13676"/>
    <cellStyle name="Обычный 5 3 2 2 4 2" xfId="13677"/>
    <cellStyle name="Обычный 5 3 2 2 4 3" xfId="19195"/>
    <cellStyle name="Обычный 5 3 2 2 4 4" xfId="26667"/>
    <cellStyle name="Обычный 5 3 2 2 4 5" xfId="34136"/>
    <cellStyle name="Обычный 5 3 2 2 4 6" xfId="41597"/>
    <cellStyle name="Обычный 5 3 2 2 4 7" xfId="49485"/>
    <cellStyle name="Обычный 5 3 2 2 4 8" xfId="56952"/>
    <cellStyle name="Обычный 5 3 2 2 5" xfId="13678"/>
    <cellStyle name="Обычный 5 3 2 2 5 2" xfId="13679"/>
    <cellStyle name="Обычный 5 3 2 2 5 3" xfId="20127"/>
    <cellStyle name="Обычный 5 3 2 2 5 4" xfId="27599"/>
    <cellStyle name="Обычный 5 3 2 2 5 5" xfId="35068"/>
    <cellStyle name="Обычный 5 3 2 2 5 6" xfId="42529"/>
    <cellStyle name="Обычный 5 3 2 2 5 7" xfId="50417"/>
    <cellStyle name="Обычный 5 3 2 2 5 8" xfId="57884"/>
    <cellStyle name="Обычный 5 3 2 2 6" xfId="13680"/>
    <cellStyle name="Обычный 5 3 2 2 6 2" xfId="13681"/>
    <cellStyle name="Обычный 5 3 2 2 6 3" xfId="21060"/>
    <cellStyle name="Обычный 5 3 2 2 6 4" xfId="28532"/>
    <cellStyle name="Обычный 5 3 2 2 6 5" xfId="36001"/>
    <cellStyle name="Обычный 5 3 2 2 6 6" xfId="43462"/>
    <cellStyle name="Обычный 5 3 2 2 6 7" xfId="51350"/>
    <cellStyle name="Обычный 5 3 2 2 6 8" xfId="58817"/>
    <cellStyle name="Обычный 5 3 2 2 7" xfId="13682"/>
    <cellStyle name="Обычный 5 3 2 2 7 2" xfId="13683"/>
    <cellStyle name="Обычный 5 3 2 2 7 3" xfId="21994"/>
    <cellStyle name="Обычный 5 3 2 2 7 4" xfId="29466"/>
    <cellStyle name="Обычный 5 3 2 2 7 5" xfId="36935"/>
    <cellStyle name="Обычный 5 3 2 2 7 6" xfId="44396"/>
    <cellStyle name="Обычный 5 3 2 2 7 7" xfId="52284"/>
    <cellStyle name="Обычный 5 3 2 2 7 8" xfId="59751"/>
    <cellStyle name="Обычный 5 3 2 2 8" xfId="13684"/>
    <cellStyle name="Обычный 5 3 2 2 8 2" xfId="13685"/>
    <cellStyle name="Обычный 5 3 2 2 8 3" xfId="22927"/>
    <cellStyle name="Обычный 5 3 2 2 8 4" xfId="30399"/>
    <cellStyle name="Обычный 5 3 2 2 8 5" xfId="37868"/>
    <cellStyle name="Обычный 5 3 2 2 8 6" xfId="45329"/>
    <cellStyle name="Обычный 5 3 2 2 8 7" xfId="53217"/>
    <cellStyle name="Обычный 5 3 2 2 8 8" xfId="60684"/>
    <cellStyle name="Обычный 5 3 2 2 9" xfId="13686"/>
    <cellStyle name="Обычный 5 3 2 3" xfId="13687"/>
    <cellStyle name="Обычный 5 3 2 3 10" xfId="16379"/>
    <cellStyle name="Обычный 5 3 2 3 11" xfId="23864"/>
    <cellStyle name="Обычный 5 3 2 3 12" xfId="31335"/>
    <cellStyle name="Обычный 5 3 2 3 13" xfId="38801"/>
    <cellStyle name="Обычный 5 3 2 3 14" xfId="46682"/>
    <cellStyle name="Обычный 5 3 2 3 15" xfId="54149"/>
    <cellStyle name="Обычный 5 3 2 3 2" xfId="13688"/>
    <cellStyle name="Обычный 5 3 2 3 2 2" xfId="13689"/>
    <cellStyle name="Обычный 5 3 2 3 2 3" xfId="17329"/>
    <cellStyle name="Обычный 5 3 2 3 2 4" xfId="24801"/>
    <cellStyle name="Обычный 5 3 2 3 2 5" xfId="32271"/>
    <cellStyle name="Обычный 5 3 2 3 2 6" xfId="39733"/>
    <cellStyle name="Обычный 5 3 2 3 2 7" xfId="47619"/>
    <cellStyle name="Обычный 5 3 2 3 2 8" xfId="55086"/>
    <cellStyle name="Обычный 5 3 2 3 3" xfId="13690"/>
    <cellStyle name="Обычный 5 3 2 3 3 2" xfId="13691"/>
    <cellStyle name="Обычный 5 3 2 3 3 3" xfId="18263"/>
    <cellStyle name="Обычный 5 3 2 3 3 4" xfId="25735"/>
    <cellStyle name="Обычный 5 3 2 3 3 5" xfId="33204"/>
    <cellStyle name="Обычный 5 3 2 3 3 6" xfId="40665"/>
    <cellStyle name="Обычный 5 3 2 3 3 7" xfId="48553"/>
    <cellStyle name="Обычный 5 3 2 3 3 8" xfId="56020"/>
    <cellStyle name="Обычный 5 3 2 3 4" xfId="13692"/>
    <cellStyle name="Обычный 5 3 2 3 4 2" xfId="13693"/>
    <cellStyle name="Обычный 5 3 2 3 4 3" xfId="19196"/>
    <cellStyle name="Обычный 5 3 2 3 4 4" xfId="26668"/>
    <cellStyle name="Обычный 5 3 2 3 4 5" xfId="34137"/>
    <cellStyle name="Обычный 5 3 2 3 4 6" xfId="41598"/>
    <cellStyle name="Обычный 5 3 2 3 4 7" xfId="49486"/>
    <cellStyle name="Обычный 5 3 2 3 4 8" xfId="56953"/>
    <cellStyle name="Обычный 5 3 2 3 5" xfId="13694"/>
    <cellStyle name="Обычный 5 3 2 3 5 2" xfId="13695"/>
    <cellStyle name="Обычный 5 3 2 3 5 3" xfId="20128"/>
    <cellStyle name="Обычный 5 3 2 3 5 4" xfId="27600"/>
    <cellStyle name="Обычный 5 3 2 3 5 5" xfId="35069"/>
    <cellStyle name="Обычный 5 3 2 3 5 6" xfId="42530"/>
    <cellStyle name="Обычный 5 3 2 3 5 7" xfId="50418"/>
    <cellStyle name="Обычный 5 3 2 3 5 8" xfId="57885"/>
    <cellStyle name="Обычный 5 3 2 3 6" xfId="13696"/>
    <cellStyle name="Обычный 5 3 2 3 6 2" xfId="13697"/>
    <cellStyle name="Обычный 5 3 2 3 6 3" xfId="21061"/>
    <cellStyle name="Обычный 5 3 2 3 6 4" xfId="28533"/>
    <cellStyle name="Обычный 5 3 2 3 6 5" xfId="36002"/>
    <cellStyle name="Обычный 5 3 2 3 6 6" xfId="43463"/>
    <cellStyle name="Обычный 5 3 2 3 6 7" xfId="51351"/>
    <cellStyle name="Обычный 5 3 2 3 6 8" xfId="58818"/>
    <cellStyle name="Обычный 5 3 2 3 7" xfId="13698"/>
    <cellStyle name="Обычный 5 3 2 3 7 2" xfId="13699"/>
    <cellStyle name="Обычный 5 3 2 3 7 3" xfId="21995"/>
    <cellStyle name="Обычный 5 3 2 3 7 4" xfId="29467"/>
    <cellStyle name="Обычный 5 3 2 3 7 5" xfId="36936"/>
    <cellStyle name="Обычный 5 3 2 3 7 6" xfId="44397"/>
    <cellStyle name="Обычный 5 3 2 3 7 7" xfId="52285"/>
    <cellStyle name="Обычный 5 3 2 3 7 8" xfId="59752"/>
    <cellStyle name="Обычный 5 3 2 3 8" xfId="13700"/>
    <cellStyle name="Обычный 5 3 2 3 8 2" xfId="13701"/>
    <cellStyle name="Обычный 5 3 2 3 8 3" xfId="22928"/>
    <cellStyle name="Обычный 5 3 2 3 8 4" xfId="30400"/>
    <cellStyle name="Обычный 5 3 2 3 8 5" xfId="37869"/>
    <cellStyle name="Обычный 5 3 2 3 8 6" xfId="45330"/>
    <cellStyle name="Обычный 5 3 2 3 8 7" xfId="53218"/>
    <cellStyle name="Обычный 5 3 2 3 8 8" xfId="60685"/>
    <cellStyle name="Обычный 5 3 2 3 9" xfId="13702"/>
    <cellStyle name="Обычный 5 3 2 4" xfId="13703"/>
    <cellStyle name="Обычный 5 3 2 4 2" xfId="13704"/>
    <cellStyle name="Обычный 5 3 2 4 3" xfId="17327"/>
    <cellStyle name="Обычный 5 3 2 4 4" xfId="24799"/>
    <cellStyle name="Обычный 5 3 2 4 5" xfId="32269"/>
    <cellStyle name="Обычный 5 3 2 4 6" xfId="39731"/>
    <cellStyle name="Обычный 5 3 2 4 7" xfId="47617"/>
    <cellStyle name="Обычный 5 3 2 4 8" xfId="55084"/>
    <cellStyle name="Обычный 5 3 2 5" xfId="13705"/>
    <cellStyle name="Обычный 5 3 2 5 2" xfId="13706"/>
    <cellStyle name="Обычный 5 3 2 5 3" xfId="18261"/>
    <cellStyle name="Обычный 5 3 2 5 4" xfId="25733"/>
    <cellStyle name="Обычный 5 3 2 5 5" xfId="33202"/>
    <cellStyle name="Обычный 5 3 2 5 6" xfId="40663"/>
    <cellStyle name="Обычный 5 3 2 5 7" xfId="48551"/>
    <cellStyle name="Обычный 5 3 2 5 8" xfId="56018"/>
    <cellStyle name="Обычный 5 3 2 6" xfId="13707"/>
    <cellStyle name="Обычный 5 3 2 6 2" xfId="13708"/>
    <cellStyle name="Обычный 5 3 2 6 3" xfId="19194"/>
    <cellStyle name="Обычный 5 3 2 6 4" xfId="26666"/>
    <cellStyle name="Обычный 5 3 2 6 5" xfId="34135"/>
    <cellStyle name="Обычный 5 3 2 6 6" xfId="41596"/>
    <cellStyle name="Обычный 5 3 2 6 7" xfId="49484"/>
    <cellStyle name="Обычный 5 3 2 6 8" xfId="56951"/>
    <cellStyle name="Обычный 5 3 2 7" xfId="13709"/>
    <cellStyle name="Обычный 5 3 2 7 2" xfId="13710"/>
    <cellStyle name="Обычный 5 3 2 7 3" xfId="20126"/>
    <cellStyle name="Обычный 5 3 2 7 4" xfId="27598"/>
    <cellStyle name="Обычный 5 3 2 7 5" xfId="35067"/>
    <cellStyle name="Обычный 5 3 2 7 6" xfId="42528"/>
    <cellStyle name="Обычный 5 3 2 7 7" xfId="50416"/>
    <cellStyle name="Обычный 5 3 2 7 8" xfId="57883"/>
    <cellStyle name="Обычный 5 3 2 8" xfId="13711"/>
    <cellStyle name="Обычный 5 3 2 8 2" xfId="13712"/>
    <cellStyle name="Обычный 5 3 2 8 3" xfId="21059"/>
    <cellStyle name="Обычный 5 3 2 8 4" xfId="28531"/>
    <cellStyle name="Обычный 5 3 2 8 5" xfId="36000"/>
    <cellStyle name="Обычный 5 3 2 8 6" xfId="43461"/>
    <cellStyle name="Обычный 5 3 2 8 7" xfId="51349"/>
    <cellStyle name="Обычный 5 3 2 8 8" xfId="58816"/>
    <cellStyle name="Обычный 5 3 2 9" xfId="13713"/>
    <cellStyle name="Обычный 5 3 2 9 2" xfId="13714"/>
    <cellStyle name="Обычный 5 3 2 9 3" xfId="21993"/>
    <cellStyle name="Обычный 5 3 2 9 4" xfId="29465"/>
    <cellStyle name="Обычный 5 3 2 9 5" xfId="36934"/>
    <cellStyle name="Обычный 5 3 2 9 6" xfId="44395"/>
    <cellStyle name="Обычный 5 3 2 9 7" xfId="52283"/>
    <cellStyle name="Обычный 5 3 2 9 8" xfId="59750"/>
    <cellStyle name="Обычный 5 3 20" xfId="54146"/>
    <cellStyle name="Обычный 5 3 3" xfId="13715"/>
    <cellStyle name="Обычный 5 3 3 10" xfId="16380"/>
    <cellStyle name="Обычный 5 3 3 11" xfId="23865"/>
    <cellStyle name="Обычный 5 3 3 12" xfId="31336"/>
    <cellStyle name="Обычный 5 3 3 13" xfId="38802"/>
    <cellStyle name="Обычный 5 3 3 14" xfId="46683"/>
    <cellStyle name="Обычный 5 3 3 15" xfId="54150"/>
    <cellStyle name="Обычный 5 3 3 2" xfId="13716"/>
    <cellStyle name="Обычный 5 3 3 2 2" xfId="13717"/>
    <cellStyle name="Обычный 5 3 3 2 3" xfId="17330"/>
    <cellStyle name="Обычный 5 3 3 2 4" xfId="24802"/>
    <cellStyle name="Обычный 5 3 3 2 5" xfId="32272"/>
    <cellStyle name="Обычный 5 3 3 2 6" xfId="39734"/>
    <cellStyle name="Обычный 5 3 3 2 7" xfId="47620"/>
    <cellStyle name="Обычный 5 3 3 2 8" xfId="55087"/>
    <cellStyle name="Обычный 5 3 3 3" xfId="13718"/>
    <cellStyle name="Обычный 5 3 3 3 2" xfId="13719"/>
    <cellStyle name="Обычный 5 3 3 3 3" xfId="18264"/>
    <cellStyle name="Обычный 5 3 3 3 4" xfId="25736"/>
    <cellStyle name="Обычный 5 3 3 3 5" xfId="33205"/>
    <cellStyle name="Обычный 5 3 3 3 6" xfId="40666"/>
    <cellStyle name="Обычный 5 3 3 3 7" xfId="48554"/>
    <cellStyle name="Обычный 5 3 3 3 8" xfId="56021"/>
    <cellStyle name="Обычный 5 3 3 4" xfId="13720"/>
    <cellStyle name="Обычный 5 3 3 4 2" xfId="13721"/>
    <cellStyle name="Обычный 5 3 3 4 3" xfId="19197"/>
    <cellStyle name="Обычный 5 3 3 4 4" xfId="26669"/>
    <cellStyle name="Обычный 5 3 3 4 5" xfId="34138"/>
    <cellStyle name="Обычный 5 3 3 4 6" xfId="41599"/>
    <cellStyle name="Обычный 5 3 3 4 7" xfId="49487"/>
    <cellStyle name="Обычный 5 3 3 4 8" xfId="56954"/>
    <cellStyle name="Обычный 5 3 3 5" xfId="13722"/>
    <cellStyle name="Обычный 5 3 3 5 2" xfId="13723"/>
    <cellStyle name="Обычный 5 3 3 5 3" xfId="20129"/>
    <cellStyle name="Обычный 5 3 3 5 4" xfId="27601"/>
    <cellStyle name="Обычный 5 3 3 5 5" xfId="35070"/>
    <cellStyle name="Обычный 5 3 3 5 6" xfId="42531"/>
    <cellStyle name="Обычный 5 3 3 5 7" xfId="50419"/>
    <cellStyle name="Обычный 5 3 3 5 8" xfId="57886"/>
    <cellStyle name="Обычный 5 3 3 6" xfId="13724"/>
    <cellStyle name="Обычный 5 3 3 6 2" xfId="13725"/>
    <cellStyle name="Обычный 5 3 3 6 3" xfId="21062"/>
    <cellStyle name="Обычный 5 3 3 6 4" xfId="28534"/>
    <cellStyle name="Обычный 5 3 3 6 5" xfId="36003"/>
    <cellStyle name="Обычный 5 3 3 6 6" xfId="43464"/>
    <cellStyle name="Обычный 5 3 3 6 7" xfId="51352"/>
    <cellStyle name="Обычный 5 3 3 6 8" xfId="58819"/>
    <cellStyle name="Обычный 5 3 3 7" xfId="13726"/>
    <cellStyle name="Обычный 5 3 3 7 2" xfId="13727"/>
    <cellStyle name="Обычный 5 3 3 7 3" xfId="21996"/>
    <cellStyle name="Обычный 5 3 3 7 4" xfId="29468"/>
    <cellStyle name="Обычный 5 3 3 7 5" xfId="36937"/>
    <cellStyle name="Обычный 5 3 3 7 6" xfId="44398"/>
    <cellStyle name="Обычный 5 3 3 7 7" xfId="52286"/>
    <cellStyle name="Обычный 5 3 3 7 8" xfId="59753"/>
    <cellStyle name="Обычный 5 3 3 8" xfId="13728"/>
    <cellStyle name="Обычный 5 3 3 8 2" xfId="13729"/>
    <cellStyle name="Обычный 5 3 3 8 3" xfId="22929"/>
    <cellStyle name="Обычный 5 3 3 8 4" xfId="30401"/>
    <cellStyle name="Обычный 5 3 3 8 5" xfId="37870"/>
    <cellStyle name="Обычный 5 3 3 8 6" xfId="45331"/>
    <cellStyle name="Обычный 5 3 3 8 7" xfId="53219"/>
    <cellStyle name="Обычный 5 3 3 8 8" xfId="60686"/>
    <cellStyle name="Обычный 5 3 3 9" xfId="13730"/>
    <cellStyle name="Обычный 5 3 4" xfId="13731"/>
    <cellStyle name="Обычный 5 3 4 10" xfId="16381"/>
    <cellStyle name="Обычный 5 3 4 11" xfId="23866"/>
    <cellStyle name="Обычный 5 3 4 12" xfId="31337"/>
    <cellStyle name="Обычный 5 3 4 13" xfId="38803"/>
    <cellStyle name="Обычный 5 3 4 14" xfId="46684"/>
    <cellStyle name="Обычный 5 3 4 15" xfId="54151"/>
    <cellStyle name="Обычный 5 3 4 2" xfId="13732"/>
    <cellStyle name="Обычный 5 3 4 2 2" xfId="13733"/>
    <cellStyle name="Обычный 5 3 4 2 3" xfId="17331"/>
    <cellStyle name="Обычный 5 3 4 2 4" xfId="24803"/>
    <cellStyle name="Обычный 5 3 4 2 5" xfId="32273"/>
    <cellStyle name="Обычный 5 3 4 2 6" xfId="39735"/>
    <cellStyle name="Обычный 5 3 4 2 7" xfId="47621"/>
    <cellStyle name="Обычный 5 3 4 2 8" xfId="55088"/>
    <cellStyle name="Обычный 5 3 4 3" xfId="13734"/>
    <cellStyle name="Обычный 5 3 4 3 2" xfId="13735"/>
    <cellStyle name="Обычный 5 3 4 3 3" xfId="18265"/>
    <cellStyle name="Обычный 5 3 4 3 4" xfId="25737"/>
    <cellStyle name="Обычный 5 3 4 3 5" xfId="33206"/>
    <cellStyle name="Обычный 5 3 4 3 6" xfId="40667"/>
    <cellStyle name="Обычный 5 3 4 3 7" xfId="48555"/>
    <cellStyle name="Обычный 5 3 4 3 8" xfId="56022"/>
    <cellStyle name="Обычный 5 3 4 4" xfId="13736"/>
    <cellStyle name="Обычный 5 3 4 4 2" xfId="13737"/>
    <cellStyle name="Обычный 5 3 4 4 3" xfId="19198"/>
    <cellStyle name="Обычный 5 3 4 4 4" xfId="26670"/>
    <cellStyle name="Обычный 5 3 4 4 5" xfId="34139"/>
    <cellStyle name="Обычный 5 3 4 4 6" xfId="41600"/>
    <cellStyle name="Обычный 5 3 4 4 7" xfId="49488"/>
    <cellStyle name="Обычный 5 3 4 4 8" xfId="56955"/>
    <cellStyle name="Обычный 5 3 4 5" xfId="13738"/>
    <cellStyle name="Обычный 5 3 4 5 2" xfId="13739"/>
    <cellStyle name="Обычный 5 3 4 5 3" xfId="20130"/>
    <cellStyle name="Обычный 5 3 4 5 4" xfId="27602"/>
    <cellStyle name="Обычный 5 3 4 5 5" xfId="35071"/>
    <cellStyle name="Обычный 5 3 4 5 6" xfId="42532"/>
    <cellStyle name="Обычный 5 3 4 5 7" xfId="50420"/>
    <cellStyle name="Обычный 5 3 4 5 8" xfId="57887"/>
    <cellStyle name="Обычный 5 3 4 6" xfId="13740"/>
    <cellStyle name="Обычный 5 3 4 6 2" xfId="13741"/>
    <cellStyle name="Обычный 5 3 4 6 3" xfId="21063"/>
    <cellStyle name="Обычный 5 3 4 6 4" xfId="28535"/>
    <cellStyle name="Обычный 5 3 4 6 5" xfId="36004"/>
    <cellStyle name="Обычный 5 3 4 6 6" xfId="43465"/>
    <cellStyle name="Обычный 5 3 4 6 7" xfId="51353"/>
    <cellStyle name="Обычный 5 3 4 6 8" xfId="58820"/>
    <cellStyle name="Обычный 5 3 4 7" xfId="13742"/>
    <cellStyle name="Обычный 5 3 4 7 2" xfId="13743"/>
    <cellStyle name="Обычный 5 3 4 7 3" xfId="21997"/>
    <cellStyle name="Обычный 5 3 4 7 4" xfId="29469"/>
    <cellStyle name="Обычный 5 3 4 7 5" xfId="36938"/>
    <cellStyle name="Обычный 5 3 4 7 6" xfId="44399"/>
    <cellStyle name="Обычный 5 3 4 7 7" xfId="52287"/>
    <cellStyle name="Обычный 5 3 4 7 8" xfId="59754"/>
    <cellStyle name="Обычный 5 3 4 8" xfId="13744"/>
    <cellStyle name="Обычный 5 3 4 8 2" xfId="13745"/>
    <cellStyle name="Обычный 5 3 4 8 3" xfId="22930"/>
    <cellStyle name="Обычный 5 3 4 8 4" xfId="30402"/>
    <cellStyle name="Обычный 5 3 4 8 5" xfId="37871"/>
    <cellStyle name="Обычный 5 3 4 8 6" xfId="45332"/>
    <cellStyle name="Обычный 5 3 4 8 7" xfId="53220"/>
    <cellStyle name="Обычный 5 3 4 8 8" xfId="60687"/>
    <cellStyle name="Обычный 5 3 4 9" xfId="13746"/>
    <cellStyle name="Обычный 5 3 5" xfId="13747"/>
    <cellStyle name="Обычный 5 3 5 2" xfId="13748"/>
    <cellStyle name="Обычный 5 3 5 3" xfId="17326"/>
    <cellStyle name="Обычный 5 3 5 4" xfId="24798"/>
    <cellStyle name="Обычный 5 3 5 5" xfId="32268"/>
    <cellStyle name="Обычный 5 3 5 6" xfId="39730"/>
    <cellStyle name="Обычный 5 3 5 7" xfId="47616"/>
    <cellStyle name="Обычный 5 3 5 8" xfId="55083"/>
    <cellStyle name="Обычный 5 3 6" xfId="13749"/>
    <cellStyle name="Обычный 5 3 6 2" xfId="13750"/>
    <cellStyle name="Обычный 5 3 6 3" xfId="18260"/>
    <cellStyle name="Обычный 5 3 6 4" xfId="25732"/>
    <cellStyle name="Обычный 5 3 6 5" xfId="33201"/>
    <cellStyle name="Обычный 5 3 6 6" xfId="40662"/>
    <cellStyle name="Обычный 5 3 6 7" xfId="48550"/>
    <cellStyle name="Обычный 5 3 6 8" xfId="56017"/>
    <cellStyle name="Обычный 5 3 7" xfId="13751"/>
    <cellStyle name="Обычный 5 3 7 2" xfId="13752"/>
    <cellStyle name="Обычный 5 3 7 3" xfId="19193"/>
    <cellStyle name="Обычный 5 3 7 4" xfId="26665"/>
    <cellStyle name="Обычный 5 3 7 5" xfId="34134"/>
    <cellStyle name="Обычный 5 3 7 6" xfId="41595"/>
    <cellStyle name="Обычный 5 3 7 7" xfId="49483"/>
    <cellStyle name="Обычный 5 3 7 8" xfId="56950"/>
    <cellStyle name="Обычный 5 3 8" xfId="13753"/>
    <cellStyle name="Обычный 5 3 8 2" xfId="13754"/>
    <cellStyle name="Обычный 5 3 8 3" xfId="20125"/>
    <cellStyle name="Обычный 5 3 8 4" xfId="27597"/>
    <cellStyle name="Обычный 5 3 8 5" xfId="35066"/>
    <cellStyle name="Обычный 5 3 8 6" xfId="42527"/>
    <cellStyle name="Обычный 5 3 8 7" xfId="50415"/>
    <cellStyle name="Обычный 5 3 8 8" xfId="57882"/>
    <cellStyle name="Обычный 5 3 9" xfId="13755"/>
    <cellStyle name="Обычный 5 3 9 2" xfId="13756"/>
    <cellStyle name="Обычный 5 3 9 3" xfId="21058"/>
    <cellStyle name="Обычный 5 3 9 4" xfId="28530"/>
    <cellStyle name="Обычный 5 3 9 5" xfId="35999"/>
    <cellStyle name="Обычный 5 3 9 6" xfId="43460"/>
    <cellStyle name="Обычный 5 3 9 7" xfId="51348"/>
    <cellStyle name="Обычный 5 3 9 8" xfId="58815"/>
    <cellStyle name="Обычный 5 4" xfId="13757"/>
    <cellStyle name="Обычный 5 4 10" xfId="13758"/>
    <cellStyle name="Обычный 5 4 10 2" xfId="13759"/>
    <cellStyle name="Обычный 5 4 10 3" xfId="22931"/>
    <cellStyle name="Обычный 5 4 10 4" xfId="30403"/>
    <cellStyle name="Обычный 5 4 10 5" xfId="37872"/>
    <cellStyle name="Обычный 5 4 10 6" xfId="45333"/>
    <cellStyle name="Обычный 5 4 10 7" xfId="53221"/>
    <cellStyle name="Обычный 5 4 10 8" xfId="60688"/>
    <cellStyle name="Обычный 5 4 11" xfId="13760"/>
    <cellStyle name="Обычный 5 4 12" xfId="13761"/>
    <cellStyle name="Обычный 5 4 13" xfId="16382"/>
    <cellStyle name="Обычный 5 4 14" xfId="23867"/>
    <cellStyle name="Обычный 5 4 15" xfId="31338"/>
    <cellStyle name="Обычный 5 4 16" xfId="38804"/>
    <cellStyle name="Обычный 5 4 17" xfId="45667"/>
    <cellStyle name="Обычный 5 4 18" xfId="46685"/>
    <cellStyle name="Обычный 5 4 19" xfId="54152"/>
    <cellStyle name="Обычный 5 4 2" xfId="13762"/>
    <cellStyle name="Обычный 5 4 2 10" xfId="16383"/>
    <cellStyle name="Обычный 5 4 2 11" xfId="23868"/>
    <cellStyle name="Обычный 5 4 2 12" xfId="31339"/>
    <cellStyle name="Обычный 5 4 2 13" xfId="38805"/>
    <cellStyle name="Обычный 5 4 2 14" xfId="46686"/>
    <cellStyle name="Обычный 5 4 2 15" xfId="54153"/>
    <cellStyle name="Обычный 5 4 2 2" xfId="13763"/>
    <cellStyle name="Обычный 5 4 2 2 2" xfId="13764"/>
    <cellStyle name="Обычный 5 4 2 2 3" xfId="17333"/>
    <cellStyle name="Обычный 5 4 2 2 4" xfId="24805"/>
    <cellStyle name="Обычный 5 4 2 2 5" xfId="32275"/>
    <cellStyle name="Обычный 5 4 2 2 6" xfId="39737"/>
    <cellStyle name="Обычный 5 4 2 2 7" xfId="47623"/>
    <cellStyle name="Обычный 5 4 2 2 8" xfId="55090"/>
    <cellStyle name="Обычный 5 4 2 3" xfId="13765"/>
    <cellStyle name="Обычный 5 4 2 3 2" xfId="13766"/>
    <cellStyle name="Обычный 5 4 2 3 3" xfId="18267"/>
    <cellStyle name="Обычный 5 4 2 3 4" xfId="25739"/>
    <cellStyle name="Обычный 5 4 2 3 5" xfId="33208"/>
    <cellStyle name="Обычный 5 4 2 3 6" xfId="40669"/>
    <cellStyle name="Обычный 5 4 2 3 7" xfId="48557"/>
    <cellStyle name="Обычный 5 4 2 3 8" xfId="56024"/>
    <cellStyle name="Обычный 5 4 2 4" xfId="13767"/>
    <cellStyle name="Обычный 5 4 2 4 2" xfId="13768"/>
    <cellStyle name="Обычный 5 4 2 4 3" xfId="19200"/>
    <cellStyle name="Обычный 5 4 2 4 4" xfId="26672"/>
    <cellStyle name="Обычный 5 4 2 4 5" xfId="34141"/>
    <cellStyle name="Обычный 5 4 2 4 6" xfId="41602"/>
    <cellStyle name="Обычный 5 4 2 4 7" xfId="49490"/>
    <cellStyle name="Обычный 5 4 2 4 8" xfId="56957"/>
    <cellStyle name="Обычный 5 4 2 5" xfId="13769"/>
    <cellStyle name="Обычный 5 4 2 5 2" xfId="13770"/>
    <cellStyle name="Обычный 5 4 2 5 3" xfId="20132"/>
    <cellStyle name="Обычный 5 4 2 5 4" xfId="27604"/>
    <cellStyle name="Обычный 5 4 2 5 5" xfId="35073"/>
    <cellStyle name="Обычный 5 4 2 5 6" xfId="42534"/>
    <cellStyle name="Обычный 5 4 2 5 7" xfId="50422"/>
    <cellStyle name="Обычный 5 4 2 5 8" xfId="57889"/>
    <cellStyle name="Обычный 5 4 2 6" xfId="13771"/>
    <cellStyle name="Обычный 5 4 2 6 2" xfId="13772"/>
    <cellStyle name="Обычный 5 4 2 6 3" xfId="21065"/>
    <cellStyle name="Обычный 5 4 2 6 4" xfId="28537"/>
    <cellStyle name="Обычный 5 4 2 6 5" xfId="36006"/>
    <cellStyle name="Обычный 5 4 2 6 6" xfId="43467"/>
    <cellStyle name="Обычный 5 4 2 6 7" xfId="51355"/>
    <cellStyle name="Обычный 5 4 2 6 8" xfId="58822"/>
    <cellStyle name="Обычный 5 4 2 7" xfId="13773"/>
    <cellStyle name="Обычный 5 4 2 7 2" xfId="13774"/>
    <cellStyle name="Обычный 5 4 2 7 3" xfId="21999"/>
    <cellStyle name="Обычный 5 4 2 7 4" xfId="29471"/>
    <cellStyle name="Обычный 5 4 2 7 5" xfId="36940"/>
    <cellStyle name="Обычный 5 4 2 7 6" xfId="44401"/>
    <cellStyle name="Обычный 5 4 2 7 7" xfId="52289"/>
    <cellStyle name="Обычный 5 4 2 7 8" xfId="59756"/>
    <cellStyle name="Обычный 5 4 2 8" xfId="13775"/>
    <cellStyle name="Обычный 5 4 2 8 2" xfId="13776"/>
    <cellStyle name="Обычный 5 4 2 8 3" xfId="22932"/>
    <cellStyle name="Обычный 5 4 2 8 4" xfId="30404"/>
    <cellStyle name="Обычный 5 4 2 8 5" xfId="37873"/>
    <cellStyle name="Обычный 5 4 2 8 6" xfId="45334"/>
    <cellStyle name="Обычный 5 4 2 8 7" xfId="53222"/>
    <cellStyle name="Обычный 5 4 2 8 8" xfId="60689"/>
    <cellStyle name="Обычный 5 4 2 9" xfId="13777"/>
    <cellStyle name="Обычный 5 4 3" xfId="13778"/>
    <cellStyle name="Обычный 5 4 3 10" xfId="16384"/>
    <cellStyle name="Обычный 5 4 3 11" xfId="23869"/>
    <cellStyle name="Обычный 5 4 3 12" xfId="31340"/>
    <cellStyle name="Обычный 5 4 3 13" xfId="38806"/>
    <cellStyle name="Обычный 5 4 3 14" xfId="46687"/>
    <cellStyle name="Обычный 5 4 3 15" xfId="54154"/>
    <cellStyle name="Обычный 5 4 3 2" xfId="13779"/>
    <cellStyle name="Обычный 5 4 3 2 2" xfId="13780"/>
    <cellStyle name="Обычный 5 4 3 2 3" xfId="17334"/>
    <cellStyle name="Обычный 5 4 3 2 4" xfId="24806"/>
    <cellStyle name="Обычный 5 4 3 2 5" xfId="32276"/>
    <cellStyle name="Обычный 5 4 3 2 6" xfId="39738"/>
    <cellStyle name="Обычный 5 4 3 2 7" xfId="47624"/>
    <cellStyle name="Обычный 5 4 3 2 8" xfId="55091"/>
    <cellStyle name="Обычный 5 4 3 3" xfId="13781"/>
    <cellStyle name="Обычный 5 4 3 3 2" xfId="13782"/>
    <cellStyle name="Обычный 5 4 3 3 3" xfId="18268"/>
    <cellStyle name="Обычный 5 4 3 3 4" xfId="25740"/>
    <cellStyle name="Обычный 5 4 3 3 5" xfId="33209"/>
    <cellStyle name="Обычный 5 4 3 3 6" xfId="40670"/>
    <cellStyle name="Обычный 5 4 3 3 7" xfId="48558"/>
    <cellStyle name="Обычный 5 4 3 3 8" xfId="56025"/>
    <cellStyle name="Обычный 5 4 3 4" xfId="13783"/>
    <cellStyle name="Обычный 5 4 3 4 2" xfId="13784"/>
    <cellStyle name="Обычный 5 4 3 4 3" xfId="19201"/>
    <cellStyle name="Обычный 5 4 3 4 4" xfId="26673"/>
    <cellStyle name="Обычный 5 4 3 4 5" xfId="34142"/>
    <cellStyle name="Обычный 5 4 3 4 6" xfId="41603"/>
    <cellStyle name="Обычный 5 4 3 4 7" xfId="49491"/>
    <cellStyle name="Обычный 5 4 3 4 8" xfId="56958"/>
    <cellStyle name="Обычный 5 4 3 5" xfId="13785"/>
    <cellStyle name="Обычный 5 4 3 5 2" xfId="13786"/>
    <cellStyle name="Обычный 5 4 3 5 3" xfId="20133"/>
    <cellStyle name="Обычный 5 4 3 5 4" xfId="27605"/>
    <cellStyle name="Обычный 5 4 3 5 5" xfId="35074"/>
    <cellStyle name="Обычный 5 4 3 5 6" xfId="42535"/>
    <cellStyle name="Обычный 5 4 3 5 7" xfId="50423"/>
    <cellStyle name="Обычный 5 4 3 5 8" xfId="57890"/>
    <cellStyle name="Обычный 5 4 3 6" xfId="13787"/>
    <cellStyle name="Обычный 5 4 3 6 2" xfId="13788"/>
    <cellStyle name="Обычный 5 4 3 6 3" xfId="21066"/>
    <cellStyle name="Обычный 5 4 3 6 4" xfId="28538"/>
    <cellStyle name="Обычный 5 4 3 6 5" xfId="36007"/>
    <cellStyle name="Обычный 5 4 3 6 6" xfId="43468"/>
    <cellStyle name="Обычный 5 4 3 6 7" xfId="51356"/>
    <cellStyle name="Обычный 5 4 3 6 8" xfId="58823"/>
    <cellStyle name="Обычный 5 4 3 7" xfId="13789"/>
    <cellStyle name="Обычный 5 4 3 7 2" xfId="13790"/>
    <cellStyle name="Обычный 5 4 3 7 3" xfId="22000"/>
    <cellStyle name="Обычный 5 4 3 7 4" xfId="29472"/>
    <cellStyle name="Обычный 5 4 3 7 5" xfId="36941"/>
    <cellStyle name="Обычный 5 4 3 7 6" xfId="44402"/>
    <cellStyle name="Обычный 5 4 3 7 7" xfId="52290"/>
    <cellStyle name="Обычный 5 4 3 7 8" xfId="59757"/>
    <cellStyle name="Обычный 5 4 3 8" xfId="13791"/>
    <cellStyle name="Обычный 5 4 3 8 2" xfId="13792"/>
    <cellStyle name="Обычный 5 4 3 8 3" xfId="22933"/>
    <cellStyle name="Обычный 5 4 3 8 4" xfId="30405"/>
    <cellStyle name="Обычный 5 4 3 8 5" xfId="37874"/>
    <cellStyle name="Обычный 5 4 3 8 6" xfId="45335"/>
    <cellStyle name="Обычный 5 4 3 8 7" xfId="53223"/>
    <cellStyle name="Обычный 5 4 3 8 8" xfId="60690"/>
    <cellStyle name="Обычный 5 4 3 9" xfId="13793"/>
    <cellStyle name="Обычный 5 4 4" xfId="13794"/>
    <cellStyle name="Обычный 5 4 4 2" xfId="13795"/>
    <cellStyle name="Обычный 5 4 4 3" xfId="17332"/>
    <cellStyle name="Обычный 5 4 4 4" xfId="24804"/>
    <cellStyle name="Обычный 5 4 4 5" xfId="32274"/>
    <cellStyle name="Обычный 5 4 4 6" xfId="39736"/>
    <cellStyle name="Обычный 5 4 4 7" xfId="47622"/>
    <cellStyle name="Обычный 5 4 4 8" xfId="55089"/>
    <cellStyle name="Обычный 5 4 5" xfId="13796"/>
    <cellStyle name="Обычный 5 4 5 2" xfId="13797"/>
    <cellStyle name="Обычный 5 4 5 3" xfId="18266"/>
    <cellStyle name="Обычный 5 4 5 4" xfId="25738"/>
    <cellStyle name="Обычный 5 4 5 5" xfId="33207"/>
    <cellStyle name="Обычный 5 4 5 6" xfId="40668"/>
    <cellStyle name="Обычный 5 4 5 7" xfId="48556"/>
    <cellStyle name="Обычный 5 4 5 8" xfId="56023"/>
    <cellStyle name="Обычный 5 4 6" xfId="13798"/>
    <cellStyle name="Обычный 5 4 6 2" xfId="13799"/>
    <cellStyle name="Обычный 5 4 6 3" xfId="19199"/>
    <cellStyle name="Обычный 5 4 6 4" xfId="26671"/>
    <cellStyle name="Обычный 5 4 6 5" xfId="34140"/>
    <cellStyle name="Обычный 5 4 6 6" xfId="41601"/>
    <cellStyle name="Обычный 5 4 6 7" xfId="49489"/>
    <cellStyle name="Обычный 5 4 6 8" xfId="56956"/>
    <cellStyle name="Обычный 5 4 7" xfId="13800"/>
    <cellStyle name="Обычный 5 4 7 2" xfId="13801"/>
    <cellStyle name="Обычный 5 4 7 3" xfId="20131"/>
    <cellStyle name="Обычный 5 4 7 4" xfId="27603"/>
    <cellStyle name="Обычный 5 4 7 5" xfId="35072"/>
    <cellStyle name="Обычный 5 4 7 6" xfId="42533"/>
    <cellStyle name="Обычный 5 4 7 7" xfId="50421"/>
    <cellStyle name="Обычный 5 4 7 8" xfId="57888"/>
    <cellStyle name="Обычный 5 4 8" xfId="13802"/>
    <cellStyle name="Обычный 5 4 8 2" xfId="13803"/>
    <cellStyle name="Обычный 5 4 8 3" xfId="21064"/>
    <cellStyle name="Обычный 5 4 8 4" xfId="28536"/>
    <cellStyle name="Обычный 5 4 8 5" xfId="36005"/>
    <cellStyle name="Обычный 5 4 8 6" xfId="43466"/>
    <cellStyle name="Обычный 5 4 8 7" xfId="51354"/>
    <cellStyle name="Обычный 5 4 8 8" xfId="58821"/>
    <cellStyle name="Обычный 5 4 9" xfId="13804"/>
    <cellStyle name="Обычный 5 4 9 2" xfId="13805"/>
    <cellStyle name="Обычный 5 4 9 3" xfId="21998"/>
    <cellStyle name="Обычный 5 4 9 4" xfId="29470"/>
    <cellStyle name="Обычный 5 4 9 5" xfId="36939"/>
    <cellStyle name="Обычный 5 4 9 6" xfId="44400"/>
    <cellStyle name="Обычный 5 4 9 7" xfId="52288"/>
    <cellStyle name="Обычный 5 4 9 8" xfId="59755"/>
    <cellStyle name="Обычный 5 5" xfId="13806"/>
    <cellStyle name="Обычный 5 5 10" xfId="13807"/>
    <cellStyle name="Обычный 5 5 10 2" xfId="13808"/>
    <cellStyle name="Обычный 5 5 10 3" xfId="22934"/>
    <cellStyle name="Обычный 5 5 10 4" xfId="30406"/>
    <cellStyle name="Обычный 5 5 10 5" xfId="37875"/>
    <cellStyle name="Обычный 5 5 10 6" xfId="45336"/>
    <cellStyle name="Обычный 5 5 10 7" xfId="53224"/>
    <cellStyle name="Обычный 5 5 10 8" xfId="60691"/>
    <cellStyle name="Обычный 5 5 11" xfId="13809"/>
    <cellStyle name="Обычный 5 5 12" xfId="16385"/>
    <cellStyle name="Обычный 5 5 13" xfId="23870"/>
    <cellStyle name="Обычный 5 5 14" xfId="31341"/>
    <cellStyle name="Обычный 5 5 15" xfId="38807"/>
    <cellStyle name="Обычный 5 5 16" xfId="45668"/>
    <cellStyle name="Обычный 5 5 17" xfId="46688"/>
    <cellStyle name="Обычный 5 5 18" xfId="54155"/>
    <cellStyle name="Обычный 5 5 2" xfId="13810"/>
    <cellStyle name="Обычный 5 5 2 10" xfId="16386"/>
    <cellStyle name="Обычный 5 5 2 11" xfId="23871"/>
    <cellStyle name="Обычный 5 5 2 12" xfId="31342"/>
    <cellStyle name="Обычный 5 5 2 13" xfId="38808"/>
    <cellStyle name="Обычный 5 5 2 14" xfId="46689"/>
    <cellStyle name="Обычный 5 5 2 15" xfId="54156"/>
    <cellStyle name="Обычный 5 5 2 2" xfId="13811"/>
    <cellStyle name="Обычный 5 5 2 2 2" xfId="13812"/>
    <cellStyle name="Обычный 5 5 2 2 3" xfId="17336"/>
    <cellStyle name="Обычный 5 5 2 2 4" xfId="24808"/>
    <cellStyle name="Обычный 5 5 2 2 5" xfId="32278"/>
    <cellStyle name="Обычный 5 5 2 2 6" xfId="39740"/>
    <cellStyle name="Обычный 5 5 2 2 7" xfId="47626"/>
    <cellStyle name="Обычный 5 5 2 2 8" xfId="55093"/>
    <cellStyle name="Обычный 5 5 2 3" xfId="13813"/>
    <cellStyle name="Обычный 5 5 2 3 2" xfId="13814"/>
    <cellStyle name="Обычный 5 5 2 3 3" xfId="18270"/>
    <cellStyle name="Обычный 5 5 2 3 4" xfId="25742"/>
    <cellStyle name="Обычный 5 5 2 3 5" xfId="33211"/>
    <cellStyle name="Обычный 5 5 2 3 6" xfId="40672"/>
    <cellStyle name="Обычный 5 5 2 3 7" xfId="48560"/>
    <cellStyle name="Обычный 5 5 2 3 8" xfId="56027"/>
    <cellStyle name="Обычный 5 5 2 4" xfId="13815"/>
    <cellStyle name="Обычный 5 5 2 4 2" xfId="13816"/>
    <cellStyle name="Обычный 5 5 2 4 3" xfId="19203"/>
    <cellStyle name="Обычный 5 5 2 4 4" xfId="26675"/>
    <cellStyle name="Обычный 5 5 2 4 5" xfId="34144"/>
    <cellStyle name="Обычный 5 5 2 4 6" xfId="41605"/>
    <cellStyle name="Обычный 5 5 2 4 7" xfId="49493"/>
    <cellStyle name="Обычный 5 5 2 4 8" xfId="56960"/>
    <cellStyle name="Обычный 5 5 2 5" xfId="13817"/>
    <cellStyle name="Обычный 5 5 2 5 2" xfId="13818"/>
    <cellStyle name="Обычный 5 5 2 5 3" xfId="20135"/>
    <cellStyle name="Обычный 5 5 2 5 4" xfId="27607"/>
    <cellStyle name="Обычный 5 5 2 5 5" xfId="35076"/>
    <cellStyle name="Обычный 5 5 2 5 6" xfId="42537"/>
    <cellStyle name="Обычный 5 5 2 5 7" xfId="50425"/>
    <cellStyle name="Обычный 5 5 2 5 8" xfId="57892"/>
    <cellStyle name="Обычный 5 5 2 6" xfId="13819"/>
    <cellStyle name="Обычный 5 5 2 6 2" xfId="13820"/>
    <cellStyle name="Обычный 5 5 2 6 3" xfId="21068"/>
    <cellStyle name="Обычный 5 5 2 6 4" xfId="28540"/>
    <cellStyle name="Обычный 5 5 2 6 5" xfId="36009"/>
    <cellStyle name="Обычный 5 5 2 6 6" xfId="43470"/>
    <cellStyle name="Обычный 5 5 2 6 7" xfId="51358"/>
    <cellStyle name="Обычный 5 5 2 6 8" xfId="58825"/>
    <cellStyle name="Обычный 5 5 2 7" xfId="13821"/>
    <cellStyle name="Обычный 5 5 2 7 2" xfId="13822"/>
    <cellStyle name="Обычный 5 5 2 7 3" xfId="22002"/>
    <cellStyle name="Обычный 5 5 2 7 4" xfId="29474"/>
    <cellStyle name="Обычный 5 5 2 7 5" xfId="36943"/>
    <cellStyle name="Обычный 5 5 2 7 6" xfId="44404"/>
    <cellStyle name="Обычный 5 5 2 7 7" xfId="52292"/>
    <cellStyle name="Обычный 5 5 2 7 8" xfId="59759"/>
    <cellStyle name="Обычный 5 5 2 8" xfId="13823"/>
    <cellStyle name="Обычный 5 5 2 8 2" xfId="13824"/>
    <cellStyle name="Обычный 5 5 2 8 3" xfId="22935"/>
    <cellStyle name="Обычный 5 5 2 8 4" xfId="30407"/>
    <cellStyle name="Обычный 5 5 2 8 5" xfId="37876"/>
    <cellStyle name="Обычный 5 5 2 8 6" xfId="45337"/>
    <cellStyle name="Обычный 5 5 2 8 7" xfId="53225"/>
    <cellStyle name="Обычный 5 5 2 8 8" xfId="60692"/>
    <cellStyle name="Обычный 5 5 2 9" xfId="13825"/>
    <cellStyle name="Обычный 5 5 3" xfId="13826"/>
    <cellStyle name="Обычный 5 5 3 10" xfId="16387"/>
    <cellStyle name="Обычный 5 5 3 11" xfId="23872"/>
    <cellStyle name="Обычный 5 5 3 12" xfId="31343"/>
    <cellStyle name="Обычный 5 5 3 13" xfId="38809"/>
    <cellStyle name="Обычный 5 5 3 14" xfId="46690"/>
    <cellStyle name="Обычный 5 5 3 15" xfId="54157"/>
    <cellStyle name="Обычный 5 5 3 2" xfId="13827"/>
    <cellStyle name="Обычный 5 5 3 2 2" xfId="13828"/>
    <cellStyle name="Обычный 5 5 3 2 3" xfId="17337"/>
    <cellStyle name="Обычный 5 5 3 2 4" xfId="24809"/>
    <cellStyle name="Обычный 5 5 3 2 5" xfId="32279"/>
    <cellStyle name="Обычный 5 5 3 2 6" xfId="39741"/>
    <cellStyle name="Обычный 5 5 3 2 7" xfId="47627"/>
    <cellStyle name="Обычный 5 5 3 2 8" xfId="55094"/>
    <cellStyle name="Обычный 5 5 3 3" xfId="13829"/>
    <cellStyle name="Обычный 5 5 3 3 2" xfId="13830"/>
    <cellStyle name="Обычный 5 5 3 3 3" xfId="18271"/>
    <cellStyle name="Обычный 5 5 3 3 4" xfId="25743"/>
    <cellStyle name="Обычный 5 5 3 3 5" xfId="33212"/>
    <cellStyle name="Обычный 5 5 3 3 6" xfId="40673"/>
    <cellStyle name="Обычный 5 5 3 3 7" xfId="48561"/>
    <cellStyle name="Обычный 5 5 3 3 8" xfId="56028"/>
    <cellStyle name="Обычный 5 5 3 4" xfId="13831"/>
    <cellStyle name="Обычный 5 5 3 4 2" xfId="13832"/>
    <cellStyle name="Обычный 5 5 3 4 3" xfId="19204"/>
    <cellStyle name="Обычный 5 5 3 4 4" xfId="26676"/>
    <cellStyle name="Обычный 5 5 3 4 5" xfId="34145"/>
    <cellStyle name="Обычный 5 5 3 4 6" xfId="41606"/>
    <cellStyle name="Обычный 5 5 3 4 7" xfId="49494"/>
    <cellStyle name="Обычный 5 5 3 4 8" xfId="56961"/>
    <cellStyle name="Обычный 5 5 3 5" xfId="13833"/>
    <cellStyle name="Обычный 5 5 3 5 2" xfId="13834"/>
    <cellStyle name="Обычный 5 5 3 5 3" xfId="20136"/>
    <cellStyle name="Обычный 5 5 3 5 4" xfId="27608"/>
    <cellStyle name="Обычный 5 5 3 5 5" xfId="35077"/>
    <cellStyle name="Обычный 5 5 3 5 6" xfId="42538"/>
    <cellStyle name="Обычный 5 5 3 5 7" xfId="50426"/>
    <cellStyle name="Обычный 5 5 3 5 8" xfId="57893"/>
    <cellStyle name="Обычный 5 5 3 6" xfId="13835"/>
    <cellStyle name="Обычный 5 5 3 6 2" xfId="13836"/>
    <cellStyle name="Обычный 5 5 3 6 3" xfId="21069"/>
    <cellStyle name="Обычный 5 5 3 6 4" xfId="28541"/>
    <cellStyle name="Обычный 5 5 3 6 5" xfId="36010"/>
    <cellStyle name="Обычный 5 5 3 6 6" xfId="43471"/>
    <cellStyle name="Обычный 5 5 3 6 7" xfId="51359"/>
    <cellStyle name="Обычный 5 5 3 6 8" xfId="58826"/>
    <cellStyle name="Обычный 5 5 3 7" xfId="13837"/>
    <cellStyle name="Обычный 5 5 3 7 2" xfId="13838"/>
    <cellStyle name="Обычный 5 5 3 7 3" xfId="22003"/>
    <cellStyle name="Обычный 5 5 3 7 4" xfId="29475"/>
    <cellStyle name="Обычный 5 5 3 7 5" xfId="36944"/>
    <cellStyle name="Обычный 5 5 3 7 6" xfId="44405"/>
    <cellStyle name="Обычный 5 5 3 7 7" xfId="52293"/>
    <cellStyle name="Обычный 5 5 3 7 8" xfId="59760"/>
    <cellStyle name="Обычный 5 5 3 8" xfId="13839"/>
    <cellStyle name="Обычный 5 5 3 8 2" xfId="13840"/>
    <cellStyle name="Обычный 5 5 3 8 3" xfId="22936"/>
    <cellStyle name="Обычный 5 5 3 8 4" xfId="30408"/>
    <cellStyle name="Обычный 5 5 3 8 5" xfId="37877"/>
    <cellStyle name="Обычный 5 5 3 8 6" xfId="45338"/>
    <cellStyle name="Обычный 5 5 3 8 7" xfId="53226"/>
    <cellStyle name="Обычный 5 5 3 8 8" xfId="60693"/>
    <cellStyle name="Обычный 5 5 3 9" xfId="13841"/>
    <cellStyle name="Обычный 5 5 4" xfId="13842"/>
    <cellStyle name="Обычный 5 5 4 2" xfId="13843"/>
    <cellStyle name="Обычный 5 5 4 3" xfId="17335"/>
    <cellStyle name="Обычный 5 5 4 4" xfId="24807"/>
    <cellStyle name="Обычный 5 5 4 5" xfId="32277"/>
    <cellStyle name="Обычный 5 5 4 6" xfId="39739"/>
    <cellStyle name="Обычный 5 5 4 7" xfId="47625"/>
    <cellStyle name="Обычный 5 5 4 8" xfId="55092"/>
    <cellStyle name="Обычный 5 5 5" xfId="13844"/>
    <cellStyle name="Обычный 5 5 5 2" xfId="13845"/>
    <cellStyle name="Обычный 5 5 5 3" xfId="18269"/>
    <cellStyle name="Обычный 5 5 5 4" xfId="25741"/>
    <cellStyle name="Обычный 5 5 5 5" xfId="33210"/>
    <cellStyle name="Обычный 5 5 5 6" xfId="40671"/>
    <cellStyle name="Обычный 5 5 5 7" xfId="48559"/>
    <cellStyle name="Обычный 5 5 5 8" xfId="56026"/>
    <cellStyle name="Обычный 5 5 6" xfId="13846"/>
    <cellStyle name="Обычный 5 5 6 2" xfId="13847"/>
    <cellStyle name="Обычный 5 5 6 3" xfId="19202"/>
    <cellStyle name="Обычный 5 5 6 4" xfId="26674"/>
    <cellStyle name="Обычный 5 5 6 5" xfId="34143"/>
    <cellStyle name="Обычный 5 5 6 6" xfId="41604"/>
    <cellStyle name="Обычный 5 5 6 7" xfId="49492"/>
    <cellStyle name="Обычный 5 5 6 8" xfId="56959"/>
    <cellStyle name="Обычный 5 5 7" xfId="13848"/>
    <cellStyle name="Обычный 5 5 7 2" xfId="13849"/>
    <cellStyle name="Обычный 5 5 7 3" xfId="20134"/>
    <cellStyle name="Обычный 5 5 7 4" xfId="27606"/>
    <cellStyle name="Обычный 5 5 7 5" xfId="35075"/>
    <cellStyle name="Обычный 5 5 7 6" xfId="42536"/>
    <cellStyle name="Обычный 5 5 7 7" xfId="50424"/>
    <cellStyle name="Обычный 5 5 7 8" xfId="57891"/>
    <cellStyle name="Обычный 5 5 8" xfId="13850"/>
    <cellStyle name="Обычный 5 5 8 2" xfId="13851"/>
    <cellStyle name="Обычный 5 5 8 3" xfId="21067"/>
    <cellStyle name="Обычный 5 5 8 4" xfId="28539"/>
    <cellStyle name="Обычный 5 5 8 5" xfId="36008"/>
    <cellStyle name="Обычный 5 5 8 6" xfId="43469"/>
    <cellStyle name="Обычный 5 5 8 7" xfId="51357"/>
    <cellStyle name="Обычный 5 5 8 8" xfId="58824"/>
    <cellStyle name="Обычный 5 5 9" xfId="13852"/>
    <cellStyle name="Обычный 5 5 9 2" xfId="13853"/>
    <cellStyle name="Обычный 5 5 9 3" xfId="22001"/>
    <cellStyle name="Обычный 5 5 9 4" xfId="29473"/>
    <cellStyle name="Обычный 5 5 9 5" xfId="36942"/>
    <cellStyle name="Обычный 5 5 9 6" xfId="44403"/>
    <cellStyle name="Обычный 5 5 9 7" xfId="52291"/>
    <cellStyle name="Обычный 5 5 9 8" xfId="59758"/>
    <cellStyle name="Обычный 5 6" xfId="13854"/>
    <cellStyle name="Обычный 5 6 10" xfId="13855"/>
    <cellStyle name="Обычный 5 6 10 2" xfId="13856"/>
    <cellStyle name="Обычный 5 6 10 3" xfId="22937"/>
    <cellStyle name="Обычный 5 6 10 4" xfId="30409"/>
    <cellStyle name="Обычный 5 6 10 5" xfId="37878"/>
    <cellStyle name="Обычный 5 6 10 6" xfId="45339"/>
    <cellStyle name="Обычный 5 6 10 7" xfId="53227"/>
    <cellStyle name="Обычный 5 6 10 8" xfId="60694"/>
    <cellStyle name="Обычный 5 6 11" xfId="13857"/>
    <cellStyle name="Обычный 5 6 12" xfId="16388"/>
    <cellStyle name="Обычный 5 6 13" xfId="23873"/>
    <cellStyle name="Обычный 5 6 14" xfId="31344"/>
    <cellStyle name="Обычный 5 6 15" xfId="38810"/>
    <cellStyle name="Обычный 5 6 16" xfId="45669"/>
    <cellStyle name="Обычный 5 6 17" xfId="46691"/>
    <cellStyle name="Обычный 5 6 18" xfId="54158"/>
    <cellStyle name="Обычный 5 6 2" xfId="13858"/>
    <cellStyle name="Обычный 5 6 2 10" xfId="16389"/>
    <cellStyle name="Обычный 5 6 2 11" xfId="23874"/>
    <cellStyle name="Обычный 5 6 2 12" xfId="31345"/>
    <cellStyle name="Обычный 5 6 2 13" xfId="38811"/>
    <cellStyle name="Обычный 5 6 2 14" xfId="46692"/>
    <cellStyle name="Обычный 5 6 2 15" xfId="54159"/>
    <cellStyle name="Обычный 5 6 2 2" xfId="13859"/>
    <cellStyle name="Обычный 5 6 2 2 2" xfId="13860"/>
    <cellStyle name="Обычный 5 6 2 2 3" xfId="17339"/>
    <cellStyle name="Обычный 5 6 2 2 4" xfId="24811"/>
    <cellStyle name="Обычный 5 6 2 2 5" xfId="32281"/>
    <cellStyle name="Обычный 5 6 2 2 6" xfId="39743"/>
    <cellStyle name="Обычный 5 6 2 2 7" xfId="47629"/>
    <cellStyle name="Обычный 5 6 2 2 8" xfId="55096"/>
    <cellStyle name="Обычный 5 6 2 3" xfId="13861"/>
    <cellStyle name="Обычный 5 6 2 3 2" xfId="13862"/>
    <cellStyle name="Обычный 5 6 2 3 3" xfId="18273"/>
    <cellStyle name="Обычный 5 6 2 3 4" xfId="25745"/>
    <cellStyle name="Обычный 5 6 2 3 5" xfId="33214"/>
    <cellStyle name="Обычный 5 6 2 3 6" xfId="40675"/>
    <cellStyle name="Обычный 5 6 2 3 7" xfId="48563"/>
    <cellStyle name="Обычный 5 6 2 3 8" xfId="56030"/>
    <cellStyle name="Обычный 5 6 2 4" xfId="13863"/>
    <cellStyle name="Обычный 5 6 2 4 2" xfId="13864"/>
    <cellStyle name="Обычный 5 6 2 4 3" xfId="19206"/>
    <cellStyle name="Обычный 5 6 2 4 4" xfId="26678"/>
    <cellStyle name="Обычный 5 6 2 4 5" xfId="34147"/>
    <cellStyle name="Обычный 5 6 2 4 6" xfId="41608"/>
    <cellStyle name="Обычный 5 6 2 4 7" xfId="49496"/>
    <cellStyle name="Обычный 5 6 2 4 8" xfId="56963"/>
    <cellStyle name="Обычный 5 6 2 5" xfId="13865"/>
    <cellStyle name="Обычный 5 6 2 5 2" xfId="13866"/>
    <cellStyle name="Обычный 5 6 2 5 3" xfId="20138"/>
    <cellStyle name="Обычный 5 6 2 5 4" xfId="27610"/>
    <cellStyle name="Обычный 5 6 2 5 5" xfId="35079"/>
    <cellStyle name="Обычный 5 6 2 5 6" xfId="42540"/>
    <cellStyle name="Обычный 5 6 2 5 7" xfId="50428"/>
    <cellStyle name="Обычный 5 6 2 5 8" xfId="57895"/>
    <cellStyle name="Обычный 5 6 2 6" xfId="13867"/>
    <cellStyle name="Обычный 5 6 2 6 2" xfId="13868"/>
    <cellStyle name="Обычный 5 6 2 6 3" xfId="21071"/>
    <cellStyle name="Обычный 5 6 2 6 4" xfId="28543"/>
    <cellStyle name="Обычный 5 6 2 6 5" xfId="36012"/>
    <cellStyle name="Обычный 5 6 2 6 6" xfId="43473"/>
    <cellStyle name="Обычный 5 6 2 6 7" xfId="51361"/>
    <cellStyle name="Обычный 5 6 2 6 8" xfId="58828"/>
    <cellStyle name="Обычный 5 6 2 7" xfId="13869"/>
    <cellStyle name="Обычный 5 6 2 7 2" xfId="13870"/>
    <cellStyle name="Обычный 5 6 2 7 3" xfId="22005"/>
    <cellStyle name="Обычный 5 6 2 7 4" xfId="29477"/>
    <cellStyle name="Обычный 5 6 2 7 5" xfId="36946"/>
    <cellStyle name="Обычный 5 6 2 7 6" xfId="44407"/>
    <cellStyle name="Обычный 5 6 2 7 7" xfId="52295"/>
    <cellStyle name="Обычный 5 6 2 7 8" xfId="59762"/>
    <cellStyle name="Обычный 5 6 2 8" xfId="13871"/>
    <cellStyle name="Обычный 5 6 2 8 2" xfId="13872"/>
    <cellStyle name="Обычный 5 6 2 8 3" xfId="22938"/>
    <cellStyle name="Обычный 5 6 2 8 4" xfId="30410"/>
    <cellStyle name="Обычный 5 6 2 8 5" xfId="37879"/>
    <cellStyle name="Обычный 5 6 2 8 6" xfId="45340"/>
    <cellStyle name="Обычный 5 6 2 8 7" xfId="53228"/>
    <cellStyle name="Обычный 5 6 2 8 8" xfId="60695"/>
    <cellStyle name="Обычный 5 6 2 9" xfId="13873"/>
    <cellStyle name="Обычный 5 6 3" xfId="13874"/>
    <cellStyle name="Обычный 5 6 3 10" xfId="16390"/>
    <cellStyle name="Обычный 5 6 3 11" xfId="23875"/>
    <cellStyle name="Обычный 5 6 3 12" xfId="31346"/>
    <cellStyle name="Обычный 5 6 3 13" xfId="38812"/>
    <cellStyle name="Обычный 5 6 3 14" xfId="46693"/>
    <cellStyle name="Обычный 5 6 3 15" xfId="54160"/>
    <cellStyle name="Обычный 5 6 3 2" xfId="13875"/>
    <cellStyle name="Обычный 5 6 3 2 2" xfId="13876"/>
    <cellStyle name="Обычный 5 6 3 2 3" xfId="17340"/>
    <cellStyle name="Обычный 5 6 3 2 4" xfId="24812"/>
    <cellStyle name="Обычный 5 6 3 2 5" xfId="32282"/>
    <cellStyle name="Обычный 5 6 3 2 6" xfId="39744"/>
    <cellStyle name="Обычный 5 6 3 2 7" xfId="47630"/>
    <cellStyle name="Обычный 5 6 3 2 8" xfId="55097"/>
    <cellStyle name="Обычный 5 6 3 3" xfId="13877"/>
    <cellStyle name="Обычный 5 6 3 3 2" xfId="13878"/>
    <cellStyle name="Обычный 5 6 3 3 3" xfId="18274"/>
    <cellStyle name="Обычный 5 6 3 3 4" xfId="25746"/>
    <cellStyle name="Обычный 5 6 3 3 5" xfId="33215"/>
    <cellStyle name="Обычный 5 6 3 3 6" xfId="40676"/>
    <cellStyle name="Обычный 5 6 3 3 7" xfId="48564"/>
    <cellStyle name="Обычный 5 6 3 3 8" xfId="56031"/>
    <cellStyle name="Обычный 5 6 3 4" xfId="13879"/>
    <cellStyle name="Обычный 5 6 3 4 2" xfId="13880"/>
    <cellStyle name="Обычный 5 6 3 4 3" xfId="19207"/>
    <cellStyle name="Обычный 5 6 3 4 4" xfId="26679"/>
    <cellStyle name="Обычный 5 6 3 4 5" xfId="34148"/>
    <cellStyle name="Обычный 5 6 3 4 6" xfId="41609"/>
    <cellStyle name="Обычный 5 6 3 4 7" xfId="49497"/>
    <cellStyle name="Обычный 5 6 3 4 8" xfId="56964"/>
    <cellStyle name="Обычный 5 6 3 5" xfId="13881"/>
    <cellStyle name="Обычный 5 6 3 5 2" xfId="13882"/>
    <cellStyle name="Обычный 5 6 3 5 3" xfId="20139"/>
    <cellStyle name="Обычный 5 6 3 5 4" xfId="27611"/>
    <cellStyle name="Обычный 5 6 3 5 5" xfId="35080"/>
    <cellStyle name="Обычный 5 6 3 5 6" xfId="42541"/>
    <cellStyle name="Обычный 5 6 3 5 7" xfId="50429"/>
    <cellStyle name="Обычный 5 6 3 5 8" xfId="57896"/>
    <cellStyle name="Обычный 5 6 3 6" xfId="13883"/>
    <cellStyle name="Обычный 5 6 3 6 2" xfId="13884"/>
    <cellStyle name="Обычный 5 6 3 6 3" xfId="21072"/>
    <cellStyle name="Обычный 5 6 3 6 4" xfId="28544"/>
    <cellStyle name="Обычный 5 6 3 6 5" xfId="36013"/>
    <cellStyle name="Обычный 5 6 3 6 6" xfId="43474"/>
    <cellStyle name="Обычный 5 6 3 6 7" xfId="51362"/>
    <cellStyle name="Обычный 5 6 3 6 8" xfId="58829"/>
    <cellStyle name="Обычный 5 6 3 7" xfId="13885"/>
    <cellStyle name="Обычный 5 6 3 7 2" xfId="13886"/>
    <cellStyle name="Обычный 5 6 3 7 3" xfId="22006"/>
    <cellStyle name="Обычный 5 6 3 7 4" xfId="29478"/>
    <cellStyle name="Обычный 5 6 3 7 5" xfId="36947"/>
    <cellStyle name="Обычный 5 6 3 7 6" xfId="44408"/>
    <cellStyle name="Обычный 5 6 3 7 7" xfId="52296"/>
    <cellStyle name="Обычный 5 6 3 7 8" xfId="59763"/>
    <cellStyle name="Обычный 5 6 3 8" xfId="13887"/>
    <cellStyle name="Обычный 5 6 3 8 2" xfId="13888"/>
    <cellStyle name="Обычный 5 6 3 8 3" xfId="22939"/>
    <cellStyle name="Обычный 5 6 3 8 4" xfId="30411"/>
    <cellStyle name="Обычный 5 6 3 8 5" xfId="37880"/>
    <cellStyle name="Обычный 5 6 3 8 6" xfId="45341"/>
    <cellStyle name="Обычный 5 6 3 8 7" xfId="53229"/>
    <cellStyle name="Обычный 5 6 3 8 8" xfId="60696"/>
    <cellStyle name="Обычный 5 6 3 9" xfId="13889"/>
    <cellStyle name="Обычный 5 6 4" xfId="13890"/>
    <cellStyle name="Обычный 5 6 4 2" xfId="13891"/>
    <cellStyle name="Обычный 5 6 4 3" xfId="17338"/>
    <cellStyle name="Обычный 5 6 4 4" xfId="24810"/>
    <cellStyle name="Обычный 5 6 4 5" xfId="32280"/>
    <cellStyle name="Обычный 5 6 4 6" xfId="39742"/>
    <cellStyle name="Обычный 5 6 4 7" xfId="47628"/>
    <cellStyle name="Обычный 5 6 4 8" xfId="55095"/>
    <cellStyle name="Обычный 5 6 5" xfId="13892"/>
    <cellStyle name="Обычный 5 6 5 2" xfId="13893"/>
    <cellStyle name="Обычный 5 6 5 3" xfId="18272"/>
    <cellStyle name="Обычный 5 6 5 4" xfId="25744"/>
    <cellStyle name="Обычный 5 6 5 5" xfId="33213"/>
    <cellStyle name="Обычный 5 6 5 6" xfId="40674"/>
    <cellStyle name="Обычный 5 6 5 7" xfId="48562"/>
    <cellStyle name="Обычный 5 6 5 8" xfId="56029"/>
    <cellStyle name="Обычный 5 6 6" xfId="13894"/>
    <cellStyle name="Обычный 5 6 6 2" xfId="13895"/>
    <cellStyle name="Обычный 5 6 6 3" xfId="19205"/>
    <cellStyle name="Обычный 5 6 6 4" xfId="26677"/>
    <cellStyle name="Обычный 5 6 6 5" xfId="34146"/>
    <cellStyle name="Обычный 5 6 6 6" xfId="41607"/>
    <cellStyle name="Обычный 5 6 6 7" xfId="49495"/>
    <cellStyle name="Обычный 5 6 6 8" xfId="56962"/>
    <cellStyle name="Обычный 5 6 7" xfId="13896"/>
    <cellStyle name="Обычный 5 6 7 2" xfId="13897"/>
    <cellStyle name="Обычный 5 6 7 3" xfId="20137"/>
    <cellStyle name="Обычный 5 6 7 4" xfId="27609"/>
    <cellStyle name="Обычный 5 6 7 5" xfId="35078"/>
    <cellStyle name="Обычный 5 6 7 6" xfId="42539"/>
    <cellStyle name="Обычный 5 6 7 7" xfId="50427"/>
    <cellStyle name="Обычный 5 6 7 8" xfId="57894"/>
    <cellStyle name="Обычный 5 6 8" xfId="13898"/>
    <cellStyle name="Обычный 5 6 8 2" xfId="13899"/>
    <cellStyle name="Обычный 5 6 8 3" xfId="21070"/>
    <cellStyle name="Обычный 5 6 8 4" xfId="28542"/>
    <cellStyle name="Обычный 5 6 8 5" xfId="36011"/>
    <cellStyle name="Обычный 5 6 8 6" xfId="43472"/>
    <cellStyle name="Обычный 5 6 8 7" xfId="51360"/>
    <cellStyle name="Обычный 5 6 8 8" xfId="58827"/>
    <cellStyle name="Обычный 5 6 9" xfId="13900"/>
    <cellStyle name="Обычный 5 6 9 2" xfId="13901"/>
    <cellStyle name="Обычный 5 6 9 3" xfId="22004"/>
    <cellStyle name="Обычный 5 6 9 4" xfId="29476"/>
    <cellStyle name="Обычный 5 6 9 5" xfId="36945"/>
    <cellStyle name="Обычный 5 6 9 6" xfId="44406"/>
    <cellStyle name="Обычный 5 6 9 7" xfId="52294"/>
    <cellStyle name="Обычный 5 6 9 8" xfId="59761"/>
    <cellStyle name="Обычный 5 7" xfId="13902"/>
    <cellStyle name="Обычный 5 7 10" xfId="13903"/>
    <cellStyle name="Обычный 5 7 10 2" xfId="13904"/>
    <cellStyle name="Обычный 5 7 10 3" xfId="22940"/>
    <cellStyle name="Обычный 5 7 10 4" xfId="30412"/>
    <cellStyle name="Обычный 5 7 10 5" xfId="37881"/>
    <cellStyle name="Обычный 5 7 10 6" xfId="45342"/>
    <cellStyle name="Обычный 5 7 10 7" xfId="53230"/>
    <cellStyle name="Обычный 5 7 10 8" xfId="60697"/>
    <cellStyle name="Обычный 5 7 11" xfId="13905"/>
    <cellStyle name="Обычный 5 7 12" xfId="16391"/>
    <cellStyle name="Обычный 5 7 13" xfId="23876"/>
    <cellStyle name="Обычный 5 7 14" xfId="31347"/>
    <cellStyle name="Обычный 5 7 15" xfId="38813"/>
    <cellStyle name="Обычный 5 7 16" xfId="45670"/>
    <cellStyle name="Обычный 5 7 17" xfId="46694"/>
    <cellStyle name="Обычный 5 7 18" xfId="54161"/>
    <cellStyle name="Обычный 5 7 2" xfId="13906"/>
    <cellStyle name="Обычный 5 7 2 10" xfId="16392"/>
    <cellStyle name="Обычный 5 7 2 11" xfId="23877"/>
    <cellStyle name="Обычный 5 7 2 12" xfId="31348"/>
    <cellStyle name="Обычный 5 7 2 13" xfId="38814"/>
    <cellStyle name="Обычный 5 7 2 14" xfId="46695"/>
    <cellStyle name="Обычный 5 7 2 15" xfId="54162"/>
    <cellStyle name="Обычный 5 7 2 2" xfId="13907"/>
    <cellStyle name="Обычный 5 7 2 2 2" xfId="13908"/>
    <cellStyle name="Обычный 5 7 2 2 3" xfId="17342"/>
    <cellStyle name="Обычный 5 7 2 2 4" xfId="24814"/>
    <cellStyle name="Обычный 5 7 2 2 5" xfId="32284"/>
    <cellStyle name="Обычный 5 7 2 2 6" xfId="39746"/>
    <cellStyle name="Обычный 5 7 2 2 7" xfId="47632"/>
    <cellStyle name="Обычный 5 7 2 2 8" xfId="55099"/>
    <cellStyle name="Обычный 5 7 2 3" xfId="13909"/>
    <cellStyle name="Обычный 5 7 2 3 2" xfId="13910"/>
    <cellStyle name="Обычный 5 7 2 3 3" xfId="18276"/>
    <cellStyle name="Обычный 5 7 2 3 4" xfId="25748"/>
    <cellStyle name="Обычный 5 7 2 3 5" xfId="33217"/>
    <cellStyle name="Обычный 5 7 2 3 6" xfId="40678"/>
    <cellStyle name="Обычный 5 7 2 3 7" xfId="48566"/>
    <cellStyle name="Обычный 5 7 2 3 8" xfId="56033"/>
    <cellStyle name="Обычный 5 7 2 4" xfId="13911"/>
    <cellStyle name="Обычный 5 7 2 4 2" xfId="13912"/>
    <cellStyle name="Обычный 5 7 2 4 3" xfId="19209"/>
    <cellStyle name="Обычный 5 7 2 4 4" xfId="26681"/>
    <cellStyle name="Обычный 5 7 2 4 5" xfId="34150"/>
    <cellStyle name="Обычный 5 7 2 4 6" xfId="41611"/>
    <cellStyle name="Обычный 5 7 2 4 7" xfId="49499"/>
    <cellStyle name="Обычный 5 7 2 4 8" xfId="56966"/>
    <cellStyle name="Обычный 5 7 2 5" xfId="13913"/>
    <cellStyle name="Обычный 5 7 2 5 2" xfId="13914"/>
    <cellStyle name="Обычный 5 7 2 5 3" xfId="20141"/>
    <cellStyle name="Обычный 5 7 2 5 4" xfId="27613"/>
    <cellStyle name="Обычный 5 7 2 5 5" xfId="35082"/>
    <cellStyle name="Обычный 5 7 2 5 6" xfId="42543"/>
    <cellStyle name="Обычный 5 7 2 5 7" xfId="50431"/>
    <cellStyle name="Обычный 5 7 2 5 8" xfId="57898"/>
    <cellStyle name="Обычный 5 7 2 6" xfId="13915"/>
    <cellStyle name="Обычный 5 7 2 6 2" xfId="13916"/>
    <cellStyle name="Обычный 5 7 2 6 3" xfId="21074"/>
    <cellStyle name="Обычный 5 7 2 6 4" xfId="28546"/>
    <cellStyle name="Обычный 5 7 2 6 5" xfId="36015"/>
    <cellStyle name="Обычный 5 7 2 6 6" xfId="43476"/>
    <cellStyle name="Обычный 5 7 2 6 7" xfId="51364"/>
    <cellStyle name="Обычный 5 7 2 6 8" xfId="58831"/>
    <cellStyle name="Обычный 5 7 2 7" xfId="13917"/>
    <cellStyle name="Обычный 5 7 2 7 2" xfId="13918"/>
    <cellStyle name="Обычный 5 7 2 7 3" xfId="22008"/>
    <cellStyle name="Обычный 5 7 2 7 4" xfId="29480"/>
    <cellStyle name="Обычный 5 7 2 7 5" xfId="36949"/>
    <cellStyle name="Обычный 5 7 2 7 6" xfId="44410"/>
    <cellStyle name="Обычный 5 7 2 7 7" xfId="52298"/>
    <cellStyle name="Обычный 5 7 2 7 8" xfId="59765"/>
    <cellStyle name="Обычный 5 7 2 8" xfId="13919"/>
    <cellStyle name="Обычный 5 7 2 8 2" xfId="13920"/>
    <cellStyle name="Обычный 5 7 2 8 3" xfId="22941"/>
    <cellStyle name="Обычный 5 7 2 8 4" xfId="30413"/>
    <cellStyle name="Обычный 5 7 2 8 5" xfId="37882"/>
    <cellStyle name="Обычный 5 7 2 8 6" xfId="45343"/>
    <cellStyle name="Обычный 5 7 2 8 7" xfId="53231"/>
    <cellStyle name="Обычный 5 7 2 8 8" xfId="60698"/>
    <cellStyle name="Обычный 5 7 2 9" xfId="13921"/>
    <cellStyle name="Обычный 5 7 3" xfId="13922"/>
    <cellStyle name="Обычный 5 7 3 10" xfId="16393"/>
    <cellStyle name="Обычный 5 7 3 11" xfId="23878"/>
    <cellStyle name="Обычный 5 7 3 12" xfId="31349"/>
    <cellStyle name="Обычный 5 7 3 13" xfId="38815"/>
    <cellStyle name="Обычный 5 7 3 14" xfId="46696"/>
    <cellStyle name="Обычный 5 7 3 15" xfId="54163"/>
    <cellStyle name="Обычный 5 7 3 2" xfId="13923"/>
    <cellStyle name="Обычный 5 7 3 2 2" xfId="13924"/>
    <cellStyle name="Обычный 5 7 3 2 3" xfId="17343"/>
    <cellStyle name="Обычный 5 7 3 2 4" xfId="24815"/>
    <cellStyle name="Обычный 5 7 3 2 5" xfId="32285"/>
    <cellStyle name="Обычный 5 7 3 2 6" xfId="39747"/>
    <cellStyle name="Обычный 5 7 3 2 7" xfId="47633"/>
    <cellStyle name="Обычный 5 7 3 2 8" xfId="55100"/>
    <cellStyle name="Обычный 5 7 3 3" xfId="13925"/>
    <cellStyle name="Обычный 5 7 3 3 2" xfId="13926"/>
    <cellStyle name="Обычный 5 7 3 3 3" xfId="18277"/>
    <cellStyle name="Обычный 5 7 3 3 4" xfId="25749"/>
    <cellStyle name="Обычный 5 7 3 3 5" xfId="33218"/>
    <cellStyle name="Обычный 5 7 3 3 6" xfId="40679"/>
    <cellStyle name="Обычный 5 7 3 3 7" xfId="48567"/>
    <cellStyle name="Обычный 5 7 3 3 8" xfId="56034"/>
    <cellStyle name="Обычный 5 7 3 4" xfId="13927"/>
    <cellStyle name="Обычный 5 7 3 4 2" xfId="13928"/>
    <cellStyle name="Обычный 5 7 3 4 3" xfId="19210"/>
    <cellStyle name="Обычный 5 7 3 4 4" xfId="26682"/>
    <cellStyle name="Обычный 5 7 3 4 5" xfId="34151"/>
    <cellStyle name="Обычный 5 7 3 4 6" xfId="41612"/>
    <cellStyle name="Обычный 5 7 3 4 7" xfId="49500"/>
    <cellStyle name="Обычный 5 7 3 4 8" xfId="56967"/>
    <cellStyle name="Обычный 5 7 3 5" xfId="13929"/>
    <cellStyle name="Обычный 5 7 3 5 2" xfId="13930"/>
    <cellStyle name="Обычный 5 7 3 5 3" xfId="20142"/>
    <cellStyle name="Обычный 5 7 3 5 4" xfId="27614"/>
    <cellStyle name="Обычный 5 7 3 5 5" xfId="35083"/>
    <cellStyle name="Обычный 5 7 3 5 6" xfId="42544"/>
    <cellStyle name="Обычный 5 7 3 5 7" xfId="50432"/>
    <cellStyle name="Обычный 5 7 3 5 8" xfId="57899"/>
    <cellStyle name="Обычный 5 7 3 6" xfId="13931"/>
    <cellStyle name="Обычный 5 7 3 6 2" xfId="13932"/>
    <cellStyle name="Обычный 5 7 3 6 3" xfId="21075"/>
    <cellStyle name="Обычный 5 7 3 6 4" xfId="28547"/>
    <cellStyle name="Обычный 5 7 3 6 5" xfId="36016"/>
    <cellStyle name="Обычный 5 7 3 6 6" xfId="43477"/>
    <cellStyle name="Обычный 5 7 3 6 7" xfId="51365"/>
    <cellStyle name="Обычный 5 7 3 6 8" xfId="58832"/>
    <cellStyle name="Обычный 5 7 3 7" xfId="13933"/>
    <cellStyle name="Обычный 5 7 3 7 2" xfId="13934"/>
    <cellStyle name="Обычный 5 7 3 7 3" xfId="22009"/>
    <cellStyle name="Обычный 5 7 3 7 4" xfId="29481"/>
    <cellStyle name="Обычный 5 7 3 7 5" xfId="36950"/>
    <cellStyle name="Обычный 5 7 3 7 6" xfId="44411"/>
    <cellStyle name="Обычный 5 7 3 7 7" xfId="52299"/>
    <cellStyle name="Обычный 5 7 3 7 8" xfId="59766"/>
    <cellStyle name="Обычный 5 7 3 8" xfId="13935"/>
    <cellStyle name="Обычный 5 7 3 8 2" xfId="13936"/>
    <cellStyle name="Обычный 5 7 3 8 3" xfId="22942"/>
    <cellStyle name="Обычный 5 7 3 8 4" xfId="30414"/>
    <cellStyle name="Обычный 5 7 3 8 5" xfId="37883"/>
    <cellStyle name="Обычный 5 7 3 8 6" xfId="45344"/>
    <cellStyle name="Обычный 5 7 3 8 7" xfId="53232"/>
    <cellStyle name="Обычный 5 7 3 8 8" xfId="60699"/>
    <cellStyle name="Обычный 5 7 3 9" xfId="13937"/>
    <cellStyle name="Обычный 5 7 4" xfId="13938"/>
    <cellStyle name="Обычный 5 7 4 2" xfId="13939"/>
    <cellStyle name="Обычный 5 7 4 3" xfId="17341"/>
    <cellStyle name="Обычный 5 7 4 4" xfId="24813"/>
    <cellStyle name="Обычный 5 7 4 5" xfId="32283"/>
    <cellStyle name="Обычный 5 7 4 6" xfId="39745"/>
    <cellStyle name="Обычный 5 7 4 7" xfId="47631"/>
    <cellStyle name="Обычный 5 7 4 8" xfId="55098"/>
    <cellStyle name="Обычный 5 7 5" xfId="13940"/>
    <cellStyle name="Обычный 5 7 5 2" xfId="13941"/>
    <cellStyle name="Обычный 5 7 5 3" xfId="18275"/>
    <cellStyle name="Обычный 5 7 5 4" xfId="25747"/>
    <cellStyle name="Обычный 5 7 5 5" xfId="33216"/>
    <cellStyle name="Обычный 5 7 5 6" xfId="40677"/>
    <cellStyle name="Обычный 5 7 5 7" xfId="48565"/>
    <cellStyle name="Обычный 5 7 5 8" xfId="56032"/>
    <cellStyle name="Обычный 5 7 6" xfId="13942"/>
    <cellStyle name="Обычный 5 7 6 2" xfId="13943"/>
    <cellStyle name="Обычный 5 7 6 3" xfId="19208"/>
    <cellStyle name="Обычный 5 7 6 4" xfId="26680"/>
    <cellStyle name="Обычный 5 7 6 5" xfId="34149"/>
    <cellStyle name="Обычный 5 7 6 6" xfId="41610"/>
    <cellStyle name="Обычный 5 7 6 7" xfId="49498"/>
    <cellStyle name="Обычный 5 7 6 8" xfId="56965"/>
    <cellStyle name="Обычный 5 7 7" xfId="13944"/>
    <cellStyle name="Обычный 5 7 7 2" xfId="13945"/>
    <cellStyle name="Обычный 5 7 7 3" xfId="20140"/>
    <cellStyle name="Обычный 5 7 7 4" xfId="27612"/>
    <cellStyle name="Обычный 5 7 7 5" xfId="35081"/>
    <cellStyle name="Обычный 5 7 7 6" xfId="42542"/>
    <cellStyle name="Обычный 5 7 7 7" xfId="50430"/>
    <cellStyle name="Обычный 5 7 7 8" xfId="57897"/>
    <cellStyle name="Обычный 5 7 8" xfId="13946"/>
    <cellStyle name="Обычный 5 7 8 2" xfId="13947"/>
    <cellStyle name="Обычный 5 7 8 3" xfId="21073"/>
    <cellStyle name="Обычный 5 7 8 4" xfId="28545"/>
    <cellStyle name="Обычный 5 7 8 5" xfId="36014"/>
    <cellStyle name="Обычный 5 7 8 6" xfId="43475"/>
    <cellStyle name="Обычный 5 7 8 7" xfId="51363"/>
    <cellStyle name="Обычный 5 7 8 8" xfId="58830"/>
    <cellStyle name="Обычный 5 7 9" xfId="13948"/>
    <cellStyle name="Обычный 5 7 9 2" xfId="13949"/>
    <cellStyle name="Обычный 5 7 9 3" xfId="22007"/>
    <cellStyle name="Обычный 5 7 9 4" xfId="29479"/>
    <cellStyle name="Обычный 5 7 9 5" xfId="36948"/>
    <cellStyle name="Обычный 5 7 9 6" xfId="44409"/>
    <cellStyle name="Обычный 5 7 9 7" xfId="52297"/>
    <cellStyle name="Обычный 5 7 9 8" xfId="59764"/>
    <cellStyle name="Обычный 5 8" xfId="13950"/>
    <cellStyle name="Обычный 5 9" xfId="16369"/>
    <cellStyle name="Обычный 6" xfId="13951"/>
    <cellStyle name="Обычный 6 10" xfId="13952"/>
    <cellStyle name="Обычный 6 10 10" xfId="13953"/>
    <cellStyle name="Обычный 6 10 10 2" xfId="13954"/>
    <cellStyle name="Обычный 6 10 10 3" xfId="22943"/>
    <cellStyle name="Обычный 6 10 10 4" xfId="30415"/>
    <cellStyle name="Обычный 6 10 10 5" xfId="37884"/>
    <cellStyle name="Обычный 6 10 10 6" xfId="45345"/>
    <cellStyle name="Обычный 6 10 10 7" xfId="53233"/>
    <cellStyle name="Обычный 6 10 10 8" xfId="60700"/>
    <cellStyle name="Обычный 6 10 11" xfId="13955"/>
    <cellStyle name="Обычный 6 10 12" xfId="16394"/>
    <cellStyle name="Обычный 6 10 13" xfId="23879"/>
    <cellStyle name="Обычный 6 10 14" xfId="31350"/>
    <cellStyle name="Обычный 6 10 15" xfId="38816"/>
    <cellStyle name="Обычный 6 10 16" xfId="45671"/>
    <cellStyle name="Обычный 6 10 17" xfId="46697"/>
    <cellStyle name="Обычный 6 10 18" xfId="54164"/>
    <cellStyle name="Обычный 6 10 2" xfId="13956"/>
    <cellStyle name="Обычный 6 10 2 10" xfId="16395"/>
    <cellStyle name="Обычный 6 10 2 11" xfId="23880"/>
    <cellStyle name="Обычный 6 10 2 12" xfId="31351"/>
    <cellStyle name="Обычный 6 10 2 13" xfId="38817"/>
    <cellStyle name="Обычный 6 10 2 14" xfId="46698"/>
    <cellStyle name="Обычный 6 10 2 15" xfId="54165"/>
    <cellStyle name="Обычный 6 10 2 2" xfId="13957"/>
    <cellStyle name="Обычный 6 10 2 2 2" xfId="13958"/>
    <cellStyle name="Обычный 6 10 2 2 3" xfId="17345"/>
    <cellStyle name="Обычный 6 10 2 2 4" xfId="24817"/>
    <cellStyle name="Обычный 6 10 2 2 5" xfId="32287"/>
    <cellStyle name="Обычный 6 10 2 2 6" xfId="39749"/>
    <cellStyle name="Обычный 6 10 2 2 7" xfId="47635"/>
    <cellStyle name="Обычный 6 10 2 2 8" xfId="55102"/>
    <cellStyle name="Обычный 6 10 2 3" xfId="13959"/>
    <cellStyle name="Обычный 6 10 2 3 2" xfId="13960"/>
    <cellStyle name="Обычный 6 10 2 3 3" xfId="18279"/>
    <cellStyle name="Обычный 6 10 2 3 4" xfId="25751"/>
    <cellStyle name="Обычный 6 10 2 3 5" xfId="33220"/>
    <cellStyle name="Обычный 6 10 2 3 6" xfId="40681"/>
    <cellStyle name="Обычный 6 10 2 3 7" xfId="48569"/>
    <cellStyle name="Обычный 6 10 2 3 8" xfId="56036"/>
    <cellStyle name="Обычный 6 10 2 4" xfId="13961"/>
    <cellStyle name="Обычный 6 10 2 4 2" xfId="13962"/>
    <cellStyle name="Обычный 6 10 2 4 3" xfId="19212"/>
    <cellStyle name="Обычный 6 10 2 4 4" xfId="26684"/>
    <cellStyle name="Обычный 6 10 2 4 5" xfId="34153"/>
    <cellStyle name="Обычный 6 10 2 4 6" xfId="41614"/>
    <cellStyle name="Обычный 6 10 2 4 7" xfId="49502"/>
    <cellStyle name="Обычный 6 10 2 4 8" xfId="56969"/>
    <cellStyle name="Обычный 6 10 2 5" xfId="13963"/>
    <cellStyle name="Обычный 6 10 2 5 2" xfId="13964"/>
    <cellStyle name="Обычный 6 10 2 5 3" xfId="20144"/>
    <cellStyle name="Обычный 6 10 2 5 4" xfId="27616"/>
    <cellStyle name="Обычный 6 10 2 5 5" xfId="35085"/>
    <cellStyle name="Обычный 6 10 2 5 6" xfId="42546"/>
    <cellStyle name="Обычный 6 10 2 5 7" xfId="50434"/>
    <cellStyle name="Обычный 6 10 2 5 8" xfId="57901"/>
    <cellStyle name="Обычный 6 10 2 6" xfId="13965"/>
    <cellStyle name="Обычный 6 10 2 6 2" xfId="13966"/>
    <cellStyle name="Обычный 6 10 2 6 3" xfId="21077"/>
    <cellStyle name="Обычный 6 10 2 6 4" xfId="28549"/>
    <cellStyle name="Обычный 6 10 2 6 5" xfId="36018"/>
    <cellStyle name="Обычный 6 10 2 6 6" xfId="43479"/>
    <cellStyle name="Обычный 6 10 2 6 7" xfId="51367"/>
    <cellStyle name="Обычный 6 10 2 6 8" xfId="58834"/>
    <cellStyle name="Обычный 6 10 2 7" xfId="13967"/>
    <cellStyle name="Обычный 6 10 2 7 2" xfId="13968"/>
    <cellStyle name="Обычный 6 10 2 7 3" xfId="22011"/>
    <cellStyle name="Обычный 6 10 2 7 4" xfId="29483"/>
    <cellStyle name="Обычный 6 10 2 7 5" xfId="36952"/>
    <cellStyle name="Обычный 6 10 2 7 6" xfId="44413"/>
    <cellStyle name="Обычный 6 10 2 7 7" xfId="52301"/>
    <cellStyle name="Обычный 6 10 2 7 8" xfId="59768"/>
    <cellStyle name="Обычный 6 10 2 8" xfId="13969"/>
    <cellStyle name="Обычный 6 10 2 8 2" xfId="13970"/>
    <cellStyle name="Обычный 6 10 2 8 3" xfId="22944"/>
    <cellStyle name="Обычный 6 10 2 8 4" xfId="30416"/>
    <cellStyle name="Обычный 6 10 2 8 5" xfId="37885"/>
    <cellStyle name="Обычный 6 10 2 8 6" xfId="45346"/>
    <cellStyle name="Обычный 6 10 2 8 7" xfId="53234"/>
    <cellStyle name="Обычный 6 10 2 8 8" xfId="60701"/>
    <cellStyle name="Обычный 6 10 2 9" xfId="13971"/>
    <cellStyle name="Обычный 6 10 3" xfId="13972"/>
    <cellStyle name="Обычный 6 10 3 10" xfId="16396"/>
    <cellStyle name="Обычный 6 10 3 11" xfId="23881"/>
    <cellStyle name="Обычный 6 10 3 12" xfId="31352"/>
    <cellStyle name="Обычный 6 10 3 13" xfId="38818"/>
    <cellStyle name="Обычный 6 10 3 14" xfId="46699"/>
    <cellStyle name="Обычный 6 10 3 15" xfId="54166"/>
    <cellStyle name="Обычный 6 10 3 2" xfId="13973"/>
    <cellStyle name="Обычный 6 10 3 2 2" xfId="13974"/>
    <cellStyle name="Обычный 6 10 3 2 3" xfId="17346"/>
    <cellStyle name="Обычный 6 10 3 2 4" xfId="24818"/>
    <cellStyle name="Обычный 6 10 3 2 5" xfId="32288"/>
    <cellStyle name="Обычный 6 10 3 2 6" xfId="39750"/>
    <cellStyle name="Обычный 6 10 3 2 7" xfId="47636"/>
    <cellStyle name="Обычный 6 10 3 2 8" xfId="55103"/>
    <cellStyle name="Обычный 6 10 3 3" xfId="13975"/>
    <cellStyle name="Обычный 6 10 3 3 2" xfId="13976"/>
    <cellStyle name="Обычный 6 10 3 3 3" xfId="18280"/>
    <cellStyle name="Обычный 6 10 3 3 4" xfId="25752"/>
    <cellStyle name="Обычный 6 10 3 3 5" xfId="33221"/>
    <cellStyle name="Обычный 6 10 3 3 6" xfId="40682"/>
    <cellStyle name="Обычный 6 10 3 3 7" xfId="48570"/>
    <cellStyle name="Обычный 6 10 3 3 8" xfId="56037"/>
    <cellStyle name="Обычный 6 10 3 4" xfId="13977"/>
    <cellStyle name="Обычный 6 10 3 4 2" xfId="13978"/>
    <cellStyle name="Обычный 6 10 3 4 3" xfId="19213"/>
    <cellStyle name="Обычный 6 10 3 4 4" xfId="26685"/>
    <cellStyle name="Обычный 6 10 3 4 5" xfId="34154"/>
    <cellStyle name="Обычный 6 10 3 4 6" xfId="41615"/>
    <cellStyle name="Обычный 6 10 3 4 7" xfId="49503"/>
    <cellStyle name="Обычный 6 10 3 4 8" xfId="56970"/>
    <cellStyle name="Обычный 6 10 3 5" xfId="13979"/>
    <cellStyle name="Обычный 6 10 3 5 2" xfId="13980"/>
    <cellStyle name="Обычный 6 10 3 5 3" xfId="20145"/>
    <cellStyle name="Обычный 6 10 3 5 4" xfId="27617"/>
    <cellStyle name="Обычный 6 10 3 5 5" xfId="35086"/>
    <cellStyle name="Обычный 6 10 3 5 6" xfId="42547"/>
    <cellStyle name="Обычный 6 10 3 5 7" xfId="50435"/>
    <cellStyle name="Обычный 6 10 3 5 8" xfId="57902"/>
    <cellStyle name="Обычный 6 10 3 6" xfId="13981"/>
    <cellStyle name="Обычный 6 10 3 6 2" xfId="13982"/>
    <cellStyle name="Обычный 6 10 3 6 3" xfId="21078"/>
    <cellStyle name="Обычный 6 10 3 6 4" xfId="28550"/>
    <cellStyle name="Обычный 6 10 3 6 5" xfId="36019"/>
    <cellStyle name="Обычный 6 10 3 6 6" xfId="43480"/>
    <cellStyle name="Обычный 6 10 3 6 7" xfId="51368"/>
    <cellStyle name="Обычный 6 10 3 6 8" xfId="58835"/>
    <cellStyle name="Обычный 6 10 3 7" xfId="13983"/>
    <cellStyle name="Обычный 6 10 3 7 2" xfId="13984"/>
    <cellStyle name="Обычный 6 10 3 7 3" xfId="22012"/>
    <cellStyle name="Обычный 6 10 3 7 4" xfId="29484"/>
    <cellStyle name="Обычный 6 10 3 7 5" xfId="36953"/>
    <cellStyle name="Обычный 6 10 3 7 6" xfId="44414"/>
    <cellStyle name="Обычный 6 10 3 7 7" xfId="52302"/>
    <cellStyle name="Обычный 6 10 3 7 8" xfId="59769"/>
    <cellStyle name="Обычный 6 10 3 8" xfId="13985"/>
    <cellStyle name="Обычный 6 10 3 8 2" xfId="13986"/>
    <cellStyle name="Обычный 6 10 3 8 3" xfId="22945"/>
    <cellStyle name="Обычный 6 10 3 8 4" xfId="30417"/>
    <cellStyle name="Обычный 6 10 3 8 5" xfId="37886"/>
    <cellStyle name="Обычный 6 10 3 8 6" xfId="45347"/>
    <cellStyle name="Обычный 6 10 3 8 7" xfId="53235"/>
    <cellStyle name="Обычный 6 10 3 8 8" xfId="60702"/>
    <cellStyle name="Обычный 6 10 3 9" xfId="13987"/>
    <cellStyle name="Обычный 6 10 4" xfId="13988"/>
    <cellStyle name="Обычный 6 10 4 2" xfId="13989"/>
    <cellStyle name="Обычный 6 10 4 3" xfId="17344"/>
    <cellStyle name="Обычный 6 10 4 4" xfId="24816"/>
    <cellStyle name="Обычный 6 10 4 5" xfId="32286"/>
    <cellStyle name="Обычный 6 10 4 6" xfId="39748"/>
    <cellStyle name="Обычный 6 10 4 7" xfId="47634"/>
    <cellStyle name="Обычный 6 10 4 8" xfId="55101"/>
    <cellStyle name="Обычный 6 10 5" xfId="13990"/>
    <cellStyle name="Обычный 6 10 5 2" xfId="13991"/>
    <cellStyle name="Обычный 6 10 5 3" xfId="18278"/>
    <cellStyle name="Обычный 6 10 5 4" xfId="25750"/>
    <cellStyle name="Обычный 6 10 5 5" xfId="33219"/>
    <cellStyle name="Обычный 6 10 5 6" xfId="40680"/>
    <cellStyle name="Обычный 6 10 5 7" xfId="48568"/>
    <cellStyle name="Обычный 6 10 5 8" xfId="56035"/>
    <cellStyle name="Обычный 6 10 6" xfId="13992"/>
    <cellStyle name="Обычный 6 10 6 2" xfId="13993"/>
    <cellStyle name="Обычный 6 10 6 3" xfId="19211"/>
    <cellStyle name="Обычный 6 10 6 4" xfId="26683"/>
    <cellStyle name="Обычный 6 10 6 5" xfId="34152"/>
    <cellStyle name="Обычный 6 10 6 6" xfId="41613"/>
    <cellStyle name="Обычный 6 10 6 7" xfId="49501"/>
    <cellStyle name="Обычный 6 10 6 8" xfId="56968"/>
    <cellStyle name="Обычный 6 10 7" xfId="13994"/>
    <cellStyle name="Обычный 6 10 7 2" xfId="13995"/>
    <cellStyle name="Обычный 6 10 7 3" xfId="20143"/>
    <cellStyle name="Обычный 6 10 7 4" xfId="27615"/>
    <cellStyle name="Обычный 6 10 7 5" xfId="35084"/>
    <cellStyle name="Обычный 6 10 7 6" xfId="42545"/>
    <cellStyle name="Обычный 6 10 7 7" xfId="50433"/>
    <cellStyle name="Обычный 6 10 7 8" xfId="57900"/>
    <cellStyle name="Обычный 6 10 8" xfId="13996"/>
    <cellStyle name="Обычный 6 10 8 2" xfId="13997"/>
    <cellStyle name="Обычный 6 10 8 3" xfId="21076"/>
    <cellStyle name="Обычный 6 10 8 4" xfId="28548"/>
    <cellStyle name="Обычный 6 10 8 5" xfId="36017"/>
    <cellStyle name="Обычный 6 10 8 6" xfId="43478"/>
    <cellStyle name="Обычный 6 10 8 7" xfId="51366"/>
    <cellStyle name="Обычный 6 10 8 8" xfId="58833"/>
    <cellStyle name="Обычный 6 10 9" xfId="13998"/>
    <cellStyle name="Обычный 6 10 9 2" xfId="13999"/>
    <cellStyle name="Обычный 6 10 9 3" xfId="22010"/>
    <cellStyle name="Обычный 6 10 9 4" xfId="29482"/>
    <cellStyle name="Обычный 6 10 9 5" xfId="36951"/>
    <cellStyle name="Обычный 6 10 9 6" xfId="44412"/>
    <cellStyle name="Обычный 6 10 9 7" xfId="52300"/>
    <cellStyle name="Обычный 6 10 9 8" xfId="59767"/>
    <cellStyle name="Обычный 6 11" xfId="14000"/>
    <cellStyle name="Обычный 6 11 10" xfId="14001"/>
    <cellStyle name="Обычный 6 11 10 2" xfId="14002"/>
    <cellStyle name="Обычный 6 11 10 3" xfId="22946"/>
    <cellStyle name="Обычный 6 11 10 4" xfId="30418"/>
    <cellStyle name="Обычный 6 11 10 5" xfId="37887"/>
    <cellStyle name="Обычный 6 11 10 6" xfId="45348"/>
    <cellStyle name="Обычный 6 11 10 7" xfId="53236"/>
    <cellStyle name="Обычный 6 11 10 8" xfId="60703"/>
    <cellStyle name="Обычный 6 11 11" xfId="14003"/>
    <cellStyle name="Обычный 6 11 12" xfId="16397"/>
    <cellStyle name="Обычный 6 11 13" xfId="23882"/>
    <cellStyle name="Обычный 6 11 14" xfId="31353"/>
    <cellStyle name="Обычный 6 11 15" xfId="38819"/>
    <cellStyle name="Обычный 6 11 16" xfId="45672"/>
    <cellStyle name="Обычный 6 11 17" xfId="46700"/>
    <cellStyle name="Обычный 6 11 18" xfId="54167"/>
    <cellStyle name="Обычный 6 11 2" xfId="14004"/>
    <cellStyle name="Обычный 6 11 2 10" xfId="16398"/>
    <cellStyle name="Обычный 6 11 2 11" xfId="23883"/>
    <cellStyle name="Обычный 6 11 2 12" xfId="31354"/>
    <cellStyle name="Обычный 6 11 2 13" xfId="38820"/>
    <cellStyle name="Обычный 6 11 2 14" xfId="46701"/>
    <cellStyle name="Обычный 6 11 2 15" xfId="54168"/>
    <cellStyle name="Обычный 6 11 2 2" xfId="14005"/>
    <cellStyle name="Обычный 6 11 2 2 2" xfId="14006"/>
    <cellStyle name="Обычный 6 11 2 2 3" xfId="17348"/>
    <cellStyle name="Обычный 6 11 2 2 4" xfId="24820"/>
    <cellStyle name="Обычный 6 11 2 2 5" xfId="32290"/>
    <cellStyle name="Обычный 6 11 2 2 6" xfId="39752"/>
    <cellStyle name="Обычный 6 11 2 2 7" xfId="47638"/>
    <cellStyle name="Обычный 6 11 2 2 8" xfId="55105"/>
    <cellStyle name="Обычный 6 11 2 3" xfId="14007"/>
    <cellStyle name="Обычный 6 11 2 3 2" xfId="14008"/>
    <cellStyle name="Обычный 6 11 2 3 3" xfId="18282"/>
    <cellStyle name="Обычный 6 11 2 3 4" xfId="25754"/>
    <cellStyle name="Обычный 6 11 2 3 5" xfId="33223"/>
    <cellStyle name="Обычный 6 11 2 3 6" xfId="40684"/>
    <cellStyle name="Обычный 6 11 2 3 7" xfId="48572"/>
    <cellStyle name="Обычный 6 11 2 3 8" xfId="56039"/>
    <cellStyle name="Обычный 6 11 2 4" xfId="14009"/>
    <cellStyle name="Обычный 6 11 2 4 2" xfId="14010"/>
    <cellStyle name="Обычный 6 11 2 4 3" xfId="19215"/>
    <cellStyle name="Обычный 6 11 2 4 4" xfId="26687"/>
    <cellStyle name="Обычный 6 11 2 4 5" xfId="34156"/>
    <cellStyle name="Обычный 6 11 2 4 6" xfId="41617"/>
    <cellStyle name="Обычный 6 11 2 4 7" xfId="49505"/>
    <cellStyle name="Обычный 6 11 2 4 8" xfId="56972"/>
    <cellStyle name="Обычный 6 11 2 5" xfId="14011"/>
    <cellStyle name="Обычный 6 11 2 5 2" xfId="14012"/>
    <cellStyle name="Обычный 6 11 2 5 3" xfId="20147"/>
    <cellStyle name="Обычный 6 11 2 5 4" xfId="27619"/>
    <cellStyle name="Обычный 6 11 2 5 5" xfId="35088"/>
    <cellStyle name="Обычный 6 11 2 5 6" xfId="42549"/>
    <cellStyle name="Обычный 6 11 2 5 7" xfId="50437"/>
    <cellStyle name="Обычный 6 11 2 5 8" xfId="57904"/>
    <cellStyle name="Обычный 6 11 2 6" xfId="14013"/>
    <cellStyle name="Обычный 6 11 2 6 2" xfId="14014"/>
    <cellStyle name="Обычный 6 11 2 6 3" xfId="21080"/>
    <cellStyle name="Обычный 6 11 2 6 4" xfId="28552"/>
    <cellStyle name="Обычный 6 11 2 6 5" xfId="36021"/>
    <cellStyle name="Обычный 6 11 2 6 6" xfId="43482"/>
    <cellStyle name="Обычный 6 11 2 6 7" xfId="51370"/>
    <cellStyle name="Обычный 6 11 2 6 8" xfId="58837"/>
    <cellStyle name="Обычный 6 11 2 7" xfId="14015"/>
    <cellStyle name="Обычный 6 11 2 7 2" xfId="14016"/>
    <cellStyle name="Обычный 6 11 2 7 3" xfId="22014"/>
    <cellStyle name="Обычный 6 11 2 7 4" xfId="29486"/>
    <cellStyle name="Обычный 6 11 2 7 5" xfId="36955"/>
    <cellStyle name="Обычный 6 11 2 7 6" xfId="44416"/>
    <cellStyle name="Обычный 6 11 2 7 7" xfId="52304"/>
    <cellStyle name="Обычный 6 11 2 7 8" xfId="59771"/>
    <cellStyle name="Обычный 6 11 2 8" xfId="14017"/>
    <cellStyle name="Обычный 6 11 2 8 2" xfId="14018"/>
    <cellStyle name="Обычный 6 11 2 8 3" xfId="22947"/>
    <cellStyle name="Обычный 6 11 2 8 4" xfId="30419"/>
    <cellStyle name="Обычный 6 11 2 8 5" xfId="37888"/>
    <cellStyle name="Обычный 6 11 2 8 6" xfId="45349"/>
    <cellStyle name="Обычный 6 11 2 8 7" xfId="53237"/>
    <cellStyle name="Обычный 6 11 2 8 8" xfId="60704"/>
    <cellStyle name="Обычный 6 11 2 9" xfId="14019"/>
    <cellStyle name="Обычный 6 11 3" xfId="14020"/>
    <cellStyle name="Обычный 6 11 3 10" xfId="16399"/>
    <cellStyle name="Обычный 6 11 3 11" xfId="23884"/>
    <cellStyle name="Обычный 6 11 3 12" xfId="31355"/>
    <cellStyle name="Обычный 6 11 3 13" xfId="38821"/>
    <cellStyle name="Обычный 6 11 3 14" xfId="46702"/>
    <cellStyle name="Обычный 6 11 3 15" xfId="54169"/>
    <cellStyle name="Обычный 6 11 3 2" xfId="14021"/>
    <cellStyle name="Обычный 6 11 3 2 2" xfId="14022"/>
    <cellStyle name="Обычный 6 11 3 2 3" xfId="17349"/>
    <cellStyle name="Обычный 6 11 3 2 4" xfId="24821"/>
    <cellStyle name="Обычный 6 11 3 2 5" xfId="32291"/>
    <cellStyle name="Обычный 6 11 3 2 6" xfId="39753"/>
    <cellStyle name="Обычный 6 11 3 2 7" xfId="47639"/>
    <cellStyle name="Обычный 6 11 3 2 8" xfId="55106"/>
    <cellStyle name="Обычный 6 11 3 3" xfId="14023"/>
    <cellStyle name="Обычный 6 11 3 3 2" xfId="14024"/>
    <cellStyle name="Обычный 6 11 3 3 3" xfId="18283"/>
    <cellStyle name="Обычный 6 11 3 3 4" xfId="25755"/>
    <cellStyle name="Обычный 6 11 3 3 5" xfId="33224"/>
    <cellStyle name="Обычный 6 11 3 3 6" xfId="40685"/>
    <cellStyle name="Обычный 6 11 3 3 7" xfId="48573"/>
    <cellStyle name="Обычный 6 11 3 3 8" xfId="56040"/>
    <cellStyle name="Обычный 6 11 3 4" xfId="14025"/>
    <cellStyle name="Обычный 6 11 3 4 2" xfId="14026"/>
    <cellStyle name="Обычный 6 11 3 4 3" xfId="19216"/>
    <cellStyle name="Обычный 6 11 3 4 4" xfId="26688"/>
    <cellStyle name="Обычный 6 11 3 4 5" xfId="34157"/>
    <cellStyle name="Обычный 6 11 3 4 6" xfId="41618"/>
    <cellStyle name="Обычный 6 11 3 4 7" xfId="49506"/>
    <cellStyle name="Обычный 6 11 3 4 8" xfId="56973"/>
    <cellStyle name="Обычный 6 11 3 5" xfId="14027"/>
    <cellStyle name="Обычный 6 11 3 5 2" xfId="14028"/>
    <cellStyle name="Обычный 6 11 3 5 3" xfId="20148"/>
    <cellStyle name="Обычный 6 11 3 5 4" xfId="27620"/>
    <cellStyle name="Обычный 6 11 3 5 5" xfId="35089"/>
    <cellStyle name="Обычный 6 11 3 5 6" xfId="42550"/>
    <cellStyle name="Обычный 6 11 3 5 7" xfId="50438"/>
    <cellStyle name="Обычный 6 11 3 5 8" xfId="57905"/>
    <cellStyle name="Обычный 6 11 3 6" xfId="14029"/>
    <cellStyle name="Обычный 6 11 3 6 2" xfId="14030"/>
    <cellStyle name="Обычный 6 11 3 6 3" xfId="21081"/>
    <cellStyle name="Обычный 6 11 3 6 4" xfId="28553"/>
    <cellStyle name="Обычный 6 11 3 6 5" xfId="36022"/>
    <cellStyle name="Обычный 6 11 3 6 6" xfId="43483"/>
    <cellStyle name="Обычный 6 11 3 6 7" xfId="51371"/>
    <cellStyle name="Обычный 6 11 3 6 8" xfId="58838"/>
    <cellStyle name="Обычный 6 11 3 7" xfId="14031"/>
    <cellStyle name="Обычный 6 11 3 7 2" xfId="14032"/>
    <cellStyle name="Обычный 6 11 3 7 3" xfId="22015"/>
    <cellStyle name="Обычный 6 11 3 7 4" xfId="29487"/>
    <cellStyle name="Обычный 6 11 3 7 5" xfId="36956"/>
    <cellStyle name="Обычный 6 11 3 7 6" xfId="44417"/>
    <cellStyle name="Обычный 6 11 3 7 7" xfId="52305"/>
    <cellStyle name="Обычный 6 11 3 7 8" xfId="59772"/>
    <cellStyle name="Обычный 6 11 3 8" xfId="14033"/>
    <cellStyle name="Обычный 6 11 3 8 2" xfId="14034"/>
    <cellStyle name="Обычный 6 11 3 8 3" xfId="22948"/>
    <cellStyle name="Обычный 6 11 3 8 4" xfId="30420"/>
    <cellStyle name="Обычный 6 11 3 8 5" xfId="37889"/>
    <cellStyle name="Обычный 6 11 3 8 6" xfId="45350"/>
    <cellStyle name="Обычный 6 11 3 8 7" xfId="53238"/>
    <cellStyle name="Обычный 6 11 3 8 8" xfId="60705"/>
    <cellStyle name="Обычный 6 11 3 9" xfId="14035"/>
    <cellStyle name="Обычный 6 11 4" xfId="14036"/>
    <cellStyle name="Обычный 6 11 4 2" xfId="14037"/>
    <cellStyle name="Обычный 6 11 4 3" xfId="17347"/>
    <cellStyle name="Обычный 6 11 4 4" xfId="24819"/>
    <cellStyle name="Обычный 6 11 4 5" xfId="32289"/>
    <cellStyle name="Обычный 6 11 4 6" xfId="39751"/>
    <cellStyle name="Обычный 6 11 4 7" xfId="47637"/>
    <cellStyle name="Обычный 6 11 4 8" xfId="55104"/>
    <cellStyle name="Обычный 6 11 5" xfId="14038"/>
    <cellStyle name="Обычный 6 11 5 2" xfId="14039"/>
    <cellStyle name="Обычный 6 11 5 3" xfId="18281"/>
    <cellStyle name="Обычный 6 11 5 4" xfId="25753"/>
    <cellStyle name="Обычный 6 11 5 5" xfId="33222"/>
    <cellStyle name="Обычный 6 11 5 6" xfId="40683"/>
    <cellStyle name="Обычный 6 11 5 7" xfId="48571"/>
    <cellStyle name="Обычный 6 11 5 8" xfId="56038"/>
    <cellStyle name="Обычный 6 11 6" xfId="14040"/>
    <cellStyle name="Обычный 6 11 6 2" xfId="14041"/>
    <cellStyle name="Обычный 6 11 6 3" xfId="19214"/>
    <cellStyle name="Обычный 6 11 6 4" xfId="26686"/>
    <cellStyle name="Обычный 6 11 6 5" xfId="34155"/>
    <cellStyle name="Обычный 6 11 6 6" xfId="41616"/>
    <cellStyle name="Обычный 6 11 6 7" xfId="49504"/>
    <cellStyle name="Обычный 6 11 6 8" xfId="56971"/>
    <cellStyle name="Обычный 6 11 7" xfId="14042"/>
    <cellStyle name="Обычный 6 11 7 2" xfId="14043"/>
    <cellStyle name="Обычный 6 11 7 3" xfId="20146"/>
    <cellStyle name="Обычный 6 11 7 4" xfId="27618"/>
    <cellStyle name="Обычный 6 11 7 5" xfId="35087"/>
    <cellStyle name="Обычный 6 11 7 6" xfId="42548"/>
    <cellStyle name="Обычный 6 11 7 7" xfId="50436"/>
    <cellStyle name="Обычный 6 11 7 8" xfId="57903"/>
    <cellStyle name="Обычный 6 11 8" xfId="14044"/>
    <cellStyle name="Обычный 6 11 8 2" xfId="14045"/>
    <cellStyle name="Обычный 6 11 8 3" xfId="21079"/>
    <cellStyle name="Обычный 6 11 8 4" xfId="28551"/>
    <cellStyle name="Обычный 6 11 8 5" xfId="36020"/>
    <cellStyle name="Обычный 6 11 8 6" xfId="43481"/>
    <cellStyle name="Обычный 6 11 8 7" xfId="51369"/>
    <cellStyle name="Обычный 6 11 8 8" xfId="58836"/>
    <cellStyle name="Обычный 6 11 9" xfId="14046"/>
    <cellStyle name="Обычный 6 11 9 2" xfId="14047"/>
    <cellStyle name="Обычный 6 11 9 3" xfId="22013"/>
    <cellStyle name="Обычный 6 11 9 4" xfId="29485"/>
    <cellStyle name="Обычный 6 11 9 5" xfId="36954"/>
    <cellStyle name="Обычный 6 11 9 6" xfId="44415"/>
    <cellStyle name="Обычный 6 11 9 7" xfId="52303"/>
    <cellStyle name="Обычный 6 11 9 8" xfId="59770"/>
    <cellStyle name="Обычный 6 12" xfId="14048"/>
    <cellStyle name="Обычный 6 12 10" xfId="14049"/>
    <cellStyle name="Обычный 6 12 10 2" xfId="14050"/>
    <cellStyle name="Обычный 6 12 10 3" xfId="22949"/>
    <cellStyle name="Обычный 6 12 10 4" xfId="30421"/>
    <cellStyle name="Обычный 6 12 10 5" xfId="37890"/>
    <cellStyle name="Обычный 6 12 10 6" xfId="45351"/>
    <cellStyle name="Обычный 6 12 10 7" xfId="53239"/>
    <cellStyle name="Обычный 6 12 10 8" xfId="60706"/>
    <cellStyle name="Обычный 6 12 11" xfId="14051"/>
    <cellStyle name="Обычный 6 12 12" xfId="16400"/>
    <cellStyle name="Обычный 6 12 13" xfId="23885"/>
    <cellStyle name="Обычный 6 12 14" xfId="31356"/>
    <cellStyle name="Обычный 6 12 15" xfId="38822"/>
    <cellStyle name="Обычный 6 12 16" xfId="45673"/>
    <cellStyle name="Обычный 6 12 17" xfId="46703"/>
    <cellStyle name="Обычный 6 12 18" xfId="54170"/>
    <cellStyle name="Обычный 6 12 2" xfId="14052"/>
    <cellStyle name="Обычный 6 12 2 10" xfId="16401"/>
    <cellStyle name="Обычный 6 12 2 11" xfId="23886"/>
    <cellStyle name="Обычный 6 12 2 12" xfId="31357"/>
    <cellStyle name="Обычный 6 12 2 13" xfId="38823"/>
    <cellStyle name="Обычный 6 12 2 14" xfId="46704"/>
    <cellStyle name="Обычный 6 12 2 15" xfId="54171"/>
    <cellStyle name="Обычный 6 12 2 2" xfId="14053"/>
    <cellStyle name="Обычный 6 12 2 2 2" xfId="14054"/>
    <cellStyle name="Обычный 6 12 2 2 3" xfId="17351"/>
    <cellStyle name="Обычный 6 12 2 2 4" xfId="24823"/>
    <cellStyle name="Обычный 6 12 2 2 5" xfId="32293"/>
    <cellStyle name="Обычный 6 12 2 2 6" xfId="39755"/>
    <cellStyle name="Обычный 6 12 2 2 7" xfId="47641"/>
    <cellStyle name="Обычный 6 12 2 2 8" xfId="55108"/>
    <cellStyle name="Обычный 6 12 2 3" xfId="14055"/>
    <cellStyle name="Обычный 6 12 2 3 2" xfId="14056"/>
    <cellStyle name="Обычный 6 12 2 3 3" xfId="18285"/>
    <cellStyle name="Обычный 6 12 2 3 4" xfId="25757"/>
    <cellStyle name="Обычный 6 12 2 3 5" xfId="33226"/>
    <cellStyle name="Обычный 6 12 2 3 6" xfId="40687"/>
    <cellStyle name="Обычный 6 12 2 3 7" xfId="48575"/>
    <cellStyle name="Обычный 6 12 2 3 8" xfId="56042"/>
    <cellStyle name="Обычный 6 12 2 4" xfId="14057"/>
    <cellStyle name="Обычный 6 12 2 4 2" xfId="14058"/>
    <cellStyle name="Обычный 6 12 2 4 3" xfId="19218"/>
    <cellStyle name="Обычный 6 12 2 4 4" xfId="26690"/>
    <cellStyle name="Обычный 6 12 2 4 5" xfId="34159"/>
    <cellStyle name="Обычный 6 12 2 4 6" xfId="41620"/>
    <cellStyle name="Обычный 6 12 2 4 7" xfId="49508"/>
    <cellStyle name="Обычный 6 12 2 4 8" xfId="56975"/>
    <cellStyle name="Обычный 6 12 2 5" xfId="14059"/>
    <cellStyle name="Обычный 6 12 2 5 2" xfId="14060"/>
    <cellStyle name="Обычный 6 12 2 5 3" xfId="20150"/>
    <cellStyle name="Обычный 6 12 2 5 4" xfId="27622"/>
    <cellStyle name="Обычный 6 12 2 5 5" xfId="35091"/>
    <cellStyle name="Обычный 6 12 2 5 6" xfId="42552"/>
    <cellStyle name="Обычный 6 12 2 5 7" xfId="50440"/>
    <cellStyle name="Обычный 6 12 2 5 8" xfId="57907"/>
    <cellStyle name="Обычный 6 12 2 6" xfId="14061"/>
    <cellStyle name="Обычный 6 12 2 6 2" xfId="14062"/>
    <cellStyle name="Обычный 6 12 2 6 3" xfId="21083"/>
    <cellStyle name="Обычный 6 12 2 6 4" xfId="28555"/>
    <cellStyle name="Обычный 6 12 2 6 5" xfId="36024"/>
    <cellStyle name="Обычный 6 12 2 6 6" xfId="43485"/>
    <cellStyle name="Обычный 6 12 2 6 7" xfId="51373"/>
    <cellStyle name="Обычный 6 12 2 6 8" xfId="58840"/>
    <cellStyle name="Обычный 6 12 2 7" xfId="14063"/>
    <cellStyle name="Обычный 6 12 2 7 2" xfId="14064"/>
    <cellStyle name="Обычный 6 12 2 7 3" xfId="22017"/>
    <cellStyle name="Обычный 6 12 2 7 4" xfId="29489"/>
    <cellStyle name="Обычный 6 12 2 7 5" xfId="36958"/>
    <cellStyle name="Обычный 6 12 2 7 6" xfId="44419"/>
    <cellStyle name="Обычный 6 12 2 7 7" xfId="52307"/>
    <cellStyle name="Обычный 6 12 2 7 8" xfId="59774"/>
    <cellStyle name="Обычный 6 12 2 8" xfId="14065"/>
    <cellStyle name="Обычный 6 12 2 8 2" xfId="14066"/>
    <cellStyle name="Обычный 6 12 2 8 3" xfId="22950"/>
    <cellStyle name="Обычный 6 12 2 8 4" xfId="30422"/>
    <cellStyle name="Обычный 6 12 2 8 5" xfId="37891"/>
    <cellStyle name="Обычный 6 12 2 8 6" xfId="45352"/>
    <cellStyle name="Обычный 6 12 2 8 7" xfId="53240"/>
    <cellStyle name="Обычный 6 12 2 8 8" xfId="60707"/>
    <cellStyle name="Обычный 6 12 2 9" xfId="14067"/>
    <cellStyle name="Обычный 6 12 3" xfId="14068"/>
    <cellStyle name="Обычный 6 12 3 10" xfId="16402"/>
    <cellStyle name="Обычный 6 12 3 11" xfId="23887"/>
    <cellStyle name="Обычный 6 12 3 12" xfId="31358"/>
    <cellStyle name="Обычный 6 12 3 13" xfId="38824"/>
    <cellStyle name="Обычный 6 12 3 14" xfId="46705"/>
    <cellStyle name="Обычный 6 12 3 15" xfId="54172"/>
    <cellStyle name="Обычный 6 12 3 2" xfId="14069"/>
    <cellStyle name="Обычный 6 12 3 2 2" xfId="14070"/>
    <cellStyle name="Обычный 6 12 3 2 3" xfId="17352"/>
    <cellStyle name="Обычный 6 12 3 2 4" xfId="24824"/>
    <cellStyle name="Обычный 6 12 3 2 5" xfId="32294"/>
    <cellStyle name="Обычный 6 12 3 2 6" xfId="39756"/>
    <cellStyle name="Обычный 6 12 3 2 7" xfId="47642"/>
    <cellStyle name="Обычный 6 12 3 2 8" xfId="55109"/>
    <cellStyle name="Обычный 6 12 3 3" xfId="14071"/>
    <cellStyle name="Обычный 6 12 3 3 2" xfId="14072"/>
    <cellStyle name="Обычный 6 12 3 3 3" xfId="18286"/>
    <cellStyle name="Обычный 6 12 3 3 4" xfId="25758"/>
    <cellStyle name="Обычный 6 12 3 3 5" xfId="33227"/>
    <cellStyle name="Обычный 6 12 3 3 6" xfId="40688"/>
    <cellStyle name="Обычный 6 12 3 3 7" xfId="48576"/>
    <cellStyle name="Обычный 6 12 3 3 8" xfId="56043"/>
    <cellStyle name="Обычный 6 12 3 4" xfId="14073"/>
    <cellStyle name="Обычный 6 12 3 4 2" xfId="14074"/>
    <cellStyle name="Обычный 6 12 3 4 3" xfId="19219"/>
    <cellStyle name="Обычный 6 12 3 4 4" xfId="26691"/>
    <cellStyle name="Обычный 6 12 3 4 5" xfId="34160"/>
    <cellStyle name="Обычный 6 12 3 4 6" xfId="41621"/>
    <cellStyle name="Обычный 6 12 3 4 7" xfId="49509"/>
    <cellStyle name="Обычный 6 12 3 4 8" xfId="56976"/>
    <cellStyle name="Обычный 6 12 3 5" xfId="14075"/>
    <cellStyle name="Обычный 6 12 3 5 2" xfId="14076"/>
    <cellStyle name="Обычный 6 12 3 5 3" xfId="20151"/>
    <cellStyle name="Обычный 6 12 3 5 4" xfId="27623"/>
    <cellStyle name="Обычный 6 12 3 5 5" xfId="35092"/>
    <cellStyle name="Обычный 6 12 3 5 6" xfId="42553"/>
    <cellStyle name="Обычный 6 12 3 5 7" xfId="50441"/>
    <cellStyle name="Обычный 6 12 3 5 8" xfId="57908"/>
    <cellStyle name="Обычный 6 12 3 6" xfId="14077"/>
    <cellStyle name="Обычный 6 12 3 6 2" xfId="14078"/>
    <cellStyle name="Обычный 6 12 3 6 3" xfId="21084"/>
    <cellStyle name="Обычный 6 12 3 6 4" xfId="28556"/>
    <cellStyle name="Обычный 6 12 3 6 5" xfId="36025"/>
    <cellStyle name="Обычный 6 12 3 6 6" xfId="43486"/>
    <cellStyle name="Обычный 6 12 3 6 7" xfId="51374"/>
    <cellStyle name="Обычный 6 12 3 6 8" xfId="58841"/>
    <cellStyle name="Обычный 6 12 3 7" xfId="14079"/>
    <cellStyle name="Обычный 6 12 3 7 2" xfId="14080"/>
    <cellStyle name="Обычный 6 12 3 7 3" xfId="22018"/>
    <cellStyle name="Обычный 6 12 3 7 4" xfId="29490"/>
    <cellStyle name="Обычный 6 12 3 7 5" xfId="36959"/>
    <cellStyle name="Обычный 6 12 3 7 6" xfId="44420"/>
    <cellStyle name="Обычный 6 12 3 7 7" xfId="52308"/>
    <cellStyle name="Обычный 6 12 3 7 8" xfId="59775"/>
    <cellStyle name="Обычный 6 12 3 8" xfId="14081"/>
    <cellStyle name="Обычный 6 12 3 8 2" xfId="14082"/>
    <cellStyle name="Обычный 6 12 3 8 3" xfId="22951"/>
    <cellStyle name="Обычный 6 12 3 8 4" xfId="30423"/>
    <cellStyle name="Обычный 6 12 3 8 5" xfId="37892"/>
    <cellStyle name="Обычный 6 12 3 8 6" xfId="45353"/>
    <cellStyle name="Обычный 6 12 3 8 7" xfId="53241"/>
    <cellStyle name="Обычный 6 12 3 8 8" xfId="60708"/>
    <cellStyle name="Обычный 6 12 3 9" xfId="14083"/>
    <cellStyle name="Обычный 6 12 4" xfId="14084"/>
    <cellStyle name="Обычный 6 12 4 2" xfId="14085"/>
    <cellStyle name="Обычный 6 12 4 3" xfId="17350"/>
    <cellStyle name="Обычный 6 12 4 4" xfId="24822"/>
    <cellStyle name="Обычный 6 12 4 5" xfId="32292"/>
    <cellStyle name="Обычный 6 12 4 6" xfId="39754"/>
    <cellStyle name="Обычный 6 12 4 7" xfId="47640"/>
    <cellStyle name="Обычный 6 12 4 8" xfId="55107"/>
    <cellStyle name="Обычный 6 12 5" xfId="14086"/>
    <cellStyle name="Обычный 6 12 5 2" xfId="14087"/>
    <cellStyle name="Обычный 6 12 5 3" xfId="18284"/>
    <cellStyle name="Обычный 6 12 5 4" xfId="25756"/>
    <cellStyle name="Обычный 6 12 5 5" xfId="33225"/>
    <cellStyle name="Обычный 6 12 5 6" xfId="40686"/>
    <cellStyle name="Обычный 6 12 5 7" xfId="48574"/>
    <cellStyle name="Обычный 6 12 5 8" xfId="56041"/>
    <cellStyle name="Обычный 6 12 6" xfId="14088"/>
    <cellStyle name="Обычный 6 12 6 2" xfId="14089"/>
    <cellStyle name="Обычный 6 12 6 3" xfId="19217"/>
    <cellStyle name="Обычный 6 12 6 4" xfId="26689"/>
    <cellStyle name="Обычный 6 12 6 5" xfId="34158"/>
    <cellStyle name="Обычный 6 12 6 6" xfId="41619"/>
    <cellStyle name="Обычный 6 12 6 7" xfId="49507"/>
    <cellStyle name="Обычный 6 12 6 8" xfId="56974"/>
    <cellStyle name="Обычный 6 12 7" xfId="14090"/>
    <cellStyle name="Обычный 6 12 7 2" xfId="14091"/>
    <cellStyle name="Обычный 6 12 7 3" xfId="20149"/>
    <cellStyle name="Обычный 6 12 7 4" xfId="27621"/>
    <cellStyle name="Обычный 6 12 7 5" xfId="35090"/>
    <cellStyle name="Обычный 6 12 7 6" xfId="42551"/>
    <cellStyle name="Обычный 6 12 7 7" xfId="50439"/>
    <cellStyle name="Обычный 6 12 7 8" xfId="57906"/>
    <cellStyle name="Обычный 6 12 8" xfId="14092"/>
    <cellStyle name="Обычный 6 12 8 2" xfId="14093"/>
    <cellStyle name="Обычный 6 12 8 3" xfId="21082"/>
    <cellStyle name="Обычный 6 12 8 4" xfId="28554"/>
    <cellStyle name="Обычный 6 12 8 5" xfId="36023"/>
    <cellStyle name="Обычный 6 12 8 6" xfId="43484"/>
    <cellStyle name="Обычный 6 12 8 7" xfId="51372"/>
    <cellStyle name="Обычный 6 12 8 8" xfId="58839"/>
    <cellStyle name="Обычный 6 12 9" xfId="14094"/>
    <cellStyle name="Обычный 6 12 9 2" xfId="14095"/>
    <cellStyle name="Обычный 6 12 9 3" xfId="22016"/>
    <cellStyle name="Обычный 6 12 9 4" xfId="29488"/>
    <cellStyle name="Обычный 6 12 9 5" xfId="36957"/>
    <cellStyle name="Обычный 6 12 9 6" xfId="44418"/>
    <cellStyle name="Обычный 6 12 9 7" xfId="52306"/>
    <cellStyle name="Обычный 6 12 9 8" xfId="59773"/>
    <cellStyle name="Обычный 6 13" xfId="14096"/>
    <cellStyle name="Обычный 6 13 10" xfId="14097"/>
    <cellStyle name="Обычный 6 13 10 2" xfId="14098"/>
    <cellStyle name="Обычный 6 13 10 3" xfId="22952"/>
    <cellStyle name="Обычный 6 13 10 4" xfId="30424"/>
    <cellStyle name="Обычный 6 13 10 5" xfId="37893"/>
    <cellStyle name="Обычный 6 13 10 6" xfId="45354"/>
    <cellStyle name="Обычный 6 13 10 7" xfId="53242"/>
    <cellStyle name="Обычный 6 13 10 8" xfId="60709"/>
    <cellStyle name="Обычный 6 13 11" xfId="14099"/>
    <cellStyle name="Обычный 6 13 12" xfId="16403"/>
    <cellStyle name="Обычный 6 13 13" xfId="23888"/>
    <cellStyle name="Обычный 6 13 14" xfId="31359"/>
    <cellStyle name="Обычный 6 13 15" xfId="38825"/>
    <cellStyle name="Обычный 6 13 16" xfId="45674"/>
    <cellStyle name="Обычный 6 13 17" xfId="46706"/>
    <cellStyle name="Обычный 6 13 18" xfId="54173"/>
    <cellStyle name="Обычный 6 13 2" xfId="14100"/>
    <cellStyle name="Обычный 6 13 2 10" xfId="16404"/>
    <cellStyle name="Обычный 6 13 2 11" xfId="23889"/>
    <cellStyle name="Обычный 6 13 2 12" xfId="31360"/>
    <cellStyle name="Обычный 6 13 2 13" xfId="38826"/>
    <cellStyle name="Обычный 6 13 2 14" xfId="46707"/>
    <cellStyle name="Обычный 6 13 2 15" xfId="54174"/>
    <cellStyle name="Обычный 6 13 2 2" xfId="14101"/>
    <cellStyle name="Обычный 6 13 2 2 2" xfId="14102"/>
    <cellStyle name="Обычный 6 13 2 2 3" xfId="17354"/>
    <cellStyle name="Обычный 6 13 2 2 4" xfId="24826"/>
    <cellStyle name="Обычный 6 13 2 2 5" xfId="32296"/>
    <cellStyle name="Обычный 6 13 2 2 6" xfId="39758"/>
    <cellStyle name="Обычный 6 13 2 2 7" xfId="47644"/>
    <cellStyle name="Обычный 6 13 2 2 8" xfId="55111"/>
    <cellStyle name="Обычный 6 13 2 3" xfId="14103"/>
    <cellStyle name="Обычный 6 13 2 3 2" xfId="14104"/>
    <cellStyle name="Обычный 6 13 2 3 3" xfId="18288"/>
    <cellStyle name="Обычный 6 13 2 3 4" xfId="25760"/>
    <cellStyle name="Обычный 6 13 2 3 5" xfId="33229"/>
    <cellStyle name="Обычный 6 13 2 3 6" xfId="40690"/>
    <cellStyle name="Обычный 6 13 2 3 7" xfId="48578"/>
    <cellStyle name="Обычный 6 13 2 3 8" xfId="56045"/>
    <cellStyle name="Обычный 6 13 2 4" xfId="14105"/>
    <cellStyle name="Обычный 6 13 2 4 2" xfId="14106"/>
    <cellStyle name="Обычный 6 13 2 4 3" xfId="19221"/>
    <cellStyle name="Обычный 6 13 2 4 4" xfId="26693"/>
    <cellStyle name="Обычный 6 13 2 4 5" xfId="34162"/>
    <cellStyle name="Обычный 6 13 2 4 6" xfId="41623"/>
    <cellStyle name="Обычный 6 13 2 4 7" xfId="49511"/>
    <cellStyle name="Обычный 6 13 2 4 8" xfId="56978"/>
    <cellStyle name="Обычный 6 13 2 5" xfId="14107"/>
    <cellStyle name="Обычный 6 13 2 5 2" xfId="14108"/>
    <cellStyle name="Обычный 6 13 2 5 3" xfId="20153"/>
    <cellStyle name="Обычный 6 13 2 5 4" xfId="27625"/>
    <cellStyle name="Обычный 6 13 2 5 5" xfId="35094"/>
    <cellStyle name="Обычный 6 13 2 5 6" xfId="42555"/>
    <cellStyle name="Обычный 6 13 2 5 7" xfId="50443"/>
    <cellStyle name="Обычный 6 13 2 5 8" xfId="57910"/>
    <cellStyle name="Обычный 6 13 2 6" xfId="14109"/>
    <cellStyle name="Обычный 6 13 2 6 2" xfId="14110"/>
    <cellStyle name="Обычный 6 13 2 6 3" xfId="21086"/>
    <cellStyle name="Обычный 6 13 2 6 4" xfId="28558"/>
    <cellStyle name="Обычный 6 13 2 6 5" xfId="36027"/>
    <cellStyle name="Обычный 6 13 2 6 6" xfId="43488"/>
    <cellStyle name="Обычный 6 13 2 6 7" xfId="51376"/>
    <cellStyle name="Обычный 6 13 2 6 8" xfId="58843"/>
    <cellStyle name="Обычный 6 13 2 7" xfId="14111"/>
    <cellStyle name="Обычный 6 13 2 7 2" xfId="14112"/>
    <cellStyle name="Обычный 6 13 2 7 3" xfId="22020"/>
    <cellStyle name="Обычный 6 13 2 7 4" xfId="29492"/>
    <cellStyle name="Обычный 6 13 2 7 5" xfId="36961"/>
    <cellStyle name="Обычный 6 13 2 7 6" xfId="44422"/>
    <cellStyle name="Обычный 6 13 2 7 7" xfId="52310"/>
    <cellStyle name="Обычный 6 13 2 7 8" xfId="59777"/>
    <cellStyle name="Обычный 6 13 2 8" xfId="14113"/>
    <cellStyle name="Обычный 6 13 2 8 2" xfId="14114"/>
    <cellStyle name="Обычный 6 13 2 8 3" xfId="22953"/>
    <cellStyle name="Обычный 6 13 2 8 4" xfId="30425"/>
    <cellStyle name="Обычный 6 13 2 8 5" xfId="37894"/>
    <cellStyle name="Обычный 6 13 2 8 6" xfId="45355"/>
    <cellStyle name="Обычный 6 13 2 8 7" xfId="53243"/>
    <cellStyle name="Обычный 6 13 2 8 8" xfId="60710"/>
    <cellStyle name="Обычный 6 13 2 9" xfId="14115"/>
    <cellStyle name="Обычный 6 13 3" xfId="14116"/>
    <cellStyle name="Обычный 6 13 3 10" xfId="16405"/>
    <cellStyle name="Обычный 6 13 3 11" xfId="23890"/>
    <cellStyle name="Обычный 6 13 3 12" xfId="31361"/>
    <cellStyle name="Обычный 6 13 3 13" xfId="38827"/>
    <cellStyle name="Обычный 6 13 3 14" xfId="46708"/>
    <cellStyle name="Обычный 6 13 3 15" xfId="54175"/>
    <cellStyle name="Обычный 6 13 3 2" xfId="14117"/>
    <cellStyle name="Обычный 6 13 3 2 2" xfId="14118"/>
    <cellStyle name="Обычный 6 13 3 2 3" xfId="17355"/>
    <cellStyle name="Обычный 6 13 3 2 4" xfId="24827"/>
    <cellStyle name="Обычный 6 13 3 2 5" xfId="32297"/>
    <cellStyle name="Обычный 6 13 3 2 6" xfId="39759"/>
    <cellStyle name="Обычный 6 13 3 2 7" xfId="47645"/>
    <cellStyle name="Обычный 6 13 3 2 8" xfId="55112"/>
    <cellStyle name="Обычный 6 13 3 3" xfId="14119"/>
    <cellStyle name="Обычный 6 13 3 3 2" xfId="14120"/>
    <cellStyle name="Обычный 6 13 3 3 3" xfId="18289"/>
    <cellStyle name="Обычный 6 13 3 3 4" xfId="25761"/>
    <cellStyle name="Обычный 6 13 3 3 5" xfId="33230"/>
    <cellStyle name="Обычный 6 13 3 3 6" xfId="40691"/>
    <cellStyle name="Обычный 6 13 3 3 7" xfId="48579"/>
    <cellStyle name="Обычный 6 13 3 3 8" xfId="56046"/>
    <cellStyle name="Обычный 6 13 3 4" xfId="14121"/>
    <cellStyle name="Обычный 6 13 3 4 2" xfId="14122"/>
    <cellStyle name="Обычный 6 13 3 4 3" xfId="19222"/>
    <cellStyle name="Обычный 6 13 3 4 4" xfId="26694"/>
    <cellStyle name="Обычный 6 13 3 4 5" xfId="34163"/>
    <cellStyle name="Обычный 6 13 3 4 6" xfId="41624"/>
    <cellStyle name="Обычный 6 13 3 4 7" xfId="49512"/>
    <cellStyle name="Обычный 6 13 3 4 8" xfId="56979"/>
    <cellStyle name="Обычный 6 13 3 5" xfId="14123"/>
    <cellStyle name="Обычный 6 13 3 5 2" xfId="14124"/>
    <cellStyle name="Обычный 6 13 3 5 3" xfId="20154"/>
    <cellStyle name="Обычный 6 13 3 5 4" xfId="27626"/>
    <cellStyle name="Обычный 6 13 3 5 5" xfId="35095"/>
    <cellStyle name="Обычный 6 13 3 5 6" xfId="42556"/>
    <cellStyle name="Обычный 6 13 3 5 7" xfId="50444"/>
    <cellStyle name="Обычный 6 13 3 5 8" xfId="57911"/>
    <cellStyle name="Обычный 6 13 3 6" xfId="14125"/>
    <cellStyle name="Обычный 6 13 3 6 2" xfId="14126"/>
    <cellStyle name="Обычный 6 13 3 6 3" xfId="21087"/>
    <cellStyle name="Обычный 6 13 3 6 4" xfId="28559"/>
    <cellStyle name="Обычный 6 13 3 6 5" xfId="36028"/>
    <cellStyle name="Обычный 6 13 3 6 6" xfId="43489"/>
    <cellStyle name="Обычный 6 13 3 6 7" xfId="51377"/>
    <cellStyle name="Обычный 6 13 3 6 8" xfId="58844"/>
    <cellStyle name="Обычный 6 13 3 7" xfId="14127"/>
    <cellStyle name="Обычный 6 13 3 7 2" xfId="14128"/>
    <cellStyle name="Обычный 6 13 3 7 3" xfId="22021"/>
    <cellStyle name="Обычный 6 13 3 7 4" xfId="29493"/>
    <cellStyle name="Обычный 6 13 3 7 5" xfId="36962"/>
    <cellStyle name="Обычный 6 13 3 7 6" xfId="44423"/>
    <cellStyle name="Обычный 6 13 3 7 7" xfId="52311"/>
    <cellStyle name="Обычный 6 13 3 7 8" xfId="59778"/>
    <cellStyle name="Обычный 6 13 3 8" xfId="14129"/>
    <cellStyle name="Обычный 6 13 3 8 2" xfId="14130"/>
    <cellStyle name="Обычный 6 13 3 8 3" xfId="22954"/>
    <cellStyle name="Обычный 6 13 3 8 4" xfId="30426"/>
    <cellStyle name="Обычный 6 13 3 8 5" xfId="37895"/>
    <cellStyle name="Обычный 6 13 3 8 6" xfId="45356"/>
    <cellStyle name="Обычный 6 13 3 8 7" xfId="53244"/>
    <cellStyle name="Обычный 6 13 3 8 8" xfId="60711"/>
    <cellStyle name="Обычный 6 13 3 9" xfId="14131"/>
    <cellStyle name="Обычный 6 13 4" xfId="14132"/>
    <cellStyle name="Обычный 6 13 4 2" xfId="14133"/>
    <cellStyle name="Обычный 6 13 4 3" xfId="17353"/>
    <cellStyle name="Обычный 6 13 4 4" xfId="24825"/>
    <cellStyle name="Обычный 6 13 4 5" xfId="32295"/>
    <cellStyle name="Обычный 6 13 4 6" xfId="39757"/>
    <cellStyle name="Обычный 6 13 4 7" xfId="47643"/>
    <cellStyle name="Обычный 6 13 4 8" xfId="55110"/>
    <cellStyle name="Обычный 6 13 5" xfId="14134"/>
    <cellStyle name="Обычный 6 13 5 2" xfId="14135"/>
    <cellStyle name="Обычный 6 13 5 3" xfId="18287"/>
    <cellStyle name="Обычный 6 13 5 4" xfId="25759"/>
    <cellStyle name="Обычный 6 13 5 5" xfId="33228"/>
    <cellStyle name="Обычный 6 13 5 6" xfId="40689"/>
    <cellStyle name="Обычный 6 13 5 7" xfId="48577"/>
    <cellStyle name="Обычный 6 13 5 8" xfId="56044"/>
    <cellStyle name="Обычный 6 13 6" xfId="14136"/>
    <cellStyle name="Обычный 6 13 6 2" xfId="14137"/>
    <cellStyle name="Обычный 6 13 6 3" xfId="19220"/>
    <cellStyle name="Обычный 6 13 6 4" xfId="26692"/>
    <cellStyle name="Обычный 6 13 6 5" xfId="34161"/>
    <cellStyle name="Обычный 6 13 6 6" xfId="41622"/>
    <cellStyle name="Обычный 6 13 6 7" xfId="49510"/>
    <cellStyle name="Обычный 6 13 6 8" xfId="56977"/>
    <cellStyle name="Обычный 6 13 7" xfId="14138"/>
    <cellStyle name="Обычный 6 13 7 2" xfId="14139"/>
    <cellStyle name="Обычный 6 13 7 3" xfId="20152"/>
    <cellStyle name="Обычный 6 13 7 4" xfId="27624"/>
    <cellStyle name="Обычный 6 13 7 5" xfId="35093"/>
    <cellStyle name="Обычный 6 13 7 6" xfId="42554"/>
    <cellStyle name="Обычный 6 13 7 7" xfId="50442"/>
    <cellStyle name="Обычный 6 13 7 8" xfId="57909"/>
    <cellStyle name="Обычный 6 13 8" xfId="14140"/>
    <cellStyle name="Обычный 6 13 8 2" xfId="14141"/>
    <cellStyle name="Обычный 6 13 8 3" xfId="21085"/>
    <cellStyle name="Обычный 6 13 8 4" xfId="28557"/>
    <cellStyle name="Обычный 6 13 8 5" xfId="36026"/>
    <cellStyle name="Обычный 6 13 8 6" xfId="43487"/>
    <cellStyle name="Обычный 6 13 8 7" xfId="51375"/>
    <cellStyle name="Обычный 6 13 8 8" xfId="58842"/>
    <cellStyle name="Обычный 6 13 9" xfId="14142"/>
    <cellStyle name="Обычный 6 13 9 2" xfId="14143"/>
    <cellStyle name="Обычный 6 13 9 3" xfId="22019"/>
    <cellStyle name="Обычный 6 13 9 4" xfId="29491"/>
    <cellStyle name="Обычный 6 13 9 5" xfId="36960"/>
    <cellStyle name="Обычный 6 13 9 6" xfId="44421"/>
    <cellStyle name="Обычный 6 13 9 7" xfId="52309"/>
    <cellStyle name="Обычный 6 13 9 8" xfId="59776"/>
    <cellStyle name="Обычный 6 14" xfId="14144"/>
    <cellStyle name="Обычный 6 15" xfId="45440"/>
    <cellStyle name="Обычный 6 2" xfId="14145"/>
    <cellStyle name="Обычный 6 2 10" xfId="14146"/>
    <cellStyle name="Обычный 6 2 10 2" xfId="14147"/>
    <cellStyle name="Обычный 6 2 10 3" xfId="22022"/>
    <cellStyle name="Обычный 6 2 10 4" xfId="29494"/>
    <cellStyle name="Обычный 6 2 10 5" xfId="36963"/>
    <cellStyle name="Обычный 6 2 10 6" xfId="44424"/>
    <cellStyle name="Обычный 6 2 10 7" xfId="52312"/>
    <cellStyle name="Обычный 6 2 10 8" xfId="59779"/>
    <cellStyle name="Обычный 6 2 11" xfId="14148"/>
    <cellStyle name="Обычный 6 2 11 2" xfId="14149"/>
    <cellStyle name="Обычный 6 2 11 3" xfId="22955"/>
    <cellStyle name="Обычный 6 2 11 4" xfId="30427"/>
    <cellStyle name="Обычный 6 2 11 5" xfId="37896"/>
    <cellStyle name="Обычный 6 2 11 6" xfId="45357"/>
    <cellStyle name="Обычный 6 2 11 7" xfId="53245"/>
    <cellStyle name="Обычный 6 2 11 8" xfId="60712"/>
    <cellStyle name="Обычный 6 2 12" xfId="14150"/>
    <cellStyle name="Обычный 6 2 13" xfId="16406"/>
    <cellStyle name="Обычный 6 2 14" xfId="23891"/>
    <cellStyle name="Обычный 6 2 15" xfId="31362"/>
    <cellStyle name="Обычный 6 2 16" xfId="38828"/>
    <cellStyle name="Обычный 6 2 17" xfId="45485"/>
    <cellStyle name="Обычный 6 2 18" xfId="46709"/>
    <cellStyle name="Обычный 6 2 19" xfId="54176"/>
    <cellStyle name="Обычный 6 2 2" xfId="14151"/>
    <cellStyle name="Обычный 6 2 2 10" xfId="14152"/>
    <cellStyle name="Обычный 6 2 2 10 2" xfId="14153"/>
    <cellStyle name="Обычный 6 2 2 10 3" xfId="22956"/>
    <cellStyle name="Обычный 6 2 2 10 4" xfId="30428"/>
    <cellStyle name="Обычный 6 2 2 10 5" xfId="37897"/>
    <cellStyle name="Обычный 6 2 2 10 6" xfId="45358"/>
    <cellStyle name="Обычный 6 2 2 10 7" xfId="53246"/>
    <cellStyle name="Обычный 6 2 2 10 8" xfId="60713"/>
    <cellStyle name="Обычный 6 2 2 11" xfId="14154"/>
    <cellStyle name="Обычный 6 2 2 12" xfId="16407"/>
    <cellStyle name="Обычный 6 2 2 13" xfId="23892"/>
    <cellStyle name="Обычный 6 2 2 14" xfId="31363"/>
    <cellStyle name="Обычный 6 2 2 15" xfId="38829"/>
    <cellStyle name="Обычный 6 2 2 16" xfId="45675"/>
    <cellStyle name="Обычный 6 2 2 17" xfId="46710"/>
    <cellStyle name="Обычный 6 2 2 18" xfId="54177"/>
    <cellStyle name="Обычный 6 2 2 2" xfId="14155"/>
    <cellStyle name="Обычный 6 2 2 2 10" xfId="16408"/>
    <cellStyle name="Обычный 6 2 2 2 11" xfId="23893"/>
    <cellStyle name="Обычный 6 2 2 2 12" xfId="31364"/>
    <cellStyle name="Обычный 6 2 2 2 13" xfId="38830"/>
    <cellStyle name="Обычный 6 2 2 2 14" xfId="46711"/>
    <cellStyle name="Обычный 6 2 2 2 15" xfId="54178"/>
    <cellStyle name="Обычный 6 2 2 2 2" xfId="14156"/>
    <cellStyle name="Обычный 6 2 2 2 2 2" xfId="14157"/>
    <cellStyle name="Обычный 6 2 2 2 2 3" xfId="17358"/>
    <cellStyle name="Обычный 6 2 2 2 2 4" xfId="24830"/>
    <cellStyle name="Обычный 6 2 2 2 2 5" xfId="32300"/>
    <cellStyle name="Обычный 6 2 2 2 2 6" xfId="39762"/>
    <cellStyle name="Обычный 6 2 2 2 2 7" xfId="47648"/>
    <cellStyle name="Обычный 6 2 2 2 2 8" xfId="55115"/>
    <cellStyle name="Обычный 6 2 2 2 3" xfId="14158"/>
    <cellStyle name="Обычный 6 2 2 2 3 2" xfId="14159"/>
    <cellStyle name="Обычный 6 2 2 2 3 3" xfId="18292"/>
    <cellStyle name="Обычный 6 2 2 2 3 4" xfId="25764"/>
    <cellStyle name="Обычный 6 2 2 2 3 5" xfId="33233"/>
    <cellStyle name="Обычный 6 2 2 2 3 6" xfId="40694"/>
    <cellStyle name="Обычный 6 2 2 2 3 7" xfId="48582"/>
    <cellStyle name="Обычный 6 2 2 2 3 8" xfId="56049"/>
    <cellStyle name="Обычный 6 2 2 2 4" xfId="14160"/>
    <cellStyle name="Обычный 6 2 2 2 4 2" xfId="14161"/>
    <cellStyle name="Обычный 6 2 2 2 4 3" xfId="19225"/>
    <cellStyle name="Обычный 6 2 2 2 4 4" xfId="26697"/>
    <cellStyle name="Обычный 6 2 2 2 4 5" xfId="34166"/>
    <cellStyle name="Обычный 6 2 2 2 4 6" xfId="41627"/>
    <cellStyle name="Обычный 6 2 2 2 4 7" xfId="49515"/>
    <cellStyle name="Обычный 6 2 2 2 4 8" xfId="56982"/>
    <cellStyle name="Обычный 6 2 2 2 5" xfId="14162"/>
    <cellStyle name="Обычный 6 2 2 2 5 2" xfId="14163"/>
    <cellStyle name="Обычный 6 2 2 2 5 3" xfId="20157"/>
    <cellStyle name="Обычный 6 2 2 2 5 4" xfId="27629"/>
    <cellStyle name="Обычный 6 2 2 2 5 5" xfId="35098"/>
    <cellStyle name="Обычный 6 2 2 2 5 6" xfId="42559"/>
    <cellStyle name="Обычный 6 2 2 2 5 7" xfId="50447"/>
    <cellStyle name="Обычный 6 2 2 2 5 8" xfId="57914"/>
    <cellStyle name="Обычный 6 2 2 2 6" xfId="14164"/>
    <cellStyle name="Обычный 6 2 2 2 6 2" xfId="14165"/>
    <cellStyle name="Обычный 6 2 2 2 6 3" xfId="21090"/>
    <cellStyle name="Обычный 6 2 2 2 6 4" xfId="28562"/>
    <cellStyle name="Обычный 6 2 2 2 6 5" xfId="36031"/>
    <cellStyle name="Обычный 6 2 2 2 6 6" xfId="43492"/>
    <cellStyle name="Обычный 6 2 2 2 6 7" xfId="51380"/>
    <cellStyle name="Обычный 6 2 2 2 6 8" xfId="58847"/>
    <cellStyle name="Обычный 6 2 2 2 7" xfId="14166"/>
    <cellStyle name="Обычный 6 2 2 2 7 2" xfId="14167"/>
    <cellStyle name="Обычный 6 2 2 2 7 3" xfId="22024"/>
    <cellStyle name="Обычный 6 2 2 2 7 4" xfId="29496"/>
    <cellStyle name="Обычный 6 2 2 2 7 5" xfId="36965"/>
    <cellStyle name="Обычный 6 2 2 2 7 6" xfId="44426"/>
    <cellStyle name="Обычный 6 2 2 2 7 7" xfId="52314"/>
    <cellStyle name="Обычный 6 2 2 2 7 8" xfId="59781"/>
    <cellStyle name="Обычный 6 2 2 2 8" xfId="14168"/>
    <cellStyle name="Обычный 6 2 2 2 8 2" xfId="14169"/>
    <cellStyle name="Обычный 6 2 2 2 8 3" xfId="22957"/>
    <cellStyle name="Обычный 6 2 2 2 8 4" xfId="30429"/>
    <cellStyle name="Обычный 6 2 2 2 8 5" xfId="37898"/>
    <cellStyle name="Обычный 6 2 2 2 8 6" xfId="45359"/>
    <cellStyle name="Обычный 6 2 2 2 8 7" xfId="53247"/>
    <cellStyle name="Обычный 6 2 2 2 8 8" xfId="60714"/>
    <cellStyle name="Обычный 6 2 2 2 9" xfId="14170"/>
    <cellStyle name="Обычный 6 2 2 3" xfId="14171"/>
    <cellStyle name="Обычный 6 2 2 3 10" xfId="16409"/>
    <cellStyle name="Обычный 6 2 2 3 11" xfId="23894"/>
    <cellStyle name="Обычный 6 2 2 3 12" xfId="31365"/>
    <cellStyle name="Обычный 6 2 2 3 13" xfId="38831"/>
    <cellStyle name="Обычный 6 2 2 3 14" xfId="46712"/>
    <cellStyle name="Обычный 6 2 2 3 15" xfId="54179"/>
    <cellStyle name="Обычный 6 2 2 3 2" xfId="14172"/>
    <cellStyle name="Обычный 6 2 2 3 2 2" xfId="14173"/>
    <cellStyle name="Обычный 6 2 2 3 2 3" xfId="17359"/>
    <cellStyle name="Обычный 6 2 2 3 2 4" xfId="24831"/>
    <cellStyle name="Обычный 6 2 2 3 2 5" xfId="32301"/>
    <cellStyle name="Обычный 6 2 2 3 2 6" xfId="39763"/>
    <cellStyle name="Обычный 6 2 2 3 2 7" xfId="47649"/>
    <cellStyle name="Обычный 6 2 2 3 2 8" xfId="55116"/>
    <cellStyle name="Обычный 6 2 2 3 3" xfId="14174"/>
    <cellStyle name="Обычный 6 2 2 3 3 2" xfId="14175"/>
    <cellStyle name="Обычный 6 2 2 3 3 3" xfId="18293"/>
    <cellStyle name="Обычный 6 2 2 3 3 4" xfId="25765"/>
    <cellStyle name="Обычный 6 2 2 3 3 5" xfId="33234"/>
    <cellStyle name="Обычный 6 2 2 3 3 6" xfId="40695"/>
    <cellStyle name="Обычный 6 2 2 3 3 7" xfId="48583"/>
    <cellStyle name="Обычный 6 2 2 3 3 8" xfId="56050"/>
    <cellStyle name="Обычный 6 2 2 3 4" xfId="14176"/>
    <cellStyle name="Обычный 6 2 2 3 4 2" xfId="14177"/>
    <cellStyle name="Обычный 6 2 2 3 4 3" xfId="19226"/>
    <cellStyle name="Обычный 6 2 2 3 4 4" xfId="26698"/>
    <cellStyle name="Обычный 6 2 2 3 4 5" xfId="34167"/>
    <cellStyle name="Обычный 6 2 2 3 4 6" xfId="41628"/>
    <cellStyle name="Обычный 6 2 2 3 4 7" xfId="49516"/>
    <cellStyle name="Обычный 6 2 2 3 4 8" xfId="56983"/>
    <cellStyle name="Обычный 6 2 2 3 5" xfId="14178"/>
    <cellStyle name="Обычный 6 2 2 3 5 2" xfId="14179"/>
    <cellStyle name="Обычный 6 2 2 3 5 3" xfId="20158"/>
    <cellStyle name="Обычный 6 2 2 3 5 4" xfId="27630"/>
    <cellStyle name="Обычный 6 2 2 3 5 5" xfId="35099"/>
    <cellStyle name="Обычный 6 2 2 3 5 6" xfId="42560"/>
    <cellStyle name="Обычный 6 2 2 3 5 7" xfId="50448"/>
    <cellStyle name="Обычный 6 2 2 3 5 8" xfId="57915"/>
    <cellStyle name="Обычный 6 2 2 3 6" xfId="14180"/>
    <cellStyle name="Обычный 6 2 2 3 6 2" xfId="14181"/>
    <cellStyle name="Обычный 6 2 2 3 6 3" xfId="21091"/>
    <cellStyle name="Обычный 6 2 2 3 6 4" xfId="28563"/>
    <cellStyle name="Обычный 6 2 2 3 6 5" xfId="36032"/>
    <cellStyle name="Обычный 6 2 2 3 6 6" xfId="43493"/>
    <cellStyle name="Обычный 6 2 2 3 6 7" xfId="51381"/>
    <cellStyle name="Обычный 6 2 2 3 6 8" xfId="58848"/>
    <cellStyle name="Обычный 6 2 2 3 7" xfId="14182"/>
    <cellStyle name="Обычный 6 2 2 3 7 2" xfId="14183"/>
    <cellStyle name="Обычный 6 2 2 3 7 3" xfId="22025"/>
    <cellStyle name="Обычный 6 2 2 3 7 4" xfId="29497"/>
    <cellStyle name="Обычный 6 2 2 3 7 5" xfId="36966"/>
    <cellStyle name="Обычный 6 2 2 3 7 6" xfId="44427"/>
    <cellStyle name="Обычный 6 2 2 3 7 7" xfId="52315"/>
    <cellStyle name="Обычный 6 2 2 3 7 8" xfId="59782"/>
    <cellStyle name="Обычный 6 2 2 3 8" xfId="14184"/>
    <cellStyle name="Обычный 6 2 2 3 8 2" xfId="14185"/>
    <cellStyle name="Обычный 6 2 2 3 8 3" xfId="22958"/>
    <cellStyle name="Обычный 6 2 2 3 8 4" xfId="30430"/>
    <cellStyle name="Обычный 6 2 2 3 8 5" xfId="37899"/>
    <cellStyle name="Обычный 6 2 2 3 8 6" xfId="45360"/>
    <cellStyle name="Обычный 6 2 2 3 8 7" xfId="53248"/>
    <cellStyle name="Обычный 6 2 2 3 8 8" xfId="60715"/>
    <cellStyle name="Обычный 6 2 2 3 9" xfId="14186"/>
    <cellStyle name="Обычный 6 2 2 4" xfId="14187"/>
    <cellStyle name="Обычный 6 2 2 4 2" xfId="14188"/>
    <cellStyle name="Обычный 6 2 2 4 3" xfId="17357"/>
    <cellStyle name="Обычный 6 2 2 4 4" xfId="24829"/>
    <cellStyle name="Обычный 6 2 2 4 5" xfId="32299"/>
    <cellStyle name="Обычный 6 2 2 4 6" xfId="39761"/>
    <cellStyle name="Обычный 6 2 2 4 7" xfId="47647"/>
    <cellStyle name="Обычный 6 2 2 4 8" xfId="55114"/>
    <cellStyle name="Обычный 6 2 2 5" xfId="14189"/>
    <cellStyle name="Обычный 6 2 2 5 2" xfId="14190"/>
    <cellStyle name="Обычный 6 2 2 5 3" xfId="18291"/>
    <cellStyle name="Обычный 6 2 2 5 4" xfId="25763"/>
    <cellStyle name="Обычный 6 2 2 5 5" xfId="33232"/>
    <cellStyle name="Обычный 6 2 2 5 6" xfId="40693"/>
    <cellStyle name="Обычный 6 2 2 5 7" xfId="48581"/>
    <cellStyle name="Обычный 6 2 2 5 8" xfId="56048"/>
    <cellStyle name="Обычный 6 2 2 6" xfId="14191"/>
    <cellStyle name="Обычный 6 2 2 6 2" xfId="14192"/>
    <cellStyle name="Обычный 6 2 2 6 3" xfId="19224"/>
    <cellStyle name="Обычный 6 2 2 6 4" xfId="26696"/>
    <cellStyle name="Обычный 6 2 2 6 5" xfId="34165"/>
    <cellStyle name="Обычный 6 2 2 6 6" xfId="41626"/>
    <cellStyle name="Обычный 6 2 2 6 7" xfId="49514"/>
    <cellStyle name="Обычный 6 2 2 6 8" xfId="56981"/>
    <cellStyle name="Обычный 6 2 2 7" xfId="14193"/>
    <cellStyle name="Обычный 6 2 2 7 2" xfId="14194"/>
    <cellStyle name="Обычный 6 2 2 7 3" xfId="20156"/>
    <cellStyle name="Обычный 6 2 2 7 4" xfId="27628"/>
    <cellStyle name="Обычный 6 2 2 7 5" xfId="35097"/>
    <cellStyle name="Обычный 6 2 2 7 6" xfId="42558"/>
    <cellStyle name="Обычный 6 2 2 7 7" xfId="50446"/>
    <cellStyle name="Обычный 6 2 2 7 8" xfId="57913"/>
    <cellStyle name="Обычный 6 2 2 8" xfId="14195"/>
    <cellStyle name="Обычный 6 2 2 8 2" xfId="14196"/>
    <cellStyle name="Обычный 6 2 2 8 3" xfId="21089"/>
    <cellStyle name="Обычный 6 2 2 8 4" xfId="28561"/>
    <cellStyle name="Обычный 6 2 2 8 5" xfId="36030"/>
    <cellStyle name="Обычный 6 2 2 8 6" xfId="43491"/>
    <cellStyle name="Обычный 6 2 2 8 7" xfId="51379"/>
    <cellStyle name="Обычный 6 2 2 8 8" xfId="58846"/>
    <cellStyle name="Обычный 6 2 2 9" xfId="14197"/>
    <cellStyle name="Обычный 6 2 2 9 2" xfId="14198"/>
    <cellStyle name="Обычный 6 2 2 9 3" xfId="22023"/>
    <cellStyle name="Обычный 6 2 2 9 4" xfId="29495"/>
    <cellStyle name="Обычный 6 2 2 9 5" xfId="36964"/>
    <cellStyle name="Обычный 6 2 2 9 6" xfId="44425"/>
    <cellStyle name="Обычный 6 2 2 9 7" xfId="52313"/>
    <cellStyle name="Обычный 6 2 2 9 8" xfId="59780"/>
    <cellStyle name="Обычный 6 2 3" xfId="14199"/>
    <cellStyle name="Обычный 6 2 3 10" xfId="16410"/>
    <cellStyle name="Обычный 6 2 3 11" xfId="23895"/>
    <cellStyle name="Обычный 6 2 3 12" xfId="31366"/>
    <cellStyle name="Обычный 6 2 3 13" xfId="38832"/>
    <cellStyle name="Обычный 6 2 3 14" xfId="46713"/>
    <cellStyle name="Обычный 6 2 3 15" xfId="54180"/>
    <cellStyle name="Обычный 6 2 3 2" xfId="14200"/>
    <cellStyle name="Обычный 6 2 3 2 2" xfId="14201"/>
    <cellStyle name="Обычный 6 2 3 2 3" xfId="17360"/>
    <cellStyle name="Обычный 6 2 3 2 4" xfId="24832"/>
    <cellStyle name="Обычный 6 2 3 2 5" xfId="32302"/>
    <cellStyle name="Обычный 6 2 3 2 6" xfId="39764"/>
    <cellStyle name="Обычный 6 2 3 2 7" xfId="47650"/>
    <cellStyle name="Обычный 6 2 3 2 8" xfId="55117"/>
    <cellStyle name="Обычный 6 2 3 3" xfId="14202"/>
    <cellStyle name="Обычный 6 2 3 3 2" xfId="14203"/>
    <cellStyle name="Обычный 6 2 3 3 3" xfId="18294"/>
    <cellStyle name="Обычный 6 2 3 3 4" xfId="25766"/>
    <cellStyle name="Обычный 6 2 3 3 5" xfId="33235"/>
    <cellStyle name="Обычный 6 2 3 3 6" xfId="40696"/>
    <cellStyle name="Обычный 6 2 3 3 7" xfId="48584"/>
    <cellStyle name="Обычный 6 2 3 3 8" xfId="56051"/>
    <cellStyle name="Обычный 6 2 3 4" xfId="14204"/>
    <cellStyle name="Обычный 6 2 3 4 2" xfId="14205"/>
    <cellStyle name="Обычный 6 2 3 4 3" xfId="19227"/>
    <cellStyle name="Обычный 6 2 3 4 4" xfId="26699"/>
    <cellStyle name="Обычный 6 2 3 4 5" xfId="34168"/>
    <cellStyle name="Обычный 6 2 3 4 6" xfId="41629"/>
    <cellStyle name="Обычный 6 2 3 4 7" xfId="49517"/>
    <cellStyle name="Обычный 6 2 3 4 8" xfId="56984"/>
    <cellStyle name="Обычный 6 2 3 5" xfId="14206"/>
    <cellStyle name="Обычный 6 2 3 5 2" xfId="14207"/>
    <cellStyle name="Обычный 6 2 3 5 3" xfId="20159"/>
    <cellStyle name="Обычный 6 2 3 5 4" xfId="27631"/>
    <cellStyle name="Обычный 6 2 3 5 5" xfId="35100"/>
    <cellStyle name="Обычный 6 2 3 5 6" xfId="42561"/>
    <cellStyle name="Обычный 6 2 3 5 7" xfId="50449"/>
    <cellStyle name="Обычный 6 2 3 5 8" xfId="57916"/>
    <cellStyle name="Обычный 6 2 3 6" xfId="14208"/>
    <cellStyle name="Обычный 6 2 3 6 2" xfId="14209"/>
    <cellStyle name="Обычный 6 2 3 6 3" xfId="21092"/>
    <cellStyle name="Обычный 6 2 3 6 4" xfId="28564"/>
    <cellStyle name="Обычный 6 2 3 6 5" xfId="36033"/>
    <cellStyle name="Обычный 6 2 3 6 6" xfId="43494"/>
    <cellStyle name="Обычный 6 2 3 6 7" xfId="51382"/>
    <cellStyle name="Обычный 6 2 3 6 8" xfId="58849"/>
    <cellStyle name="Обычный 6 2 3 7" xfId="14210"/>
    <cellStyle name="Обычный 6 2 3 7 2" xfId="14211"/>
    <cellStyle name="Обычный 6 2 3 7 3" xfId="22026"/>
    <cellStyle name="Обычный 6 2 3 7 4" xfId="29498"/>
    <cellStyle name="Обычный 6 2 3 7 5" xfId="36967"/>
    <cellStyle name="Обычный 6 2 3 7 6" xfId="44428"/>
    <cellStyle name="Обычный 6 2 3 7 7" xfId="52316"/>
    <cellStyle name="Обычный 6 2 3 7 8" xfId="59783"/>
    <cellStyle name="Обычный 6 2 3 8" xfId="14212"/>
    <cellStyle name="Обычный 6 2 3 8 2" xfId="14213"/>
    <cellStyle name="Обычный 6 2 3 8 3" xfId="22959"/>
    <cellStyle name="Обычный 6 2 3 8 4" xfId="30431"/>
    <cellStyle name="Обычный 6 2 3 8 5" xfId="37900"/>
    <cellStyle name="Обычный 6 2 3 8 6" xfId="45361"/>
    <cellStyle name="Обычный 6 2 3 8 7" xfId="53249"/>
    <cellStyle name="Обычный 6 2 3 8 8" xfId="60716"/>
    <cellStyle name="Обычный 6 2 3 9" xfId="14214"/>
    <cellStyle name="Обычный 6 2 4" xfId="14215"/>
    <cellStyle name="Обычный 6 2 4 10" xfId="16411"/>
    <cellStyle name="Обычный 6 2 4 11" xfId="23896"/>
    <cellStyle name="Обычный 6 2 4 12" xfId="31367"/>
    <cellStyle name="Обычный 6 2 4 13" xfId="38833"/>
    <cellStyle name="Обычный 6 2 4 14" xfId="46714"/>
    <cellStyle name="Обычный 6 2 4 15" xfId="54181"/>
    <cellStyle name="Обычный 6 2 4 2" xfId="14216"/>
    <cellStyle name="Обычный 6 2 4 2 2" xfId="14217"/>
    <cellStyle name="Обычный 6 2 4 2 3" xfId="17361"/>
    <cellStyle name="Обычный 6 2 4 2 4" xfId="24833"/>
    <cellStyle name="Обычный 6 2 4 2 5" xfId="32303"/>
    <cellStyle name="Обычный 6 2 4 2 6" xfId="39765"/>
    <cellStyle name="Обычный 6 2 4 2 7" xfId="47651"/>
    <cellStyle name="Обычный 6 2 4 2 8" xfId="55118"/>
    <cellStyle name="Обычный 6 2 4 3" xfId="14218"/>
    <cellStyle name="Обычный 6 2 4 3 2" xfId="14219"/>
    <cellStyle name="Обычный 6 2 4 3 3" xfId="18295"/>
    <cellStyle name="Обычный 6 2 4 3 4" xfId="25767"/>
    <cellStyle name="Обычный 6 2 4 3 5" xfId="33236"/>
    <cellStyle name="Обычный 6 2 4 3 6" xfId="40697"/>
    <cellStyle name="Обычный 6 2 4 3 7" xfId="48585"/>
    <cellStyle name="Обычный 6 2 4 3 8" xfId="56052"/>
    <cellStyle name="Обычный 6 2 4 4" xfId="14220"/>
    <cellStyle name="Обычный 6 2 4 4 2" xfId="14221"/>
    <cellStyle name="Обычный 6 2 4 4 3" xfId="19228"/>
    <cellStyle name="Обычный 6 2 4 4 4" xfId="26700"/>
    <cellStyle name="Обычный 6 2 4 4 5" xfId="34169"/>
    <cellStyle name="Обычный 6 2 4 4 6" xfId="41630"/>
    <cellStyle name="Обычный 6 2 4 4 7" xfId="49518"/>
    <cellStyle name="Обычный 6 2 4 4 8" xfId="56985"/>
    <cellStyle name="Обычный 6 2 4 5" xfId="14222"/>
    <cellStyle name="Обычный 6 2 4 5 2" xfId="14223"/>
    <cellStyle name="Обычный 6 2 4 5 3" xfId="20160"/>
    <cellStyle name="Обычный 6 2 4 5 4" xfId="27632"/>
    <cellStyle name="Обычный 6 2 4 5 5" xfId="35101"/>
    <cellStyle name="Обычный 6 2 4 5 6" xfId="42562"/>
    <cellStyle name="Обычный 6 2 4 5 7" xfId="50450"/>
    <cellStyle name="Обычный 6 2 4 5 8" xfId="57917"/>
    <cellStyle name="Обычный 6 2 4 6" xfId="14224"/>
    <cellStyle name="Обычный 6 2 4 6 2" xfId="14225"/>
    <cellStyle name="Обычный 6 2 4 6 3" xfId="21093"/>
    <cellStyle name="Обычный 6 2 4 6 4" xfId="28565"/>
    <cellStyle name="Обычный 6 2 4 6 5" xfId="36034"/>
    <cellStyle name="Обычный 6 2 4 6 6" xfId="43495"/>
    <cellStyle name="Обычный 6 2 4 6 7" xfId="51383"/>
    <cellStyle name="Обычный 6 2 4 6 8" xfId="58850"/>
    <cellStyle name="Обычный 6 2 4 7" xfId="14226"/>
    <cellStyle name="Обычный 6 2 4 7 2" xfId="14227"/>
    <cellStyle name="Обычный 6 2 4 7 3" xfId="22027"/>
    <cellStyle name="Обычный 6 2 4 7 4" xfId="29499"/>
    <cellStyle name="Обычный 6 2 4 7 5" xfId="36968"/>
    <cellStyle name="Обычный 6 2 4 7 6" xfId="44429"/>
    <cellStyle name="Обычный 6 2 4 7 7" xfId="52317"/>
    <cellStyle name="Обычный 6 2 4 7 8" xfId="59784"/>
    <cellStyle name="Обычный 6 2 4 8" xfId="14228"/>
    <cellStyle name="Обычный 6 2 4 8 2" xfId="14229"/>
    <cellStyle name="Обычный 6 2 4 8 3" xfId="22960"/>
    <cellStyle name="Обычный 6 2 4 8 4" xfId="30432"/>
    <cellStyle name="Обычный 6 2 4 8 5" xfId="37901"/>
    <cellStyle name="Обычный 6 2 4 8 6" xfId="45362"/>
    <cellStyle name="Обычный 6 2 4 8 7" xfId="53250"/>
    <cellStyle name="Обычный 6 2 4 8 8" xfId="60717"/>
    <cellStyle name="Обычный 6 2 4 9" xfId="14230"/>
    <cellStyle name="Обычный 6 2 5" xfId="14231"/>
    <cellStyle name="Обычный 6 2 5 2" xfId="14232"/>
    <cellStyle name="Обычный 6 2 5 3" xfId="17356"/>
    <cellStyle name="Обычный 6 2 5 4" xfId="24828"/>
    <cellStyle name="Обычный 6 2 5 5" xfId="32298"/>
    <cellStyle name="Обычный 6 2 5 6" xfId="39760"/>
    <cellStyle name="Обычный 6 2 5 7" xfId="47646"/>
    <cellStyle name="Обычный 6 2 5 8" xfId="55113"/>
    <cellStyle name="Обычный 6 2 6" xfId="14233"/>
    <cellStyle name="Обычный 6 2 6 2" xfId="14234"/>
    <cellStyle name="Обычный 6 2 6 3" xfId="18290"/>
    <cellStyle name="Обычный 6 2 6 4" xfId="25762"/>
    <cellStyle name="Обычный 6 2 6 5" xfId="33231"/>
    <cellStyle name="Обычный 6 2 6 6" xfId="40692"/>
    <cellStyle name="Обычный 6 2 6 7" xfId="48580"/>
    <cellStyle name="Обычный 6 2 6 8" xfId="56047"/>
    <cellStyle name="Обычный 6 2 7" xfId="14235"/>
    <cellStyle name="Обычный 6 2 7 2" xfId="14236"/>
    <cellStyle name="Обычный 6 2 7 3" xfId="19223"/>
    <cellStyle name="Обычный 6 2 7 4" xfId="26695"/>
    <cellStyle name="Обычный 6 2 7 5" xfId="34164"/>
    <cellStyle name="Обычный 6 2 7 6" xfId="41625"/>
    <cellStyle name="Обычный 6 2 7 7" xfId="49513"/>
    <cellStyle name="Обычный 6 2 7 8" xfId="56980"/>
    <cellStyle name="Обычный 6 2 8" xfId="14237"/>
    <cellStyle name="Обычный 6 2 8 2" xfId="14238"/>
    <cellStyle name="Обычный 6 2 8 3" xfId="20155"/>
    <cellStyle name="Обычный 6 2 8 4" xfId="27627"/>
    <cellStyle name="Обычный 6 2 8 5" xfId="35096"/>
    <cellStyle name="Обычный 6 2 8 6" xfId="42557"/>
    <cellStyle name="Обычный 6 2 8 7" xfId="50445"/>
    <cellStyle name="Обычный 6 2 8 8" xfId="57912"/>
    <cellStyle name="Обычный 6 2 9" xfId="14239"/>
    <cellStyle name="Обычный 6 2 9 2" xfId="14240"/>
    <cellStyle name="Обычный 6 2 9 3" xfId="21088"/>
    <cellStyle name="Обычный 6 2 9 4" xfId="28560"/>
    <cellStyle name="Обычный 6 2 9 5" xfId="36029"/>
    <cellStyle name="Обычный 6 2 9 6" xfId="43490"/>
    <cellStyle name="Обычный 6 2 9 7" xfId="51378"/>
    <cellStyle name="Обычный 6 2 9 8" xfId="58845"/>
    <cellStyle name="Обычный 6 3" xfId="14241"/>
    <cellStyle name="Обычный 6 3 10" xfId="14242"/>
    <cellStyle name="Обычный 6 3 10 2" xfId="14243"/>
    <cellStyle name="Обычный 6 3 10 3" xfId="22961"/>
    <cellStyle name="Обычный 6 3 10 4" xfId="30433"/>
    <cellStyle name="Обычный 6 3 10 5" xfId="37902"/>
    <cellStyle name="Обычный 6 3 10 6" xfId="45363"/>
    <cellStyle name="Обычный 6 3 10 7" xfId="53251"/>
    <cellStyle name="Обычный 6 3 10 8" xfId="60718"/>
    <cellStyle name="Обычный 6 3 11" xfId="14244"/>
    <cellStyle name="Обычный 6 3 12" xfId="16412"/>
    <cellStyle name="Обычный 6 3 13" xfId="23897"/>
    <cellStyle name="Обычный 6 3 14" xfId="31368"/>
    <cellStyle name="Обычный 6 3 15" xfId="38834"/>
    <cellStyle name="Обычный 6 3 16" xfId="45676"/>
    <cellStyle name="Обычный 6 3 17" xfId="46715"/>
    <cellStyle name="Обычный 6 3 18" xfId="54182"/>
    <cellStyle name="Обычный 6 3 2" xfId="14245"/>
    <cellStyle name="Обычный 6 3 2 10" xfId="16413"/>
    <cellStyle name="Обычный 6 3 2 11" xfId="23898"/>
    <cellStyle name="Обычный 6 3 2 12" xfId="31369"/>
    <cellStyle name="Обычный 6 3 2 13" xfId="38835"/>
    <cellStyle name="Обычный 6 3 2 14" xfId="46716"/>
    <cellStyle name="Обычный 6 3 2 15" xfId="54183"/>
    <cellStyle name="Обычный 6 3 2 2" xfId="14246"/>
    <cellStyle name="Обычный 6 3 2 2 2" xfId="14247"/>
    <cellStyle name="Обычный 6 3 2 2 3" xfId="17363"/>
    <cellStyle name="Обычный 6 3 2 2 4" xfId="24835"/>
    <cellStyle name="Обычный 6 3 2 2 5" xfId="32305"/>
    <cellStyle name="Обычный 6 3 2 2 6" xfId="39767"/>
    <cellStyle name="Обычный 6 3 2 2 7" xfId="47653"/>
    <cellStyle name="Обычный 6 3 2 2 8" xfId="55120"/>
    <cellStyle name="Обычный 6 3 2 3" xfId="14248"/>
    <cellStyle name="Обычный 6 3 2 3 2" xfId="14249"/>
    <cellStyle name="Обычный 6 3 2 3 3" xfId="18297"/>
    <cellStyle name="Обычный 6 3 2 3 4" xfId="25769"/>
    <cellStyle name="Обычный 6 3 2 3 5" xfId="33238"/>
    <cellStyle name="Обычный 6 3 2 3 6" xfId="40699"/>
    <cellStyle name="Обычный 6 3 2 3 7" xfId="48587"/>
    <cellStyle name="Обычный 6 3 2 3 8" xfId="56054"/>
    <cellStyle name="Обычный 6 3 2 4" xfId="14250"/>
    <cellStyle name="Обычный 6 3 2 4 2" xfId="14251"/>
    <cellStyle name="Обычный 6 3 2 4 3" xfId="19230"/>
    <cellStyle name="Обычный 6 3 2 4 4" xfId="26702"/>
    <cellStyle name="Обычный 6 3 2 4 5" xfId="34171"/>
    <cellStyle name="Обычный 6 3 2 4 6" xfId="41632"/>
    <cellStyle name="Обычный 6 3 2 4 7" xfId="49520"/>
    <cellStyle name="Обычный 6 3 2 4 8" xfId="56987"/>
    <cellStyle name="Обычный 6 3 2 5" xfId="14252"/>
    <cellStyle name="Обычный 6 3 2 5 2" xfId="14253"/>
    <cellStyle name="Обычный 6 3 2 5 3" xfId="20162"/>
    <cellStyle name="Обычный 6 3 2 5 4" xfId="27634"/>
    <cellStyle name="Обычный 6 3 2 5 5" xfId="35103"/>
    <cellStyle name="Обычный 6 3 2 5 6" xfId="42564"/>
    <cellStyle name="Обычный 6 3 2 5 7" xfId="50452"/>
    <cellStyle name="Обычный 6 3 2 5 8" xfId="57919"/>
    <cellStyle name="Обычный 6 3 2 6" xfId="14254"/>
    <cellStyle name="Обычный 6 3 2 6 2" xfId="14255"/>
    <cellStyle name="Обычный 6 3 2 6 3" xfId="21095"/>
    <cellStyle name="Обычный 6 3 2 6 4" xfId="28567"/>
    <cellStyle name="Обычный 6 3 2 6 5" xfId="36036"/>
    <cellStyle name="Обычный 6 3 2 6 6" xfId="43497"/>
    <cellStyle name="Обычный 6 3 2 6 7" xfId="51385"/>
    <cellStyle name="Обычный 6 3 2 6 8" xfId="58852"/>
    <cellStyle name="Обычный 6 3 2 7" xfId="14256"/>
    <cellStyle name="Обычный 6 3 2 7 2" xfId="14257"/>
    <cellStyle name="Обычный 6 3 2 7 3" xfId="22029"/>
    <cellStyle name="Обычный 6 3 2 7 4" xfId="29501"/>
    <cellStyle name="Обычный 6 3 2 7 5" xfId="36970"/>
    <cellStyle name="Обычный 6 3 2 7 6" xfId="44431"/>
    <cellStyle name="Обычный 6 3 2 7 7" xfId="52319"/>
    <cellStyle name="Обычный 6 3 2 7 8" xfId="59786"/>
    <cellStyle name="Обычный 6 3 2 8" xfId="14258"/>
    <cellStyle name="Обычный 6 3 2 8 2" xfId="14259"/>
    <cellStyle name="Обычный 6 3 2 8 3" xfId="22962"/>
    <cellStyle name="Обычный 6 3 2 8 4" xfId="30434"/>
    <cellStyle name="Обычный 6 3 2 8 5" xfId="37903"/>
    <cellStyle name="Обычный 6 3 2 8 6" xfId="45364"/>
    <cellStyle name="Обычный 6 3 2 8 7" xfId="53252"/>
    <cellStyle name="Обычный 6 3 2 8 8" xfId="60719"/>
    <cellStyle name="Обычный 6 3 2 9" xfId="14260"/>
    <cellStyle name="Обычный 6 3 3" xfId="14261"/>
    <cellStyle name="Обычный 6 3 3 10" xfId="16414"/>
    <cellStyle name="Обычный 6 3 3 11" xfId="23899"/>
    <cellStyle name="Обычный 6 3 3 12" xfId="31370"/>
    <cellStyle name="Обычный 6 3 3 13" xfId="38836"/>
    <cellStyle name="Обычный 6 3 3 14" xfId="46717"/>
    <cellStyle name="Обычный 6 3 3 15" xfId="54184"/>
    <cellStyle name="Обычный 6 3 3 2" xfId="14262"/>
    <cellStyle name="Обычный 6 3 3 2 2" xfId="14263"/>
    <cellStyle name="Обычный 6 3 3 2 3" xfId="17364"/>
    <cellStyle name="Обычный 6 3 3 2 4" xfId="24836"/>
    <cellStyle name="Обычный 6 3 3 2 5" xfId="32306"/>
    <cellStyle name="Обычный 6 3 3 2 6" xfId="39768"/>
    <cellStyle name="Обычный 6 3 3 2 7" xfId="47654"/>
    <cellStyle name="Обычный 6 3 3 2 8" xfId="55121"/>
    <cellStyle name="Обычный 6 3 3 3" xfId="14264"/>
    <cellStyle name="Обычный 6 3 3 3 2" xfId="14265"/>
    <cellStyle name="Обычный 6 3 3 3 3" xfId="18298"/>
    <cellStyle name="Обычный 6 3 3 3 4" xfId="25770"/>
    <cellStyle name="Обычный 6 3 3 3 5" xfId="33239"/>
    <cellStyle name="Обычный 6 3 3 3 6" xfId="40700"/>
    <cellStyle name="Обычный 6 3 3 3 7" xfId="48588"/>
    <cellStyle name="Обычный 6 3 3 3 8" xfId="56055"/>
    <cellStyle name="Обычный 6 3 3 4" xfId="14266"/>
    <cellStyle name="Обычный 6 3 3 4 2" xfId="14267"/>
    <cellStyle name="Обычный 6 3 3 4 3" xfId="19231"/>
    <cellStyle name="Обычный 6 3 3 4 4" xfId="26703"/>
    <cellStyle name="Обычный 6 3 3 4 5" xfId="34172"/>
    <cellStyle name="Обычный 6 3 3 4 6" xfId="41633"/>
    <cellStyle name="Обычный 6 3 3 4 7" xfId="49521"/>
    <cellStyle name="Обычный 6 3 3 4 8" xfId="56988"/>
    <cellStyle name="Обычный 6 3 3 5" xfId="14268"/>
    <cellStyle name="Обычный 6 3 3 5 2" xfId="14269"/>
    <cellStyle name="Обычный 6 3 3 5 3" xfId="20163"/>
    <cellStyle name="Обычный 6 3 3 5 4" xfId="27635"/>
    <cellStyle name="Обычный 6 3 3 5 5" xfId="35104"/>
    <cellStyle name="Обычный 6 3 3 5 6" xfId="42565"/>
    <cellStyle name="Обычный 6 3 3 5 7" xfId="50453"/>
    <cellStyle name="Обычный 6 3 3 5 8" xfId="57920"/>
    <cellStyle name="Обычный 6 3 3 6" xfId="14270"/>
    <cellStyle name="Обычный 6 3 3 6 2" xfId="14271"/>
    <cellStyle name="Обычный 6 3 3 6 3" xfId="21096"/>
    <cellStyle name="Обычный 6 3 3 6 4" xfId="28568"/>
    <cellStyle name="Обычный 6 3 3 6 5" xfId="36037"/>
    <cellStyle name="Обычный 6 3 3 6 6" xfId="43498"/>
    <cellStyle name="Обычный 6 3 3 6 7" xfId="51386"/>
    <cellStyle name="Обычный 6 3 3 6 8" xfId="58853"/>
    <cellStyle name="Обычный 6 3 3 7" xfId="14272"/>
    <cellStyle name="Обычный 6 3 3 7 2" xfId="14273"/>
    <cellStyle name="Обычный 6 3 3 7 3" xfId="22030"/>
    <cellStyle name="Обычный 6 3 3 7 4" xfId="29502"/>
    <cellStyle name="Обычный 6 3 3 7 5" xfId="36971"/>
    <cellStyle name="Обычный 6 3 3 7 6" xfId="44432"/>
    <cellStyle name="Обычный 6 3 3 7 7" xfId="52320"/>
    <cellStyle name="Обычный 6 3 3 7 8" xfId="59787"/>
    <cellStyle name="Обычный 6 3 3 8" xfId="14274"/>
    <cellStyle name="Обычный 6 3 3 8 2" xfId="14275"/>
    <cellStyle name="Обычный 6 3 3 8 3" xfId="22963"/>
    <cellStyle name="Обычный 6 3 3 8 4" xfId="30435"/>
    <cellStyle name="Обычный 6 3 3 8 5" xfId="37904"/>
    <cellStyle name="Обычный 6 3 3 8 6" xfId="45365"/>
    <cellStyle name="Обычный 6 3 3 8 7" xfId="53253"/>
    <cellStyle name="Обычный 6 3 3 8 8" xfId="60720"/>
    <cellStyle name="Обычный 6 3 3 9" xfId="14276"/>
    <cellStyle name="Обычный 6 3 4" xfId="14277"/>
    <cellStyle name="Обычный 6 3 4 2" xfId="14278"/>
    <cellStyle name="Обычный 6 3 4 3" xfId="17362"/>
    <cellStyle name="Обычный 6 3 4 4" xfId="24834"/>
    <cellStyle name="Обычный 6 3 4 5" xfId="32304"/>
    <cellStyle name="Обычный 6 3 4 6" xfId="39766"/>
    <cellStyle name="Обычный 6 3 4 7" xfId="47652"/>
    <cellStyle name="Обычный 6 3 4 8" xfId="55119"/>
    <cellStyle name="Обычный 6 3 5" xfId="14279"/>
    <cellStyle name="Обычный 6 3 5 2" xfId="14280"/>
    <cellStyle name="Обычный 6 3 5 3" xfId="18296"/>
    <cellStyle name="Обычный 6 3 5 4" xfId="25768"/>
    <cellStyle name="Обычный 6 3 5 5" xfId="33237"/>
    <cellStyle name="Обычный 6 3 5 6" xfId="40698"/>
    <cellStyle name="Обычный 6 3 5 7" xfId="48586"/>
    <cellStyle name="Обычный 6 3 5 8" xfId="56053"/>
    <cellStyle name="Обычный 6 3 6" xfId="14281"/>
    <cellStyle name="Обычный 6 3 6 2" xfId="14282"/>
    <cellStyle name="Обычный 6 3 6 3" xfId="19229"/>
    <cellStyle name="Обычный 6 3 6 4" xfId="26701"/>
    <cellStyle name="Обычный 6 3 6 5" xfId="34170"/>
    <cellStyle name="Обычный 6 3 6 6" xfId="41631"/>
    <cellStyle name="Обычный 6 3 6 7" xfId="49519"/>
    <cellStyle name="Обычный 6 3 6 8" xfId="56986"/>
    <cellStyle name="Обычный 6 3 7" xfId="14283"/>
    <cellStyle name="Обычный 6 3 7 2" xfId="14284"/>
    <cellStyle name="Обычный 6 3 7 3" xfId="20161"/>
    <cellStyle name="Обычный 6 3 7 4" xfId="27633"/>
    <cellStyle name="Обычный 6 3 7 5" xfId="35102"/>
    <cellStyle name="Обычный 6 3 7 6" xfId="42563"/>
    <cellStyle name="Обычный 6 3 7 7" xfId="50451"/>
    <cellStyle name="Обычный 6 3 7 8" xfId="57918"/>
    <cellStyle name="Обычный 6 3 8" xfId="14285"/>
    <cellStyle name="Обычный 6 3 8 2" xfId="14286"/>
    <cellStyle name="Обычный 6 3 8 3" xfId="21094"/>
    <cellStyle name="Обычный 6 3 8 4" xfId="28566"/>
    <cellStyle name="Обычный 6 3 8 5" xfId="36035"/>
    <cellStyle name="Обычный 6 3 8 6" xfId="43496"/>
    <cellStyle name="Обычный 6 3 8 7" xfId="51384"/>
    <cellStyle name="Обычный 6 3 8 8" xfId="58851"/>
    <cellStyle name="Обычный 6 3 9" xfId="14287"/>
    <cellStyle name="Обычный 6 3 9 2" xfId="14288"/>
    <cellStyle name="Обычный 6 3 9 3" xfId="22028"/>
    <cellStyle name="Обычный 6 3 9 4" xfId="29500"/>
    <cellStyle name="Обычный 6 3 9 5" xfId="36969"/>
    <cellStyle name="Обычный 6 3 9 6" xfId="44430"/>
    <cellStyle name="Обычный 6 3 9 7" xfId="52318"/>
    <cellStyle name="Обычный 6 3 9 8" xfId="59785"/>
    <cellStyle name="Обычный 6 4" xfId="14289"/>
    <cellStyle name="Обычный 6 4 10" xfId="14290"/>
    <cellStyle name="Обычный 6 4 10 2" xfId="14291"/>
    <cellStyle name="Обычный 6 4 10 3" xfId="22964"/>
    <cellStyle name="Обычный 6 4 10 4" xfId="30436"/>
    <cellStyle name="Обычный 6 4 10 5" xfId="37905"/>
    <cellStyle name="Обычный 6 4 10 6" xfId="45366"/>
    <cellStyle name="Обычный 6 4 10 7" xfId="53254"/>
    <cellStyle name="Обычный 6 4 10 8" xfId="60721"/>
    <cellStyle name="Обычный 6 4 11" xfId="14292"/>
    <cellStyle name="Обычный 6 4 12" xfId="16415"/>
    <cellStyle name="Обычный 6 4 13" xfId="23900"/>
    <cellStyle name="Обычный 6 4 14" xfId="31371"/>
    <cellStyle name="Обычный 6 4 15" xfId="38837"/>
    <cellStyle name="Обычный 6 4 16" xfId="45677"/>
    <cellStyle name="Обычный 6 4 17" xfId="46718"/>
    <cellStyle name="Обычный 6 4 18" xfId="54185"/>
    <cellStyle name="Обычный 6 4 2" xfId="14293"/>
    <cellStyle name="Обычный 6 4 2 10" xfId="16416"/>
    <cellStyle name="Обычный 6 4 2 11" xfId="23901"/>
    <cellStyle name="Обычный 6 4 2 12" xfId="31372"/>
    <cellStyle name="Обычный 6 4 2 13" xfId="38838"/>
    <cellStyle name="Обычный 6 4 2 14" xfId="46719"/>
    <cellStyle name="Обычный 6 4 2 15" xfId="54186"/>
    <cellStyle name="Обычный 6 4 2 2" xfId="14294"/>
    <cellStyle name="Обычный 6 4 2 2 2" xfId="14295"/>
    <cellStyle name="Обычный 6 4 2 2 3" xfId="17366"/>
    <cellStyle name="Обычный 6 4 2 2 4" xfId="24838"/>
    <cellStyle name="Обычный 6 4 2 2 5" xfId="32308"/>
    <cellStyle name="Обычный 6 4 2 2 6" xfId="39770"/>
    <cellStyle name="Обычный 6 4 2 2 7" xfId="47656"/>
    <cellStyle name="Обычный 6 4 2 2 8" xfId="55123"/>
    <cellStyle name="Обычный 6 4 2 3" xfId="14296"/>
    <cellStyle name="Обычный 6 4 2 3 2" xfId="14297"/>
    <cellStyle name="Обычный 6 4 2 3 3" xfId="18300"/>
    <cellStyle name="Обычный 6 4 2 3 4" xfId="25772"/>
    <cellStyle name="Обычный 6 4 2 3 5" xfId="33241"/>
    <cellStyle name="Обычный 6 4 2 3 6" xfId="40702"/>
    <cellStyle name="Обычный 6 4 2 3 7" xfId="48590"/>
    <cellStyle name="Обычный 6 4 2 3 8" xfId="56057"/>
    <cellStyle name="Обычный 6 4 2 4" xfId="14298"/>
    <cellStyle name="Обычный 6 4 2 4 2" xfId="14299"/>
    <cellStyle name="Обычный 6 4 2 4 3" xfId="19233"/>
    <cellStyle name="Обычный 6 4 2 4 4" xfId="26705"/>
    <cellStyle name="Обычный 6 4 2 4 5" xfId="34174"/>
    <cellStyle name="Обычный 6 4 2 4 6" xfId="41635"/>
    <cellStyle name="Обычный 6 4 2 4 7" xfId="49523"/>
    <cellStyle name="Обычный 6 4 2 4 8" xfId="56990"/>
    <cellStyle name="Обычный 6 4 2 5" xfId="14300"/>
    <cellStyle name="Обычный 6 4 2 5 2" xfId="14301"/>
    <cellStyle name="Обычный 6 4 2 5 3" xfId="20165"/>
    <cellStyle name="Обычный 6 4 2 5 4" xfId="27637"/>
    <cellStyle name="Обычный 6 4 2 5 5" xfId="35106"/>
    <cellStyle name="Обычный 6 4 2 5 6" xfId="42567"/>
    <cellStyle name="Обычный 6 4 2 5 7" xfId="50455"/>
    <cellStyle name="Обычный 6 4 2 5 8" xfId="57922"/>
    <cellStyle name="Обычный 6 4 2 6" xfId="14302"/>
    <cellStyle name="Обычный 6 4 2 6 2" xfId="14303"/>
    <cellStyle name="Обычный 6 4 2 6 3" xfId="21098"/>
    <cellStyle name="Обычный 6 4 2 6 4" xfId="28570"/>
    <cellStyle name="Обычный 6 4 2 6 5" xfId="36039"/>
    <cellStyle name="Обычный 6 4 2 6 6" xfId="43500"/>
    <cellStyle name="Обычный 6 4 2 6 7" xfId="51388"/>
    <cellStyle name="Обычный 6 4 2 6 8" xfId="58855"/>
    <cellStyle name="Обычный 6 4 2 7" xfId="14304"/>
    <cellStyle name="Обычный 6 4 2 7 2" xfId="14305"/>
    <cellStyle name="Обычный 6 4 2 7 3" xfId="22032"/>
    <cellStyle name="Обычный 6 4 2 7 4" xfId="29504"/>
    <cellStyle name="Обычный 6 4 2 7 5" xfId="36973"/>
    <cellStyle name="Обычный 6 4 2 7 6" xfId="44434"/>
    <cellStyle name="Обычный 6 4 2 7 7" xfId="52322"/>
    <cellStyle name="Обычный 6 4 2 7 8" xfId="59789"/>
    <cellStyle name="Обычный 6 4 2 8" xfId="14306"/>
    <cellStyle name="Обычный 6 4 2 8 2" xfId="14307"/>
    <cellStyle name="Обычный 6 4 2 8 3" xfId="22965"/>
    <cellStyle name="Обычный 6 4 2 8 4" xfId="30437"/>
    <cellStyle name="Обычный 6 4 2 8 5" xfId="37906"/>
    <cellStyle name="Обычный 6 4 2 8 6" xfId="45367"/>
    <cellStyle name="Обычный 6 4 2 8 7" xfId="53255"/>
    <cellStyle name="Обычный 6 4 2 8 8" xfId="60722"/>
    <cellStyle name="Обычный 6 4 2 9" xfId="14308"/>
    <cellStyle name="Обычный 6 4 3" xfId="14309"/>
    <cellStyle name="Обычный 6 4 3 10" xfId="16417"/>
    <cellStyle name="Обычный 6 4 3 11" xfId="23902"/>
    <cellStyle name="Обычный 6 4 3 12" xfId="31373"/>
    <cellStyle name="Обычный 6 4 3 13" xfId="38839"/>
    <cellStyle name="Обычный 6 4 3 14" xfId="46720"/>
    <cellStyle name="Обычный 6 4 3 15" xfId="54187"/>
    <cellStyle name="Обычный 6 4 3 2" xfId="14310"/>
    <cellStyle name="Обычный 6 4 3 2 2" xfId="14311"/>
    <cellStyle name="Обычный 6 4 3 2 3" xfId="17367"/>
    <cellStyle name="Обычный 6 4 3 2 4" xfId="24839"/>
    <cellStyle name="Обычный 6 4 3 2 5" xfId="32309"/>
    <cellStyle name="Обычный 6 4 3 2 6" xfId="39771"/>
    <cellStyle name="Обычный 6 4 3 2 7" xfId="47657"/>
    <cellStyle name="Обычный 6 4 3 2 8" xfId="55124"/>
    <cellStyle name="Обычный 6 4 3 3" xfId="14312"/>
    <cellStyle name="Обычный 6 4 3 3 2" xfId="14313"/>
    <cellStyle name="Обычный 6 4 3 3 3" xfId="18301"/>
    <cellStyle name="Обычный 6 4 3 3 4" xfId="25773"/>
    <cellStyle name="Обычный 6 4 3 3 5" xfId="33242"/>
    <cellStyle name="Обычный 6 4 3 3 6" xfId="40703"/>
    <cellStyle name="Обычный 6 4 3 3 7" xfId="48591"/>
    <cellStyle name="Обычный 6 4 3 3 8" xfId="56058"/>
    <cellStyle name="Обычный 6 4 3 4" xfId="14314"/>
    <cellStyle name="Обычный 6 4 3 4 2" xfId="14315"/>
    <cellStyle name="Обычный 6 4 3 4 3" xfId="19234"/>
    <cellStyle name="Обычный 6 4 3 4 4" xfId="26706"/>
    <cellStyle name="Обычный 6 4 3 4 5" xfId="34175"/>
    <cellStyle name="Обычный 6 4 3 4 6" xfId="41636"/>
    <cellStyle name="Обычный 6 4 3 4 7" xfId="49524"/>
    <cellStyle name="Обычный 6 4 3 4 8" xfId="56991"/>
    <cellStyle name="Обычный 6 4 3 5" xfId="14316"/>
    <cellStyle name="Обычный 6 4 3 5 2" xfId="14317"/>
    <cellStyle name="Обычный 6 4 3 5 3" xfId="20166"/>
    <cellStyle name="Обычный 6 4 3 5 4" xfId="27638"/>
    <cellStyle name="Обычный 6 4 3 5 5" xfId="35107"/>
    <cellStyle name="Обычный 6 4 3 5 6" xfId="42568"/>
    <cellStyle name="Обычный 6 4 3 5 7" xfId="50456"/>
    <cellStyle name="Обычный 6 4 3 5 8" xfId="57923"/>
    <cellStyle name="Обычный 6 4 3 6" xfId="14318"/>
    <cellStyle name="Обычный 6 4 3 6 2" xfId="14319"/>
    <cellStyle name="Обычный 6 4 3 6 3" xfId="21099"/>
    <cellStyle name="Обычный 6 4 3 6 4" xfId="28571"/>
    <cellStyle name="Обычный 6 4 3 6 5" xfId="36040"/>
    <cellStyle name="Обычный 6 4 3 6 6" xfId="43501"/>
    <cellStyle name="Обычный 6 4 3 6 7" xfId="51389"/>
    <cellStyle name="Обычный 6 4 3 6 8" xfId="58856"/>
    <cellStyle name="Обычный 6 4 3 7" xfId="14320"/>
    <cellStyle name="Обычный 6 4 3 7 2" xfId="14321"/>
    <cellStyle name="Обычный 6 4 3 7 3" xfId="22033"/>
    <cellStyle name="Обычный 6 4 3 7 4" xfId="29505"/>
    <cellStyle name="Обычный 6 4 3 7 5" xfId="36974"/>
    <cellStyle name="Обычный 6 4 3 7 6" xfId="44435"/>
    <cellStyle name="Обычный 6 4 3 7 7" xfId="52323"/>
    <cellStyle name="Обычный 6 4 3 7 8" xfId="59790"/>
    <cellStyle name="Обычный 6 4 3 8" xfId="14322"/>
    <cellStyle name="Обычный 6 4 3 8 2" xfId="14323"/>
    <cellStyle name="Обычный 6 4 3 8 3" xfId="22966"/>
    <cellStyle name="Обычный 6 4 3 8 4" xfId="30438"/>
    <cellStyle name="Обычный 6 4 3 8 5" xfId="37907"/>
    <cellStyle name="Обычный 6 4 3 8 6" xfId="45368"/>
    <cellStyle name="Обычный 6 4 3 8 7" xfId="53256"/>
    <cellStyle name="Обычный 6 4 3 8 8" xfId="60723"/>
    <cellStyle name="Обычный 6 4 3 9" xfId="14324"/>
    <cellStyle name="Обычный 6 4 4" xfId="14325"/>
    <cellStyle name="Обычный 6 4 4 2" xfId="14326"/>
    <cellStyle name="Обычный 6 4 4 3" xfId="17365"/>
    <cellStyle name="Обычный 6 4 4 4" xfId="24837"/>
    <cellStyle name="Обычный 6 4 4 5" xfId="32307"/>
    <cellStyle name="Обычный 6 4 4 6" xfId="39769"/>
    <cellStyle name="Обычный 6 4 4 7" xfId="47655"/>
    <cellStyle name="Обычный 6 4 4 8" xfId="55122"/>
    <cellStyle name="Обычный 6 4 5" xfId="14327"/>
    <cellStyle name="Обычный 6 4 5 2" xfId="14328"/>
    <cellStyle name="Обычный 6 4 5 3" xfId="18299"/>
    <cellStyle name="Обычный 6 4 5 4" xfId="25771"/>
    <cellStyle name="Обычный 6 4 5 5" xfId="33240"/>
    <cellStyle name="Обычный 6 4 5 6" xfId="40701"/>
    <cellStyle name="Обычный 6 4 5 7" xfId="48589"/>
    <cellStyle name="Обычный 6 4 5 8" xfId="56056"/>
    <cellStyle name="Обычный 6 4 6" xfId="14329"/>
    <cellStyle name="Обычный 6 4 6 2" xfId="14330"/>
    <cellStyle name="Обычный 6 4 6 3" xfId="19232"/>
    <cellStyle name="Обычный 6 4 6 4" xfId="26704"/>
    <cellStyle name="Обычный 6 4 6 5" xfId="34173"/>
    <cellStyle name="Обычный 6 4 6 6" xfId="41634"/>
    <cellStyle name="Обычный 6 4 6 7" xfId="49522"/>
    <cellStyle name="Обычный 6 4 6 8" xfId="56989"/>
    <cellStyle name="Обычный 6 4 7" xfId="14331"/>
    <cellStyle name="Обычный 6 4 7 2" xfId="14332"/>
    <cellStyle name="Обычный 6 4 7 3" xfId="20164"/>
    <cellStyle name="Обычный 6 4 7 4" xfId="27636"/>
    <cellStyle name="Обычный 6 4 7 5" xfId="35105"/>
    <cellStyle name="Обычный 6 4 7 6" xfId="42566"/>
    <cellStyle name="Обычный 6 4 7 7" xfId="50454"/>
    <cellStyle name="Обычный 6 4 7 8" xfId="57921"/>
    <cellStyle name="Обычный 6 4 8" xfId="14333"/>
    <cellStyle name="Обычный 6 4 8 2" xfId="14334"/>
    <cellStyle name="Обычный 6 4 8 3" xfId="21097"/>
    <cellStyle name="Обычный 6 4 8 4" xfId="28569"/>
    <cellStyle name="Обычный 6 4 8 5" xfId="36038"/>
    <cellStyle name="Обычный 6 4 8 6" xfId="43499"/>
    <cellStyle name="Обычный 6 4 8 7" xfId="51387"/>
    <cellStyle name="Обычный 6 4 8 8" xfId="58854"/>
    <cellStyle name="Обычный 6 4 9" xfId="14335"/>
    <cellStyle name="Обычный 6 4 9 2" xfId="14336"/>
    <cellStyle name="Обычный 6 4 9 3" xfId="22031"/>
    <cellStyle name="Обычный 6 4 9 4" xfId="29503"/>
    <cellStyle name="Обычный 6 4 9 5" xfId="36972"/>
    <cellStyle name="Обычный 6 4 9 6" xfId="44433"/>
    <cellStyle name="Обычный 6 4 9 7" xfId="52321"/>
    <cellStyle name="Обычный 6 4 9 8" xfId="59788"/>
    <cellStyle name="Обычный 6 5" xfId="14337"/>
    <cellStyle name="Обычный 6 5 10" xfId="14338"/>
    <cellStyle name="Обычный 6 5 10 2" xfId="14339"/>
    <cellStyle name="Обычный 6 5 10 3" xfId="22967"/>
    <cellStyle name="Обычный 6 5 10 4" xfId="30439"/>
    <cellStyle name="Обычный 6 5 10 5" xfId="37908"/>
    <cellStyle name="Обычный 6 5 10 6" xfId="45369"/>
    <cellStyle name="Обычный 6 5 10 7" xfId="53257"/>
    <cellStyle name="Обычный 6 5 10 8" xfId="60724"/>
    <cellStyle name="Обычный 6 5 11" xfId="14340"/>
    <cellStyle name="Обычный 6 5 12" xfId="16418"/>
    <cellStyle name="Обычный 6 5 13" xfId="23903"/>
    <cellStyle name="Обычный 6 5 14" xfId="31374"/>
    <cellStyle name="Обычный 6 5 15" xfId="38840"/>
    <cellStyle name="Обычный 6 5 16" xfId="45678"/>
    <cellStyle name="Обычный 6 5 17" xfId="46721"/>
    <cellStyle name="Обычный 6 5 18" xfId="54188"/>
    <cellStyle name="Обычный 6 5 2" xfId="14341"/>
    <cellStyle name="Обычный 6 5 2 10" xfId="16419"/>
    <cellStyle name="Обычный 6 5 2 11" xfId="23904"/>
    <cellStyle name="Обычный 6 5 2 12" xfId="31375"/>
    <cellStyle name="Обычный 6 5 2 13" xfId="38841"/>
    <cellStyle name="Обычный 6 5 2 14" xfId="46722"/>
    <cellStyle name="Обычный 6 5 2 15" xfId="54189"/>
    <cellStyle name="Обычный 6 5 2 2" xfId="14342"/>
    <cellStyle name="Обычный 6 5 2 2 2" xfId="14343"/>
    <cellStyle name="Обычный 6 5 2 2 3" xfId="17369"/>
    <cellStyle name="Обычный 6 5 2 2 4" xfId="24841"/>
    <cellStyle name="Обычный 6 5 2 2 5" xfId="32311"/>
    <cellStyle name="Обычный 6 5 2 2 6" xfId="39773"/>
    <cellStyle name="Обычный 6 5 2 2 7" xfId="47659"/>
    <cellStyle name="Обычный 6 5 2 2 8" xfId="55126"/>
    <cellStyle name="Обычный 6 5 2 3" xfId="14344"/>
    <cellStyle name="Обычный 6 5 2 3 2" xfId="14345"/>
    <cellStyle name="Обычный 6 5 2 3 3" xfId="18303"/>
    <cellStyle name="Обычный 6 5 2 3 4" xfId="25775"/>
    <cellStyle name="Обычный 6 5 2 3 5" xfId="33244"/>
    <cellStyle name="Обычный 6 5 2 3 6" xfId="40705"/>
    <cellStyle name="Обычный 6 5 2 3 7" xfId="48593"/>
    <cellStyle name="Обычный 6 5 2 3 8" xfId="56060"/>
    <cellStyle name="Обычный 6 5 2 4" xfId="14346"/>
    <cellStyle name="Обычный 6 5 2 4 2" xfId="14347"/>
    <cellStyle name="Обычный 6 5 2 4 3" xfId="19236"/>
    <cellStyle name="Обычный 6 5 2 4 4" xfId="26708"/>
    <cellStyle name="Обычный 6 5 2 4 5" xfId="34177"/>
    <cellStyle name="Обычный 6 5 2 4 6" xfId="41638"/>
    <cellStyle name="Обычный 6 5 2 4 7" xfId="49526"/>
    <cellStyle name="Обычный 6 5 2 4 8" xfId="56993"/>
    <cellStyle name="Обычный 6 5 2 5" xfId="14348"/>
    <cellStyle name="Обычный 6 5 2 5 2" xfId="14349"/>
    <cellStyle name="Обычный 6 5 2 5 3" xfId="20168"/>
    <cellStyle name="Обычный 6 5 2 5 4" xfId="27640"/>
    <cellStyle name="Обычный 6 5 2 5 5" xfId="35109"/>
    <cellStyle name="Обычный 6 5 2 5 6" xfId="42570"/>
    <cellStyle name="Обычный 6 5 2 5 7" xfId="50458"/>
    <cellStyle name="Обычный 6 5 2 5 8" xfId="57925"/>
    <cellStyle name="Обычный 6 5 2 6" xfId="14350"/>
    <cellStyle name="Обычный 6 5 2 6 2" xfId="14351"/>
    <cellStyle name="Обычный 6 5 2 6 3" xfId="21101"/>
    <cellStyle name="Обычный 6 5 2 6 4" xfId="28573"/>
    <cellStyle name="Обычный 6 5 2 6 5" xfId="36042"/>
    <cellStyle name="Обычный 6 5 2 6 6" xfId="43503"/>
    <cellStyle name="Обычный 6 5 2 6 7" xfId="51391"/>
    <cellStyle name="Обычный 6 5 2 6 8" xfId="58858"/>
    <cellStyle name="Обычный 6 5 2 7" xfId="14352"/>
    <cellStyle name="Обычный 6 5 2 7 2" xfId="14353"/>
    <cellStyle name="Обычный 6 5 2 7 3" xfId="22035"/>
    <cellStyle name="Обычный 6 5 2 7 4" xfId="29507"/>
    <cellStyle name="Обычный 6 5 2 7 5" xfId="36976"/>
    <cellStyle name="Обычный 6 5 2 7 6" xfId="44437"/>
    <cellStyle name="Обычный 6 5 2 7 7" xfId="52325"/>
    <cellStyle name="Обычный 6 5 2 7 8" xfId="59792"/>
    <cellStyle name="Обычный 6 5 2 8" xfId="14354"/>
    <cellStyle name="Обычный 6 5 2 8 2" xfId="14355"/>
    <cellStyle name="Обычный 6 5 2 8 3" xfId="22968"/>
    <cellStyle name="Обычный 6 5 2 8 4" xfId="30440"/>
    <cellStyle name="Обычный 6 5 2 8 5" xfId="37909"/>
    <cellStyle name="Обычный 6 5 2 8 6" xfId="45370"/>
    <cellStyle name="Обычный 6 5 2 8 7" xfId="53258"/>
    <cellStyle name="Обычный 6 5 2 8 8" xfId="60725"/>
    <cellStyle name="Обычный 6 5 2 9" xfId="14356"/>
    <cellStyle name="Обычный 6 5 3" xfId="14357"/>
    <cellStyle name="Обычный 6 5 3 10" xfId="16420"/>
    <cellStyle name="Обычный 6 5 3 11" xfId="23905"/>
    <cellStyle name="Обычный 6 5 3 12" xfId="31376"/>
    <cellStyle name="Обычный 6 5 3 13" xfId="38842"/>
    <cellStyle name="Обычный 6 5 3 14" xfId="46723"/>
    <cellStyle name="Обычный 6 5 3 15" xfId="54190"/>
    <cellStyle name="Обычный 6 5 3 2" xfId="14358"/>
    <cellStyle name="Обычный 6 5 3 2 2" xfId="14359"/>
    <cellStyle name="Обычный 6 5 3 2 3" xfId="17370"/>
    <cellStyle name="Обычный 6 5 3 2 4" xfId="24842"/>
    <cellStyle name="Обычный 6 5 3 2 5" xfId="32312"/>
    <cellStyle name="Обычный 6 5 3 2 6" xfId="39774"/>
    <cellStyle name="Обычный 6 5 3 2 7" xfId="47660"/>
    <cellStyle name="Обычный 6 5 3 2 8" xfId="55127"/>
    <cellStyle name="Обычный 6 5 3 3" xfId="14360"/>
    <cellStyle name="Обычный 6 5 3 3 2" xfId="14361"/>
    <cellStyle name="Обычный 6 5 3 3 3" xfId="18304"/>
    <cellStyle name="Обычный 6 5 3 3 4" xfId="25776"/>
    <cellStyle name="Обычный 6 5 3 3 5" xfId="33245"/>
    <cellStyle name="Обычный 6 5 3 3 6" xfId="40706"/>
    <cellStyle name="Обычный 6 5 3 3 7" xfId="48594"/>
    <cellStyle name="Обычный 6 5 3 3 8" xfId="56061"/>
    <cellStyle name="Обычный 6 5 3 4" xfId="14362"/>
    <cellStyle name="Обычный 6 5 3 4 2" xfId="14363"/>
    <cellStyle name="Обычный 6 5 3 4 3" xfId="19237"/>
    <cellStyle name="Обычный 6 5 3 4 4" xfId="26709"/>
    <cellStyle name="Обычный 6 5 3 4 5" xfId="34178"/>
    <cellStyle name="Обычный 6 5 3 4 6" xfId="41639"/>
    <cellStyle name="Обычный 6 5 3 4 7" xfId="49527"/>
    <cellStyle name="Обычный 6 5 3 4 8" xfId="56994"/>
    <cellStyle name="Обычный 6 5 3 5" xfId="14364"/>
    <cellStyle name="Обычный 6 5 3 5 2" xfId="14365"/>
    <cellStyle name="Обычный 6 5 3 5 3" xfId="20169"/>
    <cellStyle name="Обычный 6 5 3 5 4" xfId="27641"/>
    <cellStyle name="Обычный 6 5 3 5 5" xfId="35110"/>
    <cellStyle name="Обычный 6 5 3 5 6" xfId="42571"/>
    <cellStyle name="Обычный 6 5 3 5 7" xfId="50459"/>
    <cellStyle name="Обычный 6 5 3 5 8" xfId="57926"/>
    <cellStyle name="Обычный 6 5 3 6" xfId="14366"/>
    <cellStyle name="Обычный 6 5 3 6 2" xfId="14367"/>
    <cellStyle name="Обычный 6 5 3 6 3" xfId="21102"/>
    <cellStyle name="Обычный 6 5 3 6 4" xfId="28574"/>
    <cellStyle name="Обычный 6 5 3 6 5" xfId="36043"/>
    <cellStyle name="Обычный 6 5 3 6 6" xfId="43504"/>
    <cellStyle name="Обычный 6 5 3 6 7" xfId="51392"/>
    <cellStyle name="Обычный 6 5 3 6 8" xfId="58859"/>
    <cellStyle name="Обычный 6 5 3 7" xfId="14368"/>
    <cellStyle name="Обычный 6 5 3 7 2" xfId="14369"/>
    <cellStyle name="Обычный 6 5 3 7 3" xfId="22036"/>
    <cellStyle name="Обычный 6 5 3 7 4" xfId="29508"/>
    <cellStyle name="Обычный 6 5 3 7 5" xfId="36977"/>
    <cellStyle name="Обычный 6 5 3 7 6" xfId="44438"/>
    <cellStyle name="Обычный 6 5 3 7 7" xfId="52326"/>
    <cellStyle name="Обычный 6 5 3 7 8" xfId="59793"/>
    <cellStyle name="Обычный 6 5 3 8" xfId="14370"/>
    <cellStyle name="Обычный 6 5 3 8 2" xfId="14371"/>
    <cellStyle name="Обычный 6 5 3 8 3" xfId="22969"/>
    <cellStyle name="Обычный 6 5 3 8 4" xfId="30441"/>
    <cellStyle name="Обычный 6 5 3 8 5" xfId="37910"/>
    <cellStyle name="Обычный 6 5 3 8 6" xfId="45371"/>
    <cellStyle name="Обычный 6 5 3 8 7" xfId="53259"/>
    <cellStyle name="Обычный 6 5 3 8 8" xfId="60726"/>
    <cellStyle name="Обычный 6 5 3 9" xfId="14372"/>
    <cellStyle name="Обычный 6 5 4" xfId="14373"/>
    <cellStyle name="Обычный 6 5 4 2" xfId="14374"/>
    <cellStyle name="Обычный 6 5 4 3" xfId="17368"/>
    <cellStyle name="Обычный 6 5 4 4" xfId="24840"/>
    <cellStyle name="Обычный 6 5 4 5" xfId="32310"/>
    <cellStyle name="Обычный 6 5 4 6" xfId="39772"/>
    <cellStyle name="Обычный 6 5 4 7" xfId="47658"/>
    <cellStyle name="Обычный 6 5 4 8" xfId="55125"/>
    <cellStyle name="Обычный 6 5 5" xfId="14375"/>
    <cellStyle name="Обычный 6 5 5 2" xfId="14376"/>
    <cellStyle name="Обычный 6 5 5 3" xfId="18302"/>
    <cellStyle name="Обычный 6 5 5 4" xfId="25774"/>
    <cellStyle name="Обычный 6 5 5 5" xfId="33243"/>
    <cellStyle name="Обычный 6 5 5 6" xfId="40704"/>
    <cellStyle name="Обычный 6 5 5 7" xfId="48592"/>
    <cellStyle name="Обычный 6 5 5 8" xfId="56059"/>
    <cellStyle name="Обычный 6 5 6" xfId="14377"/>
    <cellStyle name="Обычный 6 5 6 2" xfId="14378"/>
    <cellStyle name="Обычный 6 5 6 3" xfId="19235"/>
    <cellStyle name="Обычный 6 5 6 4" xfId="26707"/>
    <cellStyle name="Обычный 6 5 6 5" xfId="34176"/>
    <cellStyle name="Обычный 6 5 6 6" xfId="41637"/>
    <cellStyle name="Обычный 6 5 6 7" xfId="49525"/>
    <cellStyle name="Обычный 6 5 6 8" xfId="56992"/>
    <cellStyle name="Обычный 6 5 7" xfId="14379"/>
    <cellStyle name="Обычный 6 5 7 2" xfId="14380"/>
    <cellStyle name="Обычный 6 5 7 3" xfId="20167"/>
    <cellStyle name="Обычный 6 5 7 4" xfId="27639"/>
    <cellStyle name="Обычный 6 5 7 5" xfId="35108"/>
    <cellStyle name="Обычный 6 5 7 6" xfId="42569"/>
    <cellStyle name="Обычный 6 5 7 7" xfId="50457"/>
    <cellStyle name="Обычный 6 5 7 8" xfId="57924"/>
    <cellStyle name="Обычный 6 5 8" xfId="14381"/>
    <cellStyle name="Обычный 6 5 8 2" xfId="14382"/>
    <cellStyle name="Обычный 6 5 8 3" xfId="21100"/>
    <cellStyle name="Обычный 6 5 8 4" xfId="28572"/>
    <cellStyle name="Обычный 6 5 8 5" xfId="36041"/>
    <cellStyle name="Обычный 6 5 8 6" xfId="43502"/>
    <cellStyle name="Обычный 6 5 8 7" xfId="51390"/>
    <cellStyle name="Обычный 6 5 8 8" xfId="58857"/>
    <cellStyle name="Обычный 6 5 9" xfId="14383"/>
    <cellStyle name="Обычный 6 5 9 2" xfId="14384"/>
    <cellStyle name="Обычный 6 5 9 3" xfId="22034"/>
    <cellStyle name="Обычный 6 5 9 4" xfId="29506"/>
    <cellStyle name="Обычный 6 5 9 5" xfId="36975"/>
    <cellStyle name="Обычный 6 5 9 6" xfId="44436"/>
    <cellStyle name="Обычный 6 5 9 7" xfId="52324"/>
    <cellStyle name="Обычный 6 5 9 8" xfId="59791"/>
    <cellStyle name="Обычный 6 6" xfId="14385"/>
    <cellStyle name="Обычный 6 6 10" xfId="14386"/>
    <cellStyle name="Обычный 6 6 10 2" xfId="14387"/>
    <cellStyle name="Обычный 6 6 10 3" xfId="22970"/>
    <cellStyle name="Обычный 6 6 10 4" xfId="30442"/>
    <cellStyle name="Обычный 6 6 10 5" xfId="37911"/>
    <cellStyle name="Обычный 6 6 10 6" xfId="45372"/>
    <cellStyle name="Обычный 6 6 10 7" xfId="53260"/>
    <cellStyle name="Обычный 6 6 10 8" xfId="60727"/>
    <cellStyle name="Обычный 6 6 11" xfId="14388"/>
    <cellStyle name="Обычный 6 6 12" xfId="16421"/>
    <cellStyle name="Обычный 6 6 13" xfId="23906"/>
    <cellStyle name="Обычный 6 6 14" xfId="31377"/>
    <cellStyle name="Обычный 6 6 15" xfId="38843"/>
    <cellStyle name="Обычный 6 6 16" xfId="45679"/>
    <cellStyle name="Обычный 6 6 17" xfId="46724"/>
    <cellStyle name="Обычный 6 6 18" xfId="54191"/>
    <cellStyle name="Обычный 6 6 2" xfId="14389"/>
    <cellStyle name="Обычный 6 6 2 10" xfId="16422"/>
    <cellStyle name="Обычный 6 6 2 11" xfId="23907"/>
    <cellStyle name="Обычный 6 6 2 12" xfId="31378"/>
    <cellStyle name="Обычный 6 6 2 13" xfId="38844"/>
    <cellStyle name="Обычный 6 6 2 14" xfId="46725"/>
    <cellStyle name="Обычный 6 6 2 15" xfId="54192"/>
    <cellStyle name="Обычный 6 6 2 2" xfId="14390"/>
    <cellStyle name="Обычный 6 6 2 2 2" xfId="14391"/>
    <cellStyle name="Обычный 6 6 2 2 3" xfId="17372"/>
    <cellStyle name="Обычный 6 6 2 2 4" xfId="24844"/>
    <cellStyle name="Обычный 6 6 2 2 5" xfId="32314"/>
    <cellStyle name="Обычный 6 6 2 2 6" xfId="39776"/>
    <cellStyle name="Обычный 6 6 2 2 7" xfId="47662"/>
    <cellStyle name="Обычный 6 6 2 2 8" xfId="55129"/>
    <cellStyle name="Обычный 6 6 2 3" xfId="14392"/>
    <cellStyle name="Обычный 6 6 2 3 2" xfId="14393"/>
    <cellStyle name="Обычный 6 6 2 3 3" xfId="18306"/>
    <cellStyle name="Обычный 6 6 2 3 4" xfId="25778"/>
    <cellStyle name="Обычный 6 6 2 3 5" xfId="33247"/>
    <cellStyle name="Обычный 6 6 2 3 6" xfId="40708"/>
    <cellStyle name="Обычный 6 6 2 3 7" xfId="48596"/>
    <cellStyle name="Обычный 6 6 2 3 8" xfId="56063"/>
    <cellStyle name="Обычный 6 6 2 4" xfId="14394"/>
    <cellStyle name="Обычный 6 6 2 4 2" xfId="14395"/>
    <cellStyle name="Обычный 6 6 2 4 3" xfId="19239"/>
    <cellStyle name="Обычный 6 6 2 4 4" xfId="26711"/>
    <cellStyle name="Обычный 6 6 2 4 5" xfId="34180"/>
    <cellStyle name="Обычный 6 6 2 4 6" xfId="41641"/>
    <cellStyle name="Обычный 6 6 2 4 7" xfId="49529"/>
    <cellStyle name="Обычный 6 6 2 4 8" xfId="56996"/>
    <cellStyle name="Обычный 6 6 2 5" xfId="14396"/>
    <cellStyle name="Обычный 6 6 2 5 2" xfId="14397"/>
    <cellStyle name="Обычный 6 6 2 5 3" xfId="20171"/>
    <cellStyle name="Обычный 6 6 2 5 4" xfId="27643"/>
    <cellStyle name="Обычный 6 6 2 5 5" xfId="35112"/>
    <cellStyle name="Обычный 6 6 2 5 6" xfId="42573"/>
    <cellStyle name="Обычный 6 6 2 5 7" xfId="50461"/>
    <cellStyle name="Обычный 6 6 2 5 8" xfId="57928"/>
    <cellStyle name="Обычный 6 6 2 6" xfId="14398"/>
    <cellStyle name="Обычный 6 6 2 6 2" xfId="14399"/>
    <cellStyle name="Обычный 6 6 2 6 3" xfId="21104"/>
    <cellStyle name="Обычный 6 6 2 6 4" xfId="28576"/>
    <cellStyle name="Обычный 6 6 2 6 5" xfId="36045"/>
    <cellStyle name="Обычный 6 6 2 6 6" xfId="43506"/>
    <cellStyle name="Обычный 6 6 2 6 7" xfId="51394"/>
    <cellStyle name="Обычный 6 6 2 6 8" xfId="58861"/>
    <cellStyle name="Обычный 6 6 2 7" xfId="14400"/>
    <cellStyle name="Обычный 6 6 2 7 2" xfId="14401"/>
    <cellStyle name="Обычный 6 6 2 7 3" xfId="22038"/>
    <cellStyle name="Обычный 6 6 2 7 4" xfId="29510"/>
    <cellStyle name="Обычный 6 6 2 7 5" xfId="36979"/>
    <cellStyle name="Обычный 6 6 2 7 6" xfId="44440"/>
    <cellStyle name="Обычный 6 6 2 7 7" xfId="52328"/>
    <cellStyle name="Обычный 6 6 2 7 8" xfId="59795"/>
    <cellStyle name="Обычный 6 6 2 8" xfId="14402"/>
    <cellStyle name="Обычный 6 6 2 8 2" xfId="14403"/>
    <cellStyle name="Обычный 6 6 2 8 3" xfId="22971"/>
    <cellStyle name="Обычный 6 6 2 8 4" xfId="30443"/>
    <cellStyle name="Обычный 6 6 2 8 5" xfId="37912"/>
    <cellStyle name="Обычный 6 6 2 8 6" xfId="45373"/>
    <cellStyle name="Обычный 6 6 2 8 7" xfId="53261"/>
    <cellStyle name="Обычный 6 6 2 8 8" xfId="60728"/>
    <cellStyle name="Обычный 6 6 2 9" xfId="14404"/>
    <cellStyle name="Обычный 6 6 3" xfId="14405"/>
    <cellStyle name="Обычный 6 6 3 10" xfId="16423"/>
    <cellStyle name="Обычный 6 6 3 11" xfId="23908"/>
    <cellStyle name="Обычный 6 6 3 12" xfId="31379"/>
    <cellStyle name="Обычный 6 6 3 13" xfId="38845"/>
    <cellStyle name="Обычный 6 6 3 14" xfId="46726"/>
    <cellStyle name="Обычный 6 6 3 15" xfId="54193"/>
    <cellStyle name="Обычный 6 6 3 2" xfId="14406"/>
    <cellStyle name="Обычный 6 6 3 2 2" xfId="14407"/>
    <cellStyle name="Обычный 6 6 3 2 3" xfId="17373"/>
    <cellStyle name="Обычный 6 6 3 2 4" xfId="24845"/>
    <cellStyle name="Обычный 6 6 3 2 5" xfId="32315"/>
    <cellStyle name="Обычный 6 6 3 2 6" xfId="39777"/>
    <cellStyle name="Обычный 6 6 3 2 7" xfId="47663"/>
    <cellStyle name="Обычный 6 6 3 2 8" xfId="55130"/>
    <cellStyle name="Обычный 6 6 3 3" xfId="14408"/>
    <cellStyle name="Обычный 6 6 3 3 2" xfId="14409"/>
    <cellStyle name="Обычный 6 6 3 3 3" xfId="18307"/>
    <cellStyle name="Обычный 6 6 3 3 4" xfId="25779"/>
    <cellStyle name="Обычный 6 6 3 3 5" xfId="33248"/>
    <cellStyle name="Обычный 6 6 3 3 6" xfId="40709"/>
    <cellStyle name="Обычный 6 6 3 3 7" xfId="48597"/>
    <cellStyle name="Обычный 6 6 3 3 8" xfId="56064"/>
    <cellStyle name="Обычный 6 6 3 4" xfId="14410"/>
    <cellStyle name="Обычный 6 6 3 4 2" xfId="14411"/>
    <cellStyle name="Обычный 6 6 3 4 3" xfId="19240"/>
    <cellStyle name="Обычный 6 6 3 4 4" xfId="26712"/>
    <cellStyle name="Обычный 6 6 3 4 5" xfId="34181"/>
    <cellStyle name="Обычный 6 6 3 4 6" xfId="41642"/>
    <cellStyle name="Обычный 6 6 3 4 7" xfId="49530"/>
    <cellStyle name="Обычный 6 6 3 4 8" xfId="56997"/>
    <cellStyle name="Обычный 6 6 3 5" xfId="14412"/>
    <cellStyle name="Обычный 6 6 3 5 2" xfId="14413"/>
    <cellStyle name="Обычный 6 6 3 5 3" xfId="20172"/>
    <cellStyle name="Обычный 6 6 3 5 4" xfId="27644"/>
    <cellStyle name="Обычный 6 6 3 5 5" xfId="35113"/>
    <cellStyle name="Обычный 6 6 3 5 6" xfId="42574"/>
    <cellStyle name="Обычный 6 6 3 5 7" xfId="50462"/>
    <cellStyle name="Обычный 6 6 3 5 8" xfId="57929"/>
    <cellStyle name="Обычный 6 6 3 6" xfId="14414"/>
    <cellStyle name="Обычный 6 6 3 6 2" xfId="14415"/>
    <cellStyle name="Обычный 6 6 3 6 3" xfId="21105"/>
    <cellStyle name="Обычный 6 6 3 6 4" xfId="28577"/>
    <cellStyle name="Обычный 6 6 3 6 5" xfId="36046"/>
    <cellStyle name="Обычный 6 6 3 6 6" xfId="43507"/>
    <cellStyle name="Обычный 6 6 3 6 7" xfId="51395"/>
    <cellStyle name="Обычный 6 6 3 6 8" xfId="58862"/>
    <cellStyle name="Обычный 6 6 3 7" xfId="14416"/>
    <cellStyle name="Обычный 6 6 3 7 2" xfId="14417"/>
    <cellStyle name="Обычный 6 6 3 7 3" xfId="22039"/>
    <cellStyle name="Обычный 6 6 3 7 4" xfId="29511"/>
    <cellStyle name="Обычный 6 6 3 7 5" xfId="36980"/>
    <cellStyle name="Обычный 6 6 3 7 6" xfId="44441"/>
    <cellStyle name="Обычный 6 6 3 7 7" xfId="52329"/>
    <cellStyle name="Обычный 6 6 3 7 8" xfId="59796"/>
    <cellStyle name="Обычный 6 6 3 8" xfId="14418"/>
    <cellStyle name="Обычный 6 6 3 8 2" xfId="14419"/>
    <cellStyle name="Обычный 6 6 3 8 3" xfId="22972"/>
    <cellStyle name="Обычный 6 6 3 8 4" xfId="30444"/>
    <cellStyle name="Обычный 6 6 3 8 5" xfId="37913"/>
    <cellStyle name="Обычный 6 6 3 8 6" xfId="45374"/>
    <cellStyle name="Обычный 6 6 3 8 7" xfId="53262"/>
    <cellStyle name="Обычный 6 6 3 8 8" xfId="60729"/>
    <cellStyle name="Обычный 6 6 3 9" xfId="14420"/>
    <cellStyle name="Обычный 6 6 4" xfId="14421"/>
    <cellStyle name="Обычный 6 6 4 2" xfId="14422"/>
    <cellStyle name="Обычный 6 6 4 3" xfId="17371"/>
    <cellStyle name="Обычный 6 6 4 4" xfId="24843"/>
    <cellStyle name="Обычный 6 6 4 5" xfId="32313"/>
    <cellStyle name="Обычный 6 6 4 6" xfId="39775"/>
    <cellStyle name="Обычный 6 6 4 7" xfId="47661"/>
    <cellStyle name="Обычный 6 6 4 8" xfId="55128"/>
    <cellStyle name="Обычный 6 6 5" xfId="14423"/>
    <cellStyle name="Обычный 6 6 5 2" xfId="14424"/>
    <cellStyle name="Обычный 6 6 5 3" xfId="18305"/>
    <cellStyle name="Обычный 6 6 5 4" xfId="25777"/>
    <cellStyle name="Обычный 6 6 5 5" xfId="33246"/>
    <cellStyle name="Обычный 6 6 5 6" xfId="40707"/>
    <cellStyle name="Обычный 6 6 5 7" xfId="48595"/>
    <cellStyle name="Обычный 6 6 5 8" xfId="56062"/>
    <cellStyle name="Обычный 6 6 6" xfId="14425"/>
    <cellStyle name="Обычный 6 6 6 2" xfId="14426"/>
    <cellStyle name="Обычный 6 6 6 3" xfId="19238"/>
    <cellStyle name="Обычный 6 6 6 4" xfId="26710"/>
    <cellStyle name="Обычный 6 6 6 5" xfId="34179"/>
    <cellStyle name="Обычный 6 6 6 6" xfId="41640"/>
    <cellStyle name="Обычный 6 6 6 7" xfId="49528"/>
    <cellStyle name="Обычный 6 6 6 8" xfId="56995"/>
    <cellStyle name="Обычный 6 6 7" xfId="14427"/>
    <cellStyle name="Обычный 6 6 7 2" xfId="14428"/>
    <cellStyle name="Обычный 6 6 7 3" xfId="20170"/>
    <cellStyle name="Обычный 6 6 7 4" xfId="27642"/>
    <cellStyle name="Обычный 6 6 7 5" xfId="35111"/>
    <cellStyle name="Обычный 6 6 7 6" xfId="42572"/>
    <cellStyle name="Обычный 6 6 7 7" xfId="50460"/>
    <cellStyle name="Обычный 6 6 7 8" xfId="57927"/>
    <cellStyle name="Обычный 6 6 8" xfId="14429"/>
    <cellStyle name="Обычный 6 6 8 2" xfId="14430"/>
    <cellStyle name="Обычный 6 6 8 3" xfId="21103"/>
    <cellStyle name="Обычный 6 6 8 4" xfId="28575"/>
    <cellStyle name="Обычный 6 6 8 5" xfId="36044"/>
    <cellStyle name="Обычный 6 6 8 6" xfId="43505"/>
    <cellStyle name="Обычный 6 6 8 7" xfId="51393"/>
    <cellStyle name="Обычный 6 6 8 8" xfId="58860"/>
    <cellStyle name="Обычный 6 6 9" xfId="14431"/>
    <cellStyle name="Обычный 6 6 9 2" xfId="14432"/>
    <cellStyle name="Обычный 6 6 9 3" xfId="22037"/>
    <cellStyle name="Обычный 6 6 9 4" xfId="29509"/>
    <cellStyle name="Обычный 6 6 9 5" xfId="36978"/>
    <cellStyle name="Обычный 6 6 9 6" xfId="44439"/>
    <cellStyle name="Обычный 6 6 9 7" xfId="52327"/>
    <cellStyle name="Обычный 6 6 9 8" xfId="59794"/>
    <cellStyle name="Обычный 6 7" xfId="14433"/>
    <cellStyle name="Обычный 6 7 10" xfId="14434"/>
    <cellStyle name="Обычный 6 7 10 2" xfId="14435"/>
    <cellStyle name="Обычный 6 7 10 3" xfId="22973"/>
    <cellStyle name="Обычный 6 7 10 4" xfId="30445"/>
    <cellStyle name="Обычный 6 7 10 5" xfId="37914"/>
    <cellStyle name="Обычный 6 7 10 6" xfId="45375"/>
    <cellStyle name="Обычный 6 7 10 7" xfId="53263"/>
    <cellStyle name="Обычный 6 7 10 8" xfId="60730"/>
    <cellStyle name="Обычный 6 7 11" xfId="14436"/>
    <cellStyle name="Обычный 6 7 12" xfId="16424"/>
    <cellStyle name="Обычный 6 7 13" xfId="23909"/>
    <cellStyle name="Обычный 6 7 14" xfId="31380"/>
    <cellStyle name="Обычный 6 7 15" xfId="38846"/>
    <cellStyle name="Обычный 6 7 16" xfId="45680"/>
    <cellStyle name="Обычный 6 7 17" xfId="46727"/>
    <cellStyle name="Обычный 6 7 18" xfId="54194"/>
    <cellStyle name="Обычный 6 7 2" xfId="14437"/>
    <cellStyle name="Обычный 6 7 2 10" xfId="16425"/>
    <cellStyle name="Обычный 6 7 2 11" xfId="23910"/>
    <cellStyle name="Обычный 6 7 2 12" xfId="31381"/>
    <cellStyle name="Обычный 6 7 2 13" xfId="38847"/>
    <cellStyle name="Обычный 6 7 2 14" xfId="46728"/>
    <cellStyle name="Обычный 6 7 2 15" xfId="54195"/>
    <cellStyle name="Обычный 6 7 2 2" xfId="14438"/>
    <cellStyle name="Обычный 6 7 2 2 2" xfId="14439"/>
    <cellStyle name="Обычный 6 7 2 2 3" xfId="17375"/>
    <cellStyle name="Обычный 6 7 2 2 4" xfId="24847"/>
    <cellStyle name="Обычный 6 7 2 2 5" xfId="32317"/>
    <cellStyle name="Обычный 6 7 2 2 6" xfId="39779"/>
    <cellStyle name="Обычный 6 7 2 2 7" xfId="47665"/>
    <cellStyle name="Обычный 6 7 2 2 8" xfId="55132"/>
    <cellStyle name="Обычный 6 7 2 3" xfId="14440"/>
    <cellStyle name="Обычный 6 7 2 3 2" xfId="14441"/>
    <cellStyle name="Обычный 6 7 2 3 3" xfId="18309"/>
    <cellStyle name="Обычный 6 7 2 3 4" xfId="25781"/>
    <cellStyle name="Обычный 6 7 2 3 5" xfId="33250"/>
    <cellStyle name="Обычный 6 7 2 3 6" xfId="40711"/>
    <cellStyle name="Обычный 6 7 2 3 7" xfId="48599"/>
    <cellStyle name="Обычный 6 7 2 3 8" xfId="56066"/>
    <cellStyle name="Обычный 6 7 2 4" xfId="14442"/>
    <cellStyle name="Обычный 6 7 2 4 2" xfId="14443"/>
    <cellStyle name="Обычный 6 7 2 4 3" xfId="19242"/>
    <cellStyle name="Обычный 6 7 2 4 4" xfId="26714"/>
    <cellStyle name="Обычный 6 7 2 4 5" xfId="34183"/>
    <cellStyle name="Обычный 6 7 2 4 6" xfId="41644"/>
    <cellStyle name="Обычный 6 7 2 4 7" xfId="49532"/>
    <cellStyle name="Обычный 6 7 2 4 8" xfId="56999"/>
    <cellStyle name="Обычный 6 7 2 5" xfId="14444"/>
    <cellStyle name="Обычный 6 7 2 5 2" xfId="14445"/>
    <cellStyle name="Обычный 6 7 2 5 3" xfId="20174"/>
    <cellStyle name="Обычный 6 7 2 5 4" xfId="27646"/>
    <cellStyle name="Обычный 6 7 2 5 5" xfId="35115"/>
    <cellStyle name="Обычный 6 7 2 5 6" xfId="42576"/>
    <cellStyle name="Обычный 6 7 2 5 7" xfId="50464"/>
    <cellStyle name="Обычный 6 7 2 5 8" xfId="57931"/>
    <cellStyle name="Обычный 6 7 2 6" xfId="14446"/>
    <cellStyle name="Обычный 6 7 2 6 2" xfId="14447"/>
    <cellStyle name="Обычный 6 7 2 6 3" xfId="21107"/>
    <cellStyle name="Обычный 6 7 2 6 4" xfId="28579"/>
    <cellStyle name="Обычный 6 7 2 6 5" xfId="36048"/>
    <cellStyle name="Обычный 6 7 2 6 6" xfId="43509"/>
    <cellStyle name="Обычный 6 7 2 6 7" xfId="51397"/>
    <cellStyle name="Обычный 6 7 2 6 8" xfId="58864"/>
    <cellStyle name="Обычный 6 7 2 7" xfId="14448"/>
    <cellStyle name="Обычный 6 7 2 7 2" xfId="14449"/>
    <cellStyle name="Обычный 6 7 2 7 3" xfId="22041"/>
    <cellStyle name="Обычный 6 7 2 7 4" xfId="29513"/>
    <cellStyle name="Обычный 6 7 2 7 5" xfId="36982"/>
    <cellStyle name="Обычный 6 7 2 7 6" xfId="44443"/>
    <cellStyle name="Обычный 6 7 2 7 7" xfId="52331"/>
    <cellStyle name="Обычный 6 7 2 7 8" xfId="59798"/>
    <cellStyle name="Обычный 6 7 2 8" xfId="14450"/>
    <cellStyle name="Обычный 6 7 2 8 2" xfId="14451"/>
    <cellStyle name="Обычный 6 7 2 8 3" xfId="22974"/>
    <cellStyle name="Обычный 6 7 2 8 4" xfId="30446"/>
    <cellStyle name="Обычный 6 7 2 8 5" xfId="37915"/>
    <cellStyle name="Обычный 6 7 2 8 6" xfId="45376"/>
    <cellStyle name="Обычный 6 7 2 8 7" xfId="53264"/>
    <cellStyle name="Обычный 6 7 2 8 8" xfId="60731"/>
    <cellStyle name="Обычный 6 7 2 9" xfId="14452"/>
    <cellStyle name="Обычный 6 7 3" xfId="14453"/>
    <cellStyle name="Обычный 6 7 3 10" xfId="16426"/>
    <cellStyle name="Обычный 6 7 3 11" xfId="23911"/>
    <cellStyle name="Обычный 6 7 3 12" xfId="31382"/>
    <cellStyle name="Обычный 6 7 3 13" xfId="38848"/>
    <cellStyle name="Обычный 6 7 3 14" xfId="46729"/>
    <cellStyle name="Обычный 6 7 3 15" xfId="54196"/>
    <cellStyle name="Обычный 6 7 3 2" xfId="14454"/>
    <cellStyle name="Обычный 6 7 3 2 2" xfId="14455"/>
    <cellStyle name="Обычный 6 7 3 2 3" xfId="17376"/>
    <cellStyle name="Обычный 6 7 3 2 4" xfId="24848"/>
    <cellStyle name="Обычный 6 7 3 2 5" xfId="32318"/>
    <cellStyle name="Обычный 6 7 3 2 6" xfId="39780"/>
    <cellStyle name="Обычный 6 7 3 2 7" xfId="47666"/>
    <cellStyle name="Обычный 6 7 3 2 8" xfId="55133"/>
    <cellStyle name="Обычный 6 7 3 3" xfId="14456"/>
    <cellStyle name="Обычный 6 7 3 3 2" xfId="14457"/>
    <cellStyle name="Обычный 6 7 3 3 3" xfId="18310"/>
    <cellStyle name="Обычный 6 7 3 3 4" xfId="25782"/>
    <cellStyle name="Обычный 6 7 3 3 5" xfId="33251"/>
    <cellStyle name="Обычный 6 7 3 3 6" xfId="40712"/>
    <cellStyle name="Обычный 6 7 3 3 7" xfId="48600"/>
    <cellStyle name="Обычный 6 7 3 3 8" xfId="56067"/>
    <cellStyle name="Обычный 6 7 3 4" xfId="14458"/>
    <cellStyle name="Обычный 6 7 3 4 2" xfId="14459"/>
    <cellStyle name="Обычный 6 7 3 4 3" xfId="19243"/>
    <cellStyle name="Обычный 6 7 3 4 4" xfId="26715"/>
    <cellStyle name="Обычный 6 7 3 4 5" xfId="34184"/>
    <cellStyle name="Обычный 6 7 3 4 6" xfId="41645"/>
    <cellStyle name="Обычный 6 7 3 4 7" xfId="49533"/>
    <cellStyle name="Обычный 6 7 3 4 8" xfId="57000"/>
    <cellStyle name="Обычный 6 7 3 5" xfId="14460"/>
    <cellStyle name="Обычный 6 7 3 5 2" xfId="14461"/>
    <cellStyle name="Обычный 6 7 3 5 3" xfId="20175"/>
    <cellStyle name="Обычный 6 7 3 5 4" xfId="27647"/>
    <cellStyle name="Обычный 6 7 3 5 5" xfId="35116"/>
    <cellStyle name="Обычный 6 7 3 5 6" xfId="42577"/>
    <cellStyle name="Обычный 6 7 3 5 7" xfId="50465"/>
    <cellStyle name="Обычный 6 7 3 5 8" xfId="57932"/>
    <cellStyle name="Обычный 6 7 3 6" xfId="14462"/>
    <cellStyle name="Обычный 6 7 3 6 2" xfId="14463"/>
    <cellStyle name="Обычный 6 7 3 6 3" xfId="21108"/>
    <cellStyle name="Обычный 6 7 3 6 4" xfId="28580"/>
    <cellStyle name="Обычный 6 7 3 6 5" xfId="36049"/>
    <cellStyle name="Обычный 6 7 3 6 6" xfId="43510"/>
    <cellStyle name="Обычный 6 7 3 6 7" xfId="51398"/>
    <cellStyle name="Обычный 6 7 3 6 8" xfId="58865"/>
    <cellStyle name="Обычный 6 7 3 7" xfId="14464"/>
    <cellStyle name="Обычный 6 7 3 7 2" xfId="14465"/>
    <cellStyle name="Обычный 6 7 3 7 3" xfId="22042"/>
    <cellStyle name="Обычный 6 7 3 7 4" xfId="29514"/>
    <cellStyle name="Обычный 6 7 3 7 5" xfId="36983"/>
    <cellStyle name="Обычный 6 7 3 7 6" xfId="44444"/>
    <cellStyle name="Обычный 6 7 3 7 7" xfId="52332"/>
    <cellStyle name="Обычный 6 7 3 7 8" xfId="59799"/>
    <cellStyle name="Обычный 6 7 3 8" xfId="14466"/>
    <cellStyle name="Обычный 6 7 3 8 2" xfId="14467"/>
    <cellStyle name="Обычный 6 7 3 8 3" xfId="22975"/>
    <cellStyle name="Обычный 6 7 3 8 4" xfId="30447"/>
    <cellStyle name="Обычный 6 7 3 8 5" xfId="37916"/>
    <cellStyle name="Обычный 6 7 3 8 6" xfId="45377"/>
    <cellStyle name="Обычный 6 7 3 8 7" xfId="53265"/>
    <cellStyle name="Обычный 6 7 3 8 8" xfId="60732"/>
    <cellStyle name="Обычный 6 7 3 9" xfId="14468"/>
    <cellStyle name="Обычный 6 7 4" xfId="14469"/>
    <cellStyle name="Обычный 6 7 4 2" xfId="14470"/>
    <cellStyle name="Обычный 6 7 4 3" xfId="17374"/>
    <cellStyle name="Обычный 6 7 4 4" xfId="24846"/>
    <cellStyle name="Обычный 6 7 4 5" xfId="32316"/>
    <cellStyle name="Обычный 6 7 4 6" xfId="39778"/>
    <cellStyle name="Обычный 6 7 4 7" xfId="47664"/>
    <cellStyle name="Обычный 6 7 4 8" xfId="55131"/>
    <cellStyle name="Обычный 6 7 5" xfId="14471"/>
    <cellStyle name="Обычный 6 7 5 2" xfId="14472"/>
    <cellStyle name="Обычный 6 7 5 3" xfId="18308"/>
    <cellStyle name="Обычный 6 7 5 4" xfId="25780"/>
    <cellStyle name="Обычный 6 7 5 5" xfId="33249"/>
    <cellStyle name="Обычный 6 7 5 6" xfId="40710"/>
    <cellStyle name="Обычный 6 7 5 7" xfId="48598"/>
    <cellStyle name="Обычный 6 7 5 8" xfId="56065"/>
    <cellStyle name="Обычный 6 7 6" xfId="14473"/>
    <cellStyle name="Обычный 6 7 6 2" xfId="14474"/>
    <cellStyle name="Обычный 6 7 6 3" xfId="19241"/>
    <cellStyle name="Обычный 6 7 6 4" xfId="26713"/>
    <cellStyle name="Обычный 6 7 6 5" xfId="34182"/>
    <cellStyle name="Обычный 6 7 6 6" xfId="41643"/>
    <cellStyle name="Обычный 6 7 6 7" xfId="49531"/>
    <cellStyle name="Обычный 6 7 6 8" xfId="56998"/>
    <cellStyle name="Обычный 6 7 7" xfId="14475"/>
    <cellStyle name="Обычный 6 7 7 2" xfId="14476"/>
    <cellStyle name="Обычный 6 7 7 3" xfId="20173"/>
    <cellStyle name="Обычный 6 7 7 4" xfId="27645"/>
    <cellStyle name="Обычный 6 7 7 5" xfId="35114"/>
    <cellStyle name="Обычный 6 7 7 6" xfId="42575"/>
    <cellStyle name="Обычный 6 7 7 7" xfId="50463"/>
    <cellStyle name="Обычный 6 7 7 8" xfId="57930"/>
    <cellStyle name="Обычный 6 7 8" xfId="14477"/>
    <cellStyle name="Обычный 6 7 8 2" xfId="14478"/>
    <cellStyle name="Обычный 6 7 8 3" xfId="21106"/>
    <cellStyle name="Обычный 6 7 8 4" xfId="28578"/>
    <cellStyle name="Обычный 6 7 8 5" xfId="36047"/>
    <cellStyle name="Обычный 6 7 8 6" xfId="43508"/>
    <cellStyle name="Обычный 6 7 8 7" xfId="51396"/>
    <cellStyle name="Обычный 6 7 8 8" xfId="58863"/>
    <cellStyle name="Обычный 6 7 9" xfId="14479"/>
    <cellStyle name="Обычный 6 7 9 2" xfId="14480"/>
    <cellStyle name="Обычный 6 7 9 3" xfId="22040"/>
    <cellStyle name="Обычный 6 7 9 4" xfId="29512"/>
    <cellStyle name="Обычный 6 7 9 5" xfId="36981"/>
    <cellStyle name="Обычный 6 7 9 6" xfId="44442"/>
    <cellStyle name="Обычный 6 7 9 7" xfId="52330"/>
    <cellStyle name="Обычный 6 7 9 8" xfId="59797"/>
    <cellStyle name="Обычный 6 8" xfId="14481"/>
    <cellStyle name="Обычный 6 8 10" xfId="14482"/>
    <cellStyle name="Обычный 6 8 10 2" xfId="14483"/>
    <cellStyle name="Обычный 6 8 10 3" xfId="22976"/>
    <cellStyle name="Обычный 6 8 10 4" xfId="30448"/>
    <cellStyle name="Обычный 6 8 10 5" xfId="37917"/>
    <cellStyle name="Обычный 6 8 10 6" xfId="45378"/>
    <cellStyle name="Обычный 6 8 10 7" xfId="53266"/>
    <cellStyle name="Обычный 6 8 10 8" xfId="60733"/>
    <cellStyle name="Обычный 6 8 11" xfId="14484"/>
    <cellStyle name="Обычный 6 8 12" xfId="16427"/>
    <cellStyle name="Обычный 6 8 13" xfId="23912"/>
    <cellStyle name="Обычный 6 8 14" xfId="31383"/>
    <cellStyle name="Обычный 6 8 15" xfId="38849"/>
    <cellStyle name="Обычный 6 8 16" xfId="45681"/>
    <cellStyle name="Обычный 6 8 17" xfId="46730"/>
    <cellStyle name="Обычный 6 8 18" xfId="54197"/>
    <cellStyle name="Обычный 6 8 2" xfId="14485"/>
    <cellStyle name="Обычный 6 8 2 10" xfId="16428"/>
    <cellStyle name="Обычный 6 8 2 11" xfId="23913"/>
    <cellStyle name="Обычный 6 8 2 12" xfId="31384"/>
    <cellStyle name="Обычный 6 8 2 13" xfId="38850"/>
    <cellStyle name="Обычный 6 8 2 14" xfId="46731"/>
    <cellStyle name="Обычный 6 8 2 15" xfId="54198"/>
    <cellStyle name="Обычный 6 8 2 2" xfId="14486"/>
    <cellStyle name="Обычный 6 8 2 2 2" xfId="14487"/>
    <cellStyle name="Обычный 6 8 2 2 3" xfId="17378"/>
    <cellStyle name="Обычный 6 8 2 2 4" xfId="24850"/>
    <cellStyle name="Обычный 6 8 2 2 5" xfId="32320"/>
    <cellStyle name="Обычный 6 8 2 2 6" xfId="39782"/>
    <cellStyle name="Обычный 6 8 2 2 7" xfId="47668"/>
    <cellStyle name="Обычный 6 8 2 2 8" xfId="55135"/>
    <cellStyle name="Обычный 6 8 2 3" xfId="14488"/>
    <cellStyle name="Обычный 6 8 2 3 2" xfId="14489"/>
    <cellStyle name="Обычный 6 8 2 3 3" xfId="18312"/>
    <cellStyle name="Обычный 6 8 2 3 4" xfId="25784"/>
    <cellStyle name="Обычный 6 8 2 3 5" xfId="33253"/>
    <cellStyle name="Обычный 6 8 2 3 6" xfId="40714"/>
    <cellStyle name="Обычный 6 8 2 3 7" xfId="48602"/>
    <cellStyle name="Обычный 6 8 2 3 8" xfId="56069"/>
    <cellStyle name="Обычный 6 8 2 4" xfId="14490"/>
    <cellStyle name="Обычный 6 8 2 4 2" xfId="14491"/>
    <cellStyle name="Обычный 6 8 2 4 3" xfId="19245"/>
    <cellStyle name="Обычный 6 8 2 4 4" xfId="26717"/>
    <cellStyle name="Обычный 6 8 2 4 5" xfId="34186"/>
    <cellStyle name="Обычный 6 8 2 4 6" xfId="41647"/>
    <cellStyle name="Обычный 6 8 2 4 7" xfId="49535"/>
    <cellStyle name="Обычный 6 8 2 4 8" xfId="57002"/>
    <cellStyle name="Обычный 6 8 2 5" xfId="14492"/>
    <cellStyle name="Обычный 6 8 2 5 2" xfId="14493"/>
    <cellStyle name="Обычный 6 8 2 5 3" xfId="20177"/>
    <cellStyle name="Обычный 6 8 2 5 4" xfId="27649"/>
    <cellStyle name="Обычный 6 8 2 5 5" xfId="35118"/>
    <cellStyle name="Обычный 6 8 2 5 6" xfId="42579"/>
    <cellStyle name="Обычный 6 8 2 5 7" xfId="50467"/>
    <cellStyle name="Обычный 6 8 2 5 8" xfId="57934"/>
    <cellStyle name="Обычный 6 8 2 6" xfId="14494"/>
    <cellStyle name="Обычный 6 8 2 6 2" xfId="14495"/>
    <cellStyle name="Обычный 6 8 2 6 3" xfId="21110"/>
    <cellStyle name="Обычный 6 8 2 6 4" xfId="28582"/>
    <cellStyle name="Обычный 6 8 2 6 5" xfId="36051"/>
    <cellStyle name="Обычный 6 8 2 6 6" xfId="43512"/>
    <cellStyle name="Обычный 6 8 2 6 7" xfId="51400"/>
    <cellStyle name="Обычный 6 8 2 6 8" xfId="58867"/>
    <cellStyle name="Обычный 6 8 2 7" xfId="14496"/>
    <cellStyle name="Обычный 6 8 2 7 2" xfId="14497"/>
    <cellStyle name="Обычный 6 8 2 7 3" xfId="22044"/>
    <cellStyle name="Обычный 6 8 2 7 4" xfId="29516"/>
    <cellStyle name="Обычный 6 8 2 7 5" xfId="36985"/>
    <cellStyle name="Обычный 6 8 2 7 6" xfId="44446"/>
    <cellStyle name="Обычный 6 8 2 7 7" xfId="52334"/>
    <cellStyle name="Обычный 6 8 2 7 8" xfId="59801"/>
    <cellStyle name="Обычный 6 8 2 8" xfId="14498"/>
    <cellStyle name="Обычный 6 8 2 8 2" xfId="14499"/>
    <cellStyle name="Обычный 6 8 2 8 3" xfId="22977"/>
    <cellStyle name="Обычный 6 8 2 8 4" xfId="30449"/>
    <cellStyle name="Обычный 6 8 2 8 5" xfId="37918"/>
    <cellStyle name="Обычный 6 8 2 8 6" xfId="45379"/>
    <cellStyle name="Обычный 6 8 2 8 7" xfId="53267"/>
    <cellStyle name="Обычный 6 8 2 8 8" xfId="60734"/>
    <cellStyle name="Обычный 6 8 2 9" xfId="14500"/>
    <cellStyle name="Обычный 6 8 3" xfId="14501"/>
    <cellStyle name="Обычный 6 8 3 10" xfId="16429"/>
    <cellStyle name="Обычный 6 8 3 11" xfId="23914"/>
    <cellStyle name="Обычный 6 8 3 12" xfId="31385"/>
    <cellStyle name="Обычный 6 8 3 13" xfId="38851"/>
    <cellStyle name="Обычный 6 8 3 14" xfId="46732"/>
    <cellStyle name="Обычный 6 8 3 15" xfId="54199"/>
    <cellStyle name="Обычный 6 8 3 2" xfId="14502"/>
    <cellStyle name="Обычный 6 8 3 2 2" xfId="14503"/>
    <cellStyle name="Обычный 6 8 3 2 3" xfId="17379"/>
    <cellStyle name="Обычный 6 8 3 2 4" xfId="24851"/>
    <cellStyle name="Обычный 6 8 3 2 5" xfId="32321"/>
    <cellStyle name="Обычный 6 8 3 2 6" xfId="39783"/>
    <cellStyle name="Обычный 6 8 3 2 7" xfId="47669"/>
    <cellStyle name="Обычный 6 8 3 2 8" xfId="55136"/>
    <cellStyle name="Обычный 6 8 3 3" xfId="14504"/>
    <cellStyle name="Обычный 6 8 3 3 2" xfId="14505"/>
    <cellStyle name="Обычный 6 8 3 3 3" xfId="18313"/>
    <cellStyle name="Обычный 6 8 3 3 4" xfId="25785"/>
    <cellStyle name="Обычный 6 8 3 3 5" xfId="33254"/>
    <cellStyle name="Обычный 6 8 3 3 6" xfId="40715"/>
    <cellStyle name="Обычный 6 8 3 3 7" xfId="48603"/>
    <cellStyle name="Обычный 6 8 3 3 8" xfId="56070"/>
    <cellStyle name="Обычный 6 8 3 4" xfId="14506"/>
    <cellStyle name="Обычный 6 8 3 4 2" xfId="14507"/>
    <cellStyle name="Обычный 6 8 3 4 3" xfId="19246"/>
    <cellStyle name="Обычный 6 8 3 4 4" xfId="26718"/>
    <cellStyle name="Обычный 6 8 3 4 5" xfId="34187"/>
    <cellStyle name="Обычный 6 8 3 4 6" xfId="41648"/>
    <cellStyle name="Обычный 6 8 3 4 7" xfId="49536"/>
    <cellStyle name="Обычный 6 8 3 4 8" xfId="57003"/>
    <cellStyle name="Обычный 6 8 3 5" xfId="14508"/>
    <cellStyle name="Обычный 6 8 3 5 2" xfId="14509"/>
    <cellStyle name="Обычный 6 8 3 5 3" xfId="20178"/>
    <cellStyle name="Обычный 6 8 3 5 4" xfId="27650"/>
    <cellStyle name="Обычный 6 8 3 5 5" xfId="35119"/>
    <cellStyle name="Обычный 6 8 3 5 6" xfId="42580"/>
    <cellStyle name="Обычный 6 8 3 5 7" xfId="50468"/>
    <cellStyle name="Обычный 6 8 3 5 8" xfId="57935"/>
    <cellStyle name="Обычный 6 8 3 6" xfId="14510"/>
    <cellStyle name="Обычный 6 8 3 6 2" xfId="14511"/>
    <cellStyle name="Обычный 6 8 3 6 3" xfId="21111"/>
    <cellStyle name="Обычный 6 8 3 6 4" xfId="28583"/>
    <cellStyle name="Обычный 6 8 3 6 5" xfId="36052"/>
    <cellStyle name="Обычный 6 8 3 6 6" xfId="43513"/>
    <cellStyle name="Обычный 6 8 3 6 7" xfId="51401"/>
    <cellStyle name="Обычный 6 8 3 6 8" xfId="58868"/>
    <cellStyle name="Обычный 6 8 3 7" xfId="14512"/>
    <cellStyle name="Обычный 6 8 3 7 2" xfId="14513"/>
    <cellStyle name="Обычный 6 8 3 7 3" xfId="22045"/>
    <cellStyle name="Обычный 6 8 3 7 4" xfId="29517"/>
    <cellStyle name="Обычный 6 8 3 7 5" xfId="36986"/>
    <cellStyle name="Обычный 6 8 3 7 6" xfId="44447"/>
    <cellStyle name="Обычный 6 8 3 7 7" xfId="52335"/>
    <cellStyle name="Обычный 6 8 3 7 8" xfId="59802"/>
    <cellStyle name="Обычный 6 8 3 8" xfId="14514"/>
    <cellStyle name="Обычный 6 8 3 8 2" xfId="14515"/>
    <cellStyle name="Обычный 6 8 3 8 3" xfId="22978"/>
    <cellStyle name="Обычный 6 8 3 8 4" xfId="30450"/>
    <cellStyle name="Обычный 6 8 3 8 5" xfId="37919"/>
    <cellStyle name="Обычный 6 8 3 8 6" xfId="45380"/>
    <cellStyle name="Обычный 6 8 3 8 7" xfId="53268"/>
    <cellStyle name="Обычный 6 8 3 8 8" xfId="60735"/>
    <cellStyle name="Обычный 6 8 3 9" xfId="14516"/>
    <cellStyle name="Обычный 6 8 4" xfId="14517"/>
    <cellStyle name="Обычный 6 8 4 2" xfId="14518"/>
    <cellStyle name="Обычный 6 8 4 3" xfId="17377"/>
    <cellStyle name="Обычный 6 8 4 4" xfId="24849"/>
    <cellStyle name="Обычный 6 8 4 5" xfId="32319"/>
    <cellStyle name="Обычный 6 8 4 6" xfId="39781"/>
    <cellStyle name="Обычный 6 8 4 7" xfId="47667"/>
    <cellStyle name="Обычный 6 8 4 8" xfId="55134"/>
    <cellStyle name="Обычный 6 8 5" xfId="14519"/>
    <cellStyle name="Обычный 6 8 5 2" xfId="14520"/>
    <cellStyle name="Обычный 6 8 5 3" xfId="18311"/>
    <cellStyle name="Обычный 6 8 5 4" xfId="25783"/>
    <cellStyle name="Обычный 6 8 5 5" xfId="33252"/>
    <cellStyle name="Обычный 6 8 5 6" xfId="40713"/>
    <cellStyle name="Обычный 6 8 5 7" xfId="48601"/>
    <cellStyle name="Обычный 6 8 5 8" xfId="56068"/>
    <cellStyle name="Обычный 6 8 6" xfId="14521"/>
    <cellStyle name="Обычный 6 8 6 2" xfId="14522"/>
    <cellStyle name="Обычный 6 8 6 3" xfId="19244"/>
    <cellStyle name="Обычный 6 8 6 4" xfId="26716"/>
    <cellStyle name="Обычный 6 8 6 5" xfId="34185"/>
    <cellStyle name="Обычный 6 8 6 6" xfId="41646"/>
    <cellStyle name="Обычный 6 8 6 7" xfId="49534"/>
    <cellStyle name="Обычный 6 8 6 8" xfId="57001"/>
    <cellStyle name="Обычный 6 8 7" xfId="14523"/>
    <cellStyle name="Обычный 6 8 7 2" xfId="14524"/>
    <cellStyle name="Обычный 6 8 7 3" xfId="20176"/>
    <cellStyle name="Обычный 6 8 7 4" xfId="27648"/>
    <cellStyle name="Обычный 6 8 7 5" xfId="35117"/>
    <cellStyle name="Обычный 6 8 7 6" xfId="42578"/>
    <cellStyle name="Обычный 6 8 7 7" xfId="50466"/>
    <cellStyle name="Обычный 6 8 7 8" xfId="57933"/>
    <cellStyle name="Обычный 6 8 8" xfId="14525"/>
    <cellStyle name="Обычный 6 8 8 2" xfId="14526"/>
    <cellStyle name="Обычный 6 8 8 3" xfId="21109"/>
    <cellStyle name="Обычный 6 8 8 4" xfId="28581"/>
    <cellStyle name="Обычный 6 8 8 5" xfId="36050"/>
    <cellStyle name="Обычный 6 8 8 6" xfId="43511"/>
    <cellStyle name="Обычный 6 8 8 7" xfId="51399"/>
    <cellStyle name="Обычный 6 8 8 8" xfId="58866"/>
    <cellStyle name="Обычный 6 8 9" xfId="14527"/>
    <cellStyle name="Обычный 6 8 9 2" xfId="14528"/>
    <cellStyle name="Обычный 6 8 9 3" xfId="22043"/>
    <cellStyle name="Обычный 6 8 9 4" xfId="29515"/>
    <cellStyle name="Обычный 6 8 9 5" xfId="36984"/>
    <cellStyle name="Обычный 6 8 9 6" xfId="44445"/>
    <cellStyle name="Обычный 6 8 9 7" xfId="52333"/>
    <cellStyle name="Обычный 6 8 9 8" xfId="59800"/>
    <cellStyle name="Обычный 6 9" xfId="14529"/>
    <cellStyle name="Обычный 6 9 10" xfId="14530"/>
    <cellStyle name="Обычный 6 9 10 2" xfId="14531"/>
    <cellStyle name="Обычный 6 9 10 3" xfId="22979"/>
    <cellStyle name="Обычный 6 9 10 4" xfId="30451"/>
    <cellStyle name="Обычный 6 9 10 5" xfId="37920"/>
    <cellStyle name="Обычный 6 9 10 6" xfId="45381"/>
    <cellStyle name="Обычный 6 9 10 7" xfId="53269"/>
    <cellStyle name="Обычный 6 9 10 8" xfId="60736"/>
    <cellStyle name="Обычный 6 9 11" xfId="14532"/>
    <cellStyle name="Обычный 6 9 12" xfId="16430"/>
    <cellStyle name="Обычный 6 9 13" xfId="23915"/>
    <cellStyle name="Обычный 6 9 14" xfId="31386"/>
    <cellStyle name="Обычный 6 9 15" xfId="38852"/>
    <cellStyle name="Обычный 6 9 16" xfId="45682"/>
    <cellStyle name="Обычный 6 9 17" xfId="46733"/>
    <cellStyle name="Обычный 6 9 18" xfId="54200"/>
    <cellStyle name="Обычный 6 9 2" xfId="14533"/>
    <cellStyle name="Обычный 6 9 2 10" xfId="16431"/>
    <cellStyle name="Обычный 6 9 2 11" xfId="23916"/>
    <cellStyle name="Обычный 6 9 2 12" xfId="31387"/>
    <cellStyle name="Обычный 6 9 2 13" xfId="38853"/>
    <cellStyle name="Обычный 6 9 2 14" xfId="46734"/>
    <cellStyle name="Обычный 6 9 2 15" xfId="54201"/>
    <cellStyle name="Обычный 6 9 2 2" xfId="14534"/>
    <cellStyle name="Обычный 6 9 2 2 2" xfId="14535"/>
    <cellStyle name="Обычный 6 9 2 2 3" xfId="17381"/>
    <cellStyle name="Обычный 6 9 2 2 4" xfId="24853"/>
    <cellStyle name="Обычный 6 9 2 2 5" xfId="32323"/>
    <cellStyle name="Обычный 6 9 2 2 6" xfId="39785"/>
    <cellStyle name="Обычный 6 9 2 2 7" xfId="47671"/>
    <cellStyle name="Обычный 6 9 2 2 8" xfId="55138"/>
    <cellStyle name="Обычный 6 9 2 3" xfId="14536"/>
    <cellStyle name="Обычный 6 9 2 3 2" xfId="14537"/>
    <cellStyle name="Обычный 6 9 2 3 3" xfId="18315"/>
    <cellStyle name="Обычный 6 9 2 3 4" xfId="25787"/>
    <cellStyle name="Обычный 6 9 2 3 5" xfId="33256"/>
    <cellStyle name="Обычный 6 9 2 3 6" xfId="40717"/>
    <cellStyle name="Обычный 6 9 2 3 7" xfId="48605"/>
    <cellStyle name="Обычный 6 9 2 3 8" xfId="56072"/>
    <cellStyle name="Обычный 6 9 2 4" xfId="14538"/>
    <cellStyle name="Обычный 6 9 2 4 2" xfId="14539"/>
    <cellStyle name="Обычный 6 9 2 4 3" xfId="19248"/>
    <cellStyle name="Обычный 6 9 2 4 4" xfId="26720"/>
    <cellStyle name="Обычный 6 9 2 4 5" xfId="34189"/>
    <cellStyle name="Обычный 6 9 2 4 6" xfId="41650"/>
    <cellStyle name="Обычный 6 9 2 4 7" xfId="49538"/>
    <cellStyle name="Обычный 6 9 2 4 8" xfId="57005"/>
    <cellStyle name="Обычный 6 9 2 5" xfId="14540"/>
    <cellStyle name="Обычный 6 9 2 5 2" xfId="14541"/>
    <cellStyle name="Обычный 6 9 2 5 3" xfId="20180"/>
    <cellStyle name="Обычный 6 9 2 5 4" xfId="27652"/>
    <cellStyle name="Обычный 6 9 2 5 5" xfId="35121"/>
    <cellStyle name="Обычный 6 9 2 5 6" xfId="42582"/>
    <cellStyle name="Обычный 6 9 2 5 7" xfId="50470"/>
    <cellStyle name="Обычный 6 9 2 5 8" xfId="57937"/>
    <cellStyle name="Обычный 6 9 2 6" xfId="14542"/>
    <cellStyle name="Обычный 6 9 2 6 2" xfId="14543"/>
    <cellStyle name="Обычный 6 9 2 6 3" xfId="21113"/>
    <cellStyle name="Обычный 6 9 2 6 4" xfId="28585"/>
    <cellStyle name="Обычный 6 9 2 6 5" xfId="36054"/>
    <cellStyle name="Обычный 6 9 2 6 6" xfId="43515"/>
    <cellStyle name="Обычный 6 9 2 6 7" xfId="51403"/>
    <cellStyle name="Обычный 6 9 2 6 8" xfId="58870"/>
    <cellStyle name="Обычный 6 9 2 7" xfId="14544"/>
    <cellStyle name="Обычный 6 9 2 7 2" xfId="14545"/>
    <cellStyle name="Обычный 6 9 2 7 3" xfId="22047"/>
    <cellStyle name="Обычный 6 9 2 7 4" xfId="29519"/>
    <cellStyle name="Обычный 6 9 2 7 5" xfId="36988"/>
    <cellStyle name="Обычный 6 9 2 7 6" xfId="44449"/>
    <cellStyle name="Обычный 6 9 2 7 7" xfId="52337"/>
    <cellStyle name="Обычный 6 9 2 7 8" xfId="59804"/>
    <cellStyle name="Обычный 6 9 2 8" xfId="14546"/>
    <cellStyle name="Обычный 6 9 2 8 2" xfId="14547"/>
    <cellStyle name="Обычный 6 9 2 8 3" xfId="22980"/>
    <cellStyle name="Обычный 6 9 2 8 4" xfId="30452"/>
    <cellStyle name="Обычный 6 9 2 8 5" xfId="37921"/>
    <cellStyle name="Обычный 6 9 2 8 6" xfId="45382"/>
    <cellStyle name="Обычный 6 9 2 8 7" xfId="53270"/>
    <cellStyle name="Обычный 6 9 2 8 8" xfId="60737"/>
    <cellStyle name="Обычный 6 9 2 9" xfId="14548"/>
    <cellStyle name="Обычный 6 9 3" xfId="14549"/>
    <cellStyle name="Обычный 6 9 3 10" xfId="16432"/>
    <cellStyle name="Обычный 6 9 3 11" xfId="23917"/>
    <cellStyle name="Обычный 6 9 3 12" xfId="31388"/>
    <cellStyle name="Обычный 6 9 3 13" xfId="38854"/>
    <cellStyle name="Обычный 6 9 3 14" xfId="46735"/>
    <cellStyle name="Обычный 6 9 3 15" xfId="54202"/>
    <cellStyle name="Обычный 6 9 3 2" xfId="14550"/>
    <cellStyle name="Обычный 6 9 3 2 2" xfId="14551"/>
    <cellStyle name="Обычный 6 9 3 2 3" xfId="17382"/>
    <cellStyle name="Обычный 6 9 3 2 4" xfId="24854"/>
    <cellStyle name="Обычный 6 9 3 2 5" xfId="32324"/>
    <cellStyle name="Обычный 6 9 3 2 6" xfId="39786"/>
    <cellStyle name="Обычный 6 9 3 2 7" xfId="47672"/>
    <cellStyle name="Обычный 6 9 3 2 8" xfId="55139"/>
    <cellStyle name="Обычный 6 9 3 3" xfId="14552"/>
    <cellStyle name="Обычный 6 9 3 3 2" xfId="14553"/>
    <cellStyle name="Обычный 6 9 3 3 3" xfId="18316"/>
    <cellStyle name="Обычный 6 9 3 3 4" xfId="25788"/>
    <cellStyle name="Обычный 6 9 3 3 5" xfId="33257"/>
    <cellStyle name="Обычный 6 9 3 3 6" xfId="40718"/>
    <cellStyle name="Обычный 6 9 3 3 7" xfId="48606"/>
    <cellStyle name="Обычный 6 9 3 3 8" xfId="56073"/>
    <cellStyle name="Обычный 6 9 3 4" xfId="14554"/>
    <cellStyle name="Обычный 6 9 3 4 2" xfId="14555"/>
    <cellStyle name="Обычный 6 9 3 4 3" xfId="19249"/>
    <cellStyle name="Обычный 6 9 3 4 4" xfId="26721"/>
    <cellStyle name="Обычный 6 9 3 4 5" xfId="34190"/>
    <cellStyle name="Обычный 6 9 3 4 6" xfId="41651"/>
    <cellStyle name="Обычный 6 9 3 4 7" xfId="49539"/>
    <cellStyle name="Обычный 6 9 3 4 8" xfId="57006"/>
    <cellStyle name="Обычный 6 9 3 5" xfId="14556"/>
    <cellStyle name="Обычный 6 9 3 5 2" xfId="14557"/>
    <cellStyle name="Обычный 6 9 3 5 3" xfId="20181"/>
    <cellStyle name="Обычный 6 9 3 5 4" xfId="27653"/>
    <cellStyle name="Обычный 6 9 3 5 5" xfId="35122"/>
    <cellStyle name="Обычный 6 9 3 5 6" xfId="42583"/>
    <cellStyle name="Обычный 6 9 3 5 7" xfId="50471"/>
    <cellStyle name="Обычный 6 9 3 5 8" xfId="57938"/>
    <cellStyle name="Обычный 6 9 3 6" xfId="14558"/>
    <cellStyle name="Обычный 6 9 3 6 2" xfId="14559"/>
    <cellStyle name="Обычный 6 9 3 6 3" xfId="21114"/>
    <cellStyle name="Обычный 6 9 3 6 4" xfId="28586"/>
    <cellStyle name="Обычный 6 9 3 6 5" xfId="36055"/>
    <cellStyle name="Обычный 6 9 3 6 6" xfId="43516"/>
    <cellStyle name="Обычный 6 9 3 6 7" xfId="51404"/>
    <cellStyle name="Обычный 6 9 3 6 8" xfId="58871"/>
    <cellStyle name="Обычный 6 9 3 7" xfId="14560"/>
    <cellStyle name="Обычный 6 9 3 7 2" xfId="14561"/>
    <cellStyle name="Обычный 6 9 3 7 3" xfId="22048"/>
    <cellStyle name="Обычный 6 9 3 7 4" xfId="29520"/>
    <cellStyle name="Обычный 6 9 3 7 5" xfId="36989"/>
    <cellStyle name="Обычный 6 9 3 7 6" xfId="44450"/>
    <cellStyle name="Обычный 6 9 3 7 7" xfId="52338"/>
    <cellStyle name="Обычный 6 9 3 7 8" xfId="59805"/>
    <cellStyle name="Обычный 6 9 3 8" xfId="14562"/>
    <cellStyle name="Обычный 6 9 3 8 2" xfId="14563"/>
    <cellStyle name="Обычный 6 9 3 8 3" xfId="22981"/>
    <cellStyle name="Обычный 6 9 3 8 4" xfId="30453"/>
    <cellStyle name="Обычный 6 9 3 8 5" xfId="37922"/>
    <cellStyle name="Обычный 6 9 3 8 6" xfId="45383"/>
    <cellStyle name="Обычный 6 9 3 8 7" xfId="53271"/>
    <cellStyle name="Обычный 6 9 3 8 8" xfId="60738"/>
    <cellStyle name="Обычный 6 9 3 9" xfId="14564"/>
    <cellStyle name="Обычный 6 9 4" xfId="14565"/>
    <cellStyle name="Обычный 6 9 4 2" xfId="14566"/>
    <cellStyle name="Обычный 6 9 4 3" xfId="17380"/>
    <cellStyle name="Обычный 6 9 4 4" xfId="24852"/>
    <cellStyle name="Обычный 6 9 4 5" xfId="32322"/>
    <cellStyle name="Обычный 6 9 4 6" xfId="39784"/>
    <cellStyle name="Обычный 6 9 4 7" xfId="47670"/>
    <cellStyle name="Обычный 6 9 4 8" xfId="55137"/>
    <cellStyle name="Обычный 6 9 5" xfId="14567"/>
    <cellStyle name="Обычный 6 9 5 2" xfId="14568"/>
    <cellStyle name="Обычный 6 9 5 3" xfId="18314"/>
    <cellStyle name="Обычный 6 9 5 4" xfId="25786"/>
    <cellStyle name="Обычный 6 9 5 5" xfId="33255"/>
    <cellStyle name="Обычный 6 9 5 6" xfId="40716"/>
    <cellStyle name="Обычный 6 9 5 7" xfId="48604"/>
    <cellStyle name="Обычный 6 9 5 8" xfId="56071"/>
    <cellStyle name="Обычный 6 9 6" xfId="14569"/>
    <cellStyle name="Обычный 6 9 6 2" xfId="14570"/>
    <cellStyle name="Обычный 6 9 6 3" xfId="19247"/>
    <cellStyle name="Обычный 6 9 6 4" xfId="26719"/>
    <cellStyle name="Обычный 6 9 6 5" xfId="34188"/>
    <cellStyle name="Обычный 6 9 6 6" xfId="41649"/>
    <cellStyle name="Обычный 6 9 6 7" xfId="49537"/>
    <cellStyle name="Обычный 6 9 6 8" xfId="57004"/>
    <cellStyle name="Обычный 6 9 7" xfId="14571"/>
    <cellStyle name="Обычный 6 9 7 2" xfId="14572"/>
    <cellStyle name="Обычный 6 9 7 3" xfId="20179"/>
    <cellStyle name="Обычный 6 9 7 4" xfId="27651"/>
    <cellStyle name="Обычный 6 9 7 5" xfId="35120"/>
    <cellStyle name="Обычный 6 9 7 6" xfId="42581"/>
    <cellStyle name="Обычный 6 9 7 7" xfId="50469"/>
    <cellStyle name="Обычный 6 9 7 8" xfId="57936"/>
    <cellStyle name="Обычный 6 9 8" xfId="14573"/>
    <cellStyle name="Обычный 6 9 8 2" xfId="14574"/>
    <cellStyle name="Обычный 6 9 8 3" xfId="21112"/>
    <cellStyle name="Обычный 6 9 8 4" xfId="28584"/>
    <cellStyle name="Обычный 6 9 8 5" xfId="36053"/>
    <cellStyle name="Обычный 6 9 8 6" xfId="43514"/>
    <cellStyle name="Обычный 6 9 8 7" xfId="51402"/>
    <cellStyle name="Обычный 6 9 8 8" xfId="58869"/>
    <cellStyle name="Обычный 6 9 9" xfId="14575"/>
    <cellStyle name="Обычный 6 9 9 2" xfId="14576"/>
    <cellStyle name="Обычный 6 9 9 3" xfId="22046"/>
    <cellStyle name="Обычный 6 9 9 4" xfId="29518"/>
    <cellStyle name="Обычный 6 9 9 5" xfId="36987"/>
    <cellStyle name="Обычный 6 9 9 6" xfId="44448"/>
    <cellStyle name="Обычный 6 9 9 7" xfId="52336"/>
    <cellStyle name="Обычный 6 9 9 8" xfId="59803"/>
    <cellStyle name="Обычный 7" xfId="14577"/>
    <cellStyle name="Обычный 7 2" xfId="14578"/>
    <cellStyle name="Обычный 7 2 10" xfId="14579"/>
    <cellStyle name="Обычный 7 2 10 2" xfId="14580"/>
    <cellStyle name="Обычный 7 2 10 3" xfId="22049"/>
    <cellStyle name="Обычный 7 2 10 4" xfId="29521"/>
    <cellStyle name="Обычный 7 2 10 5" xfId="36990"/>
    <cellStyle name="Обычный 7 2 10 6" xfId="44451"/>
    <cellStyle name="Обычный 7 2 10 7" xfId="52339"/>
    <cellStyle name="Обычный 7 2 10 8" xfId="59806"/>
    <cellStyle name="Обычный 7 2 11" xfId="14581"/>
    <cellStyle name="Обычный 7 2 11 2" xfId="14582"/>
    <cellStyle name="Обычный 7 2 11 3" xfId="22982"/>
    <cellStyle name="Обычный 7 2 11 4" xfId="30454"/>
    <cellStyle name="Обычный 7 2 11 5" xfId="37923"/>
    <cellStyle name="Обычный 7 2 11 6" xfId="45384"/>
    <cellStyle name="Обычный 7 2 11 7" xfId="53272"/>
    <cellStyle name="Обычный 7 2 11 8" xfId="60739"/>
    <cellStyle name="Обычный 7 2 12" xfId="14583"/>
    <cellStyle name="Обычный 7 2 13" xfId="16433"/>
    <cellStyle name="Обычный 7 2 14" xfId="23918"/>
    <cellStyle name="Обычный 7 2 15" xfId="31389"/>
    <cellStyle name="Обычный 7 2 16" xfId="38855"/>
    <cellStyle name="Обычный 7 2 17" xfId="45683"/>
    <cellStyle name="Обычный 7 2 18" xfId="46736"/>
    <cellStyle name="Обычный 7 2 19" xfId="54203"/>
    <cellStyle name="Обычный 7 2 2" xfId="14584"/>
    <cellStyle name="Обычный 7 2 2 10" xfId="14585"/>
    <cellStyle name="Обычный 7 2 2 10 2" xfId="14586"/>
    <cellStyle name="Обычный 7 2 2 10 3" xfId="22983"/>
    <cellStyle name="Обычный 7 2 2 10 4" xfId="30455"/>
    <cellStyle name="Обычный 7 2 2 10 5" xfId="37924"/>
    <cellStyle name="Обычный 7 2 2 10 6" xfId="45385"/>
    <cellStyle name="Обычный 7 2 2 10 7" xfId="53273"/>
    <cellStyle name="Обычный 7 2 2 10 8" xfId="60740"/>
    <cellStyle name="Обычный 7 2 2 11" xfId="14587"/>
    <cellStyle name="Обычный 7 2 2 12" xfId="16434"/>
    <cellStyle name="Обычный 7 2 2 13" xfId="23919"/>
    <cellStyle name="Обычный 7 2 2 14" xfId="31390"/>
    <cellStyle name="Обычный 7 2 2 15" xfId="38856"/>
    <cellStyle name="Обычный 7 2 2 16" xfId="45684"/>
    <cellStyle name="Обычный 7 2 2 17" xfId="46737"/>
    <cellStyle name="Обычный 7 2 2 18" xfId="54204"/>
    <cellStyle name="Обычный 7 2 2 2" xfId="14588"/>
    <cellStyle name="Обычный 7 2 2 2 10" xfId="16435"/>
    <cellStyle name="Обычный 7 2 2 2 11" xfId="23920"/>
    <cellStyle name="Обычный 7 2 2 2 12" xfId="31391"/>
    <cellStyle name="Обычный 7 2 2 2 13" xfId="38857"/>
    <cellStyle name="Обычный 7 2 2 2 14" xfId="46738"/>
    <cellStyle name="Обычный 7 2 2 2 15" xfId="54205"/>
    <cellStyle name="Обычный 7 2 2 2 2" xfId="14589"/>
    <cellStyle name="Обычный 7 2 2 2 2 2" xfId="14590"/>
    <cellStyle name="Обычный 7 2 2 2 2 3" xfId="17385"/>
    <cellStyle name="Обычный 7 2 2 2 2 4" xfId="24857"/>
    <cellStyle name="Обычный 7 2 2 2 2 5" xfId="32327"/>
    <cellStyle name="Обычный 7 2 2 2 2 6" xfId="39789"/>
    <cellStyle name="Обычный 7 2 2 2 2 7" xfId="47675"/>
    <cellStyle name="Обычный 7 2 2 2 2 8" xfId="55142"/>
    <cellStyle name="Обычный 7 2 2 2 3" xfId="14591"/>
    <cellStyle name="Обычный 7 2 2 2 3 2" xfId="14592"/>
    <cellStyle name="Обычный 7 2 2 2 3 3" xfId="18319"/>
    <cellStyle name="Обычный 7 2 2 2 3 4" xfId="25791"/>
    <cellStyle name="Обычный 7 2 2 2 3 5" xfId="33260"/>
    <cellStyle name="Обычный 7 2 2 2 3 6" xfId="40721"/>
    <cellStyle name="Обычный 7 2 2 2 3 7" xfId="48609"/>
    <cellStyle name="Обычный 7 2 2 2 3 8" xfId="56076"/>
    <cellStyle name="Обычный 7 2 2 2 4" xfId="14593"/>
    <cellStyle name="Обычный 7 2 2 2 4 2" xfId="14594"/>
    <cellStyle name="Обычный 7 2 2 2 4 3" xfId="19252"/>
    <cellStyle name="Обычный 7 2 2 2 4 4" xfId="26724"/>
    <cellStyle name="Обычный 7 2 2 2 4 5" xfId="34193"/>
    <cellStyle name="Обычный 7 2 2 2 4 6" xfId="41654"/>
    <cellStyle name="Обычный 7 2 2 2 4 7" xfId="49542"/>
    <cellStyle name="Обычный 7 2 2 2 4 8" xfId="57009"/>
    <cellStyle name="Обычный 7 2 2 2 5" xfId="14595"/>
    <cellStyle name="Обычный 7 2 2 2 5 2" xfId="14596"/>
    <cellStyle name="Обычный 7 2 2 2 5 3" xfId="20184"/>
    <cellStyle name="Обычный 7 2 2 2 5 4" xfId="27656"/>
    <cellStyle name="Обычный 7 2 2 2 5 5" xfId="35125"/>
    <cellStyle name="Обычный 7 2 2 2 5 6" xfId="42586"/>
    <cellStyle name="Обычный 7 2 2 2 5 7" xfId="50474"/>
    <cellStyle name="Обычный 7 2 2 2 5 8" xfId="57941"/>
    <cellStyle name="Обычный 7 2 2 2 6" xfId="14597"/>
    <cellStyle name="Обычный 7 2 2 2 6 2" xfId="14598"/>
    <cellStyle name="Обычный 7 2 2 2 6 3" xfId="21117"/>
    <cellStyle name="Обычный 7 2 2 2 6 4" xfId="28589"/>
    <cellStyle name="Обычный 7 2 2 2 6 5" xfId="36058"/>
    <cellStyle name="Обычный 7 2 2 2 6 6" xfId="43519"/>
    <cellStyle name="Обычный 7 2 2 2 6 7" xfId="51407"/>
    <cellStyle name="Обычный 7 2 2 2 6 8" xfId="58874"/>
    <cellStyle name="Обычный 7 2 2 2 7" xfId="14599"/>
    <cellStyle name="Обычный 7 2 2 2 7 2" xfId="14600"/>
    <cellStyle name="Обычный 7 2 2 2 7 3" xfId="22051"/>
    <cellStyle name="Обычный 7 2 2 2 7 4" xfId="29523"/>
    <cellStyle name="Обычный 7 2 2 2 7 5" xfId="36992"/>
    <cellStyle name="Обычный 7 2 2 2 7 6" xfId="44453"/>
    <cellStyle name="Обычный 7 2 2 2 7 7" xfId="52341"/>
    <cellStyle name="Обычный 7 2 2 2 7 8" xfId="59808"/>
    <cellStyle name="Обычный 7 2 2 2 8" xfId="14601"/>
    <cellStyle name="Обычный 7 2 2 2 8 2" xfId="14602"/>
    <cellStyle name="Обычный 7 2 2 2 8 3" xfId="22984"/>
    <cellStyle name="Обычный 7 2 2 2 8 4" xfId="30456"/>
    <cellStyle name="Обычный 7 2 2 2 8 5" xfId="37925"/>
    <cellStyle name="Обычный 7 2 2 2 8 6" xfId="45386"/>
    <cellStyle name="Обычный 7 2 2 2 8 7" xfId="53274"/>
    <cellStyle name="Обычный 7 2 2 2 8 8" xfId="60741"/>
    <cellStyle name="Обычный 7 2 2 2 9" xfId="14603"/>
    <cellStyle name="Обычный 7 2 2 3" xfId="14604"/>
    <cellStyle name="Обычный 7 2 2 3 10" xfId="16436"/>
    <cellStyle name="Обычный 7 2 2 3 11" xfId="23921"/>
    <cellStyle name="Обычный 7 2 2 3 12" xfId="31392"/>
    <cellStyle name="Обычный 7 2 2 3 13" xfId="38858"/>
    <cellStyle name="Обычный 7 2 2 3 14" xfId="46739"/>
    <cellStyle name="Обычный 7 2 2 3 15" xfId="54206"/>
    <cellStyle name="Обычный 7 2 2 3 2" xfId="14605"/>
    <cellStyle name="Обычный 7 2 2 3 2 2" xfId="14606"/>
    <cellStyle name="Обычный 7 2 2 3 2 3" xfId="17386"/>
    <cellStyle name="Обычный 7 2 2 3 2 4" xfId="24858"/>
    <cellStyle name="Обычный 7 2 2 3 2 5" xfId="32328"/>
    <cellStyle name="Обычный 7 2 2 3 2 6" xfId="39790"/>
    <cellStyle name="Обычный 7 2 2 3 2 7" xfId="47676"/>
    <cellStyle name="Обычный 7 2 2 3 2 8" xfId="55143"/>
    <cellStyle name="Обычный 7 2 2 3 3" xfId="14607"/>
    <cellStyle name="Обычный 7 2 2 3 3 2" xfId="14608"/>
    <cellStyle name="Обычный 7 2 2 3 3 3" xfId="18320"/>
    <cellStyle name="Обычный 7 2 2 3 3 4" xfId="25792"/>
    <cellStyle name="Обычный 7 2 2 3 3 5" xfId="33261"/>
    <cellStyle name="Обычный 7 2 2 3 3 6" xfId="40722"/>
    <cellStyle name="Обычный 7 2 2 3 3 7" xfId="48610"/>
    <cellStyle name="Обычный 7 2 2 3 3 8" xfId="56077"/>
    <cellStyle name="Обычный 7 2 2 3 4" xfId="14609"/>
    <cellStyle name="Обычный 7 2 2 3 4 2" xfId="14610"/>
    <cellStyle name="Обычный 7 2 2 3 4 3" xfId="19253"/>
    <cellStyle name="Обычный 7 2 2 3 4 4" xfId="26725"/>
    <cellStyle name="Обычный 7 2 2 3 4 5" xfId="34194"/>
    <cellStyle name="Обычный 7 2 2 3 4 6" xfId="41655"/>
    <cellStyle name="Обычный 7 2 2 3 4 7" xfId="49543"/>
    <cellStyle name="Обычный 7 2 2 3 4 8" xfId="57010"/>
    <cellStyle name="Обычный 7 2 2 3 5" xfId="14611"/>
    <cellStyle name="Обычный 7 2 2 3 5 2" xfId="14612"/>
    <cellStyle name="Обычный 7 2 2 3 5 3" xfId="20185"/>
    <cellStyle name="Обычный 7 2 2 3 5 4" xfId="27657"/>
    <cellStyle name="Обычный 7 2 2 3 5 5" xfId="35126"/>
    <cellStyle name="Обычный 7 2 2 3 5 6" xfId="42587"/>
    <cellStyle name="Обычный 7 2 2 3 5 7" xfId="50475"/>
    <cellStyle name="Обычный 7 2 2 3 5 8" xfId="57942"/>
    <cellStyle name="Обычный 7 2 2 3 6" xfId="14613"/>
    <cellStyle name="Обычный 7 2 2 3 6 2" xfId="14614"/>
    <cellStyle name="Обычный 7 2 2 3 6 3" xfId="21118"/>
    <cellStyle name="Обычный 7 2 2 3 6 4" xfId="28590"/>
    <cellStyle name="Обычный 7 2 2 3 6 5" xfId="36059"/>
    <cellStyle name="Обычный 7 2 2 3 6 6" xfId="43520"/>
    <cellStyle name="Обычный 7 2 2 3 6 7" xfId="51408"/>
    <cellStyle name="Обычный 7 2 2 3 6 8" xfId="58875"/>
    <cellStyle name="Обычный 7 2 2 3 7" xfId="14615"/>
    <cellStyle name="Обычный 7 2 2 3 7 2" xfId="14616"/>
    <cellStyle name="Обычный 7 2 2 3 7 3" xfId="22052"/>
    <cellStyle name="Обычный 7 2 2 3 7 4" xfId="29524"/>
    <cellStyle name="Обычный 7 2 2 3 7 5" xfId="36993"/>
    <cellStyle name="Обычный 7 2 2 3 7 6" xfId="44454"/>
    <cellStyle name="Обычный 7 2 2 3 7 7" xfId="52342"/>
    <cellStyle name="Обычный 7 2 2 3 7 8" xfId="59809"/>
    <cellStyle name="Обычный 7 2 2 3 8" xfId="14617"/>
    <cellStyle name="Обычный 7 2 2 3 8 2" xfId="14618"/>
    <cellStyle name="Обычный 7 2 2 3 8 3" xfId="22985"/>
    <cellStyle name="Обычный 7 2 2 3 8 4" xfId="30457"/>
    <cellStyle name="Обычный 7 2 2 3 8 5" xfId="37926"/>
    <cellStyle name="Обычный 7 2 2 3 8 6" xfId="45387"/>
    <cellStyle name="Обычный 7 2 2 3 8 7" xfId="53275"/>
    <cellStyle name="Обычный 7 2 2 3 8 8" xfId="60742"/>
    <cellStyle name="Обычный 7 2 2 3 9" xfId="14619"/>
    <cellStyle name="Обычный 7 2 2 4" xfId="14620"/>
    <cellStyle name="Обычный 7 2 2 4 2" xfId="14621"/>
    <cellStyle name="Обычный 7 2 2 4 3" xfId="17384"/>
    <cellStyle name="Обычный 7 2 2 4 4" xfId="24856"/>
    <cellStyle name="Обычный 7 2 2 4 5" xfId="32326"/>
    <cellStyle name="Обычный 7 2 2 4 6" xfId="39788"/>
    <cellStyle name="Обычный 7 2 2 4 7" xfId="47674"/>
    <cellStyle name="Обычный 7 2 2 4 8" xfId="55141"/>
    <cellStyle name="Обычный 7 2 2 5" xfId="14622"/>
    <cellStyle name="Обычный 7 2 2 5 2" xfId="14623"/>
    <cellStyle name="Обычный 7 2 2 5 3" xfId="18318"/>
    <cellStyle name="Обычный 7 2 2 5 4" xfId="25790"/>
    <cellStyle name="Обычный 7 2 2 5 5" xfId="33259"/>
    <cellStyle name="Обычный 7 2 2 5 6" xfId="40720"/>
    <cellStyle name="Обычный 7 2 2 5 7" xfId="48608"/>
    <cellStyle name="Обычный 7 2 2 5 8" xfId="56075"/>
    <cellStyle name="Обычный 7 2 2 6" xfId="14624"/>
    <cellStyle name="Обычный 7 2 2 6 2" xfId="14625"/>
    <cellStyle name="Обычный 7 2 2 6 3" xfId="19251"/>
    <cellStyle name="Обычный 7 2 2 6 4" xfId="26723"/>
    <cellStyle name="Обычный 7 2 2 6 5" xfId="34192"/>
    <cellStyle name="Обычный 7 2 2 6 6" xfId="41653"/>
    <cellStyle name="Обычный 7 2 2 6 7" xfId="49541"/>
    <cellStyle name="Обычный 7 2 2 6 8" xfId="57008"/>
    <cellStyle name="Обычный 7 2 2 7" xfId="14626"/>
    <cellStyle name="Обычный 7 2 2 7 2" xfId="14627"/>
    <cellStyle name="Обычный 7 2 2 7 3" xfId="20183"/>
    <cellStyle name="Обычный 7 2 2 7 4" xfId="27655"/>
    <cellStyle name="Обычный 7 2 2 7 5" xfId="35124"/>
    <cellStyle name="Обычный 7 2 2 7 6" xfId="42585"/>
    <cellStyle name="Обычный 7 2 2 7 7" xfId="50473"/>
    <cellStyle name="Обычный 7 2 2 7 8" xfId="57940"/>
    <cellStyle name="Обычный 7 2 2 8" xfId="14628"/>
    <cellStyle name="Обычный 7 2 2 8 2" xfId="14629"/>
    <cellStyle name="Обычный 7 2 2 8 3" xfId="21116"/>
    <cellStyle name="Обычный 7 2 2 8 4" xfId="28588"/>
    <cellStyle name="Обычный 7 2 2 8 5" xfId="36057"/>
    <cellStyle name="Обычный 7 2 2 8 6" xfId="43518"/>
    <cellStyle name="Обычный 7 2 2 8 7" xfId="51406"/>
    <cellStyle name="Обычный 7 2 2 8 8" xfId="58873"/>
    <cellStyle name="Обычный 7 2 2 9" xfId="14630"/>
    <cellStyle name="Обычный 7 2 2 9 2" xfId="14631"/>
    <cellStyle name="Обычный 7 2 2 9 3" xfId="22050"/>
    <cellStyle name="Обычный 7 2 2 9 4" xfId="29522"/>
    <cellStyle name="Обычный 7 2 2 9 5" xfId="36991"/>
    <cellStyle name="Обычный 7 2 2 9 6" xfId="44452"/>
    <cellStyle name="Обычный 7 2 2 9 7" xfId="52340"/>
    <cellStyle name="Обычный 7 2 2 9 8" xfId="59807"/>
    <cellStyle name="Обычный 7 2 3" xfId="14632"/>
    <cellStyle name="Обычный 7 2 3 10" xfId="16437"/>
    <cellStyle name="Обычный 7 2 3 11" xfId="23922"/>
    <cellStyle name="Обычный 7 2 3 12" xfId="31393"/>
    <cellStyle name="Обычный 7 2 3 13" xfId="38859"/>
    <cellStyle name="Обычный 7 2 3 14" xfId="46740"/>
    <cellStyle name="Обычный 7 2 3 15" xfId="54207"/>
    <cellStyle name="Обычный 7 2 3 2" xfId="14633"/>
    <cellStyle name="Обычный 7 2 3 2 2" xfId="14634"/>
    <cellStyle name="Обычный 7 2 3 2 3" xfId="17387"/>
    <cellStyle name="Обычный 7 2 3 2 4" xfId="24859"/>
    <cellStyle name="Обычный 7 2 3 2 5" xfId="32329"/>
    <cellStyle name="Обычный 7 2 3 2 6" xfId="39791"/>
    <cellStyle name="Обычный 7 2 3 2 7" xfId="47677"/>
    <cellStyle name="Обычный 7 2 3 2 8" xfId="55144"/>
    <cellStyle name="Обычный 7 2 3 3" xfId="14635"/>
    <cellStyle name="Обычный 7 2 3 3 2" xfId="14636"/>
    <cellStyle name="Обычный 7 2 3 3 3" xfId="18321"/>
    <cellStyle name="Обычный 7 2 3 3 4" xfId="25793"/>
    <cellStyle name="Обычный 7 2 3 3 5" xfId="33262"/>
    <cellStyle name="Обычный 7 2 3 3 6" xfId="40723"/>
    <cellStyle name="Обычный 7 2 3 3 7" xfId="48611"/>
    <cellStyle name="Обычный 7 2 3 3 8" xfId="56078"/>
    <cellStyle name="Обычный 7 2 3 4" xfId="14637"/>
    <cellStyle name="Обычный 7 2 3 4 2" xfId="14638"/>
    <cellStyle name="Обычный 7 2 3 4 3" xfId="19254"/>
    <cellStyle name="Обычный 7 2 3 4 4" xfId="26726"/>
    <cellStyle name="Обычный 7 2 3 4 5" xfId="34195"/>
    <cellStyle name="Обычный 7 2 3 4 6" xfId="41656"/>
    <cellStyle name="Обычный 7 2 3 4 7" xfId="49544"/>
    <cellStyle name="Обычный 7 2 3 4 8" xfId="57011"/>
    <cellStyle name="Обычный 7 2 3 5" xfId="14639"/>
    <cellStyle name="Обычный 7 2 3 5 2" xfId="14640"/>
    <cellStyle name="Обычный 7 2 3 5 3" xfId="20186"/>
    <cellStyle name="Обычный 7 2 3 5 4" xfId="27658"/>
    <cellStyle name="Обычный 7 2 3 5 5" xfId="35127"/>
    <cellStyle name="Обычный 7 2 3 5 6" xfId="42588"/>
    <cellStyle name="Обычный 7 2 3 5 7" xfId="50476"/>
    <cellStyle name="Обычный 7 2 3 5 8" xfId="57943"/>
    <cellStyle name="Обычный 7 2 3 6" xfId="14641"/>
    <cellStyle name="Обычный 7 2 3 6 2" xfId="14642"/>
    <cellStyle name="Обычный 7 2 3 6 3" xfId="21119"/>
    <cellStyle name="Обычный 7 2 3 6 4" xfId="28591"/>
    <cellStyle name="Обычный 7 2 3 6 5" xfId="36060"/>
    <cellStyle name="Обычный 7 2 3 6 6" xfId="43521"/>
    <cellStyle name="Обычный 7 2 3 6 7" xfId="51409"/>
    <cellStyle name="Обычный 7 2 3 6 8" xfId="58876"/>
    <cellStyle name="Обычный 7 2 3 7" xfId="14643"/>
    <cellStyle name="Обычный 7 2 3 7 2" xfId="14644"/>
    <cellStyle name="Обычный 7 2 3 7 3" xfId="22053"/>
    <cellStyle name="Обычный 7 2 3 7 4" xfId="29525"/>
    <cellStyle name="Обычный 7 2 3 7 5" xfId="36994"/>
    <cellStyle name="Обычный 7 2 3 7 6" xfId="44455"/>
    <cellStyle name="Обычный 7 2 3 7 7" xfId="52343"/>
    <cellStyle name="Обычный 7 2 3 7 8" xfId="59810"/>
    <cellStyle name="Обычный 7 2 3 8" xfId="14645"/>
    <cellStyle name="Обычный 7 2 3 8 2" xfId="14646"/>
    <cellStyle name="Обычный 7 2 3 8 3" xfId="22986"/>
    <cellStyle name="Обычный 7 2 3 8 4" xfId="30458"/>
    <cellStyle name="Обычный 7 2 3 8 5" xfId="37927"/>
    <cellStyle name="Обычный 7 2 3 8 6" xfId="45388"/>
    <cellStyle name="Обычный 7 2 3 8 7" xfId="53276"/>
    <cellStyle name="Обычный 7 2 3 8 8" xfId="60743"/>
    <cellStyle name="Обычный 7 2 3 9" xfId="14647"/>
    <cellStyle name="Обычный 7 2 4" xfId="14648"/>
    <cellStyle name="Обычный 7 2 4 10" xfId="16438"/>
    <cellStyle name="Обычный 7 2 4 11" xfId="23923"/>
    <cellStyle name="Обычный 7 2 4 12" xfId="31394"/>
    <cellStyle name="Обычный 7 2 4 13" xfId="38860"/>
    <cellStyle name="Обычный 7 2 4 14" xfId="46741"/>
    <cellStyle name="Обычный 7 2 4 15" xfId="54208"/>
    <cellStyle name="Обычный 7 2 4 2" xfId="14649"/>
    <cellStyle name="Обычный 7 2 4 2 2" xfId="14650"/>
    <cellStyle name="Обычный 7 2 4 2 3" xfId="17388"/>
    <cellStyle name="Обычный 7 2 4 2 4" xfId="24860"/>
    <cellStyle name="Обычный 7 2 4 2 5" xfId="32330"/>
    <cellStyle name="Обычный 7 2 4 2 6" xfId="39792"/>
    <cellStyle name="Обычный 7 2 4 2 7" xfId="47678"/>
    <cellStyle name="Обычный 7 2 4 2 8" xfId="55145"/>
    <cellStyle name="Обычный 7 2 4 3" xfId="14651"/>
    <cellStyle name="Обычный 7 2 4 3 2" xfId="14652"/>
    <cellStyle name="Обычный 7 2 4 3 3" xfId="18322"/>
    <cellStyle name="Обычный 7 2 4 3 4" xfId="25794"/>
    <cellStyle name="Обычный 7 2 4 3 5" xfId="33263"/>
    <cellStyle name="Обычный 7 2 4 3 6" xfId="40724"/>
    <cellStyle name="Обычный 7 2 4 3 7" xfId="48612"/>
    <cellStyle name="Обычный 7 2 4 3 8" xfId="56079"/>
    <cellStyle name="Обычный 7 2 4 4" xfId="14653"/>
    <cellStyle name="Обычный 7 2 4 4 2" xfId="14654"/>
    <cellStyle name="Обычный 7 2 4 4 3" xfId="19255"/>
    <cellStyle name="Обычный 7 2 4 4 4" xfId="26727"/>
    <cellStyle name="Обычный 7 2 4 4 5" xfId="34196"/>
    <cellStyle name="Обычный 7 2 4 4 6" xfId="41657"/>
    <cellStyle name="Обычный 7 2 4 4 7" xfId="49545"/>
    <cellStyle name="Обычный 7 2 4 4 8" xfId="57012"/>
    <cellStyle name="Обычный 7 2 4 5" xfId="14655"/>
    <cellStyle name="Обычный 7 2 4 5 2" xfId="14656"/>
    <cellStyle name="Обычный 7 2 4 5 3" xfId="20187"/>
    <cellStyle name="Обычный 7 2 4 5 4" xfId="27659"/>
    <cellStyle name="Обычный 7 2 4 5 5" xfId="35128"/>
    <cellStyle name="Обычный 7 2 4 5 6" xfId="42589"/>
    <cellStyle name="Обычный 7 2 4 5 7" xfId="50477"/>
    <cellStyle name="Обычный 7 2 4 5 8" xfId="57944"/>
    <cellStyle name="Обычный 7 2 4 6" xfId="14657"/>
    <cellStyle name="Обычный 7 2 4 6 2" xfId="14658"/>
    <cellStyle name="Обычный 7 2 4 6 3" xfId="21120"/>
    <cellStyle name="Обычный 7 2 4 6 4" xfId="28592"/>
    <cellStyle name="Обычный 7 2 4 6 5" xfId="36061"/>
    <cellStyle name="Обычный 7 2 4 6 6" xfId="43522"/>
    <cellStyle name="Обычный 7 2 4 6 7" xfId="51410"/>
    <cellStyle name="Обычный 7 2 4 6 8" xfId="58877"/>
    <cellStyle name="Обычный 7 2 4 7" xfId="14659"/>
    <cellStyle name="Обычный 7 2 4 7 2" xfId="14660"/>
    <cellStyle name="Обычный 7 2 4 7 3" xfId="22054"/>
    <cellStyle name="Обычный 7 2 4 7 4" xfId="29526"/>
    <cellStyle name="Обычный 7 2 4 7 5" xfId="36995"/>
    <cellStyle name="Обычный 7 2 4 7 6" xfId="44456"/>
    <cellStyle name="Обычный 7 2 4 7 7" xfId="52344"/>
    <cellStyle name="Обычный 7 2 4 7 8" xfId="59811"/>
    <cellStyle name="Обычный 7 2 4 8" xfId="14661"/>
    <cellStyle name="Обычный 7 2 4 8 2" xfId="14662"/>
    <cellStyle name="Обычный 7 2 4 8 3" xfId="22987"/>
    <cellStyle name="Обычный 7 2 4 8 4" xfId="30459"/>
    <cellStyle name="Обычный 7 2 4 8 5" xfId="37928"/>
    <cellStyle name="Обычный 7 2 4 8 6" xfId="45389"/>
    <cellStyle name="Обычный 7 2 4 8 7" xfId="53277"/>
    <cellStyle name="Обычный 7 2 4 8 8" xfId="60744"/>
    <cellStyle name="Обычный 7 2 4 9" xfId="14663"/>
    <cellStyle name="Обычный 7 2 5" xfId="14664"/>
    <cellStyle name="Обычный 7 2 5 2" xfId="14665"/>
    <cellStyle name="Обычный 7 2 5 3" xfId="17383"/>
    <cellStyle name="Обычный 7 2 5 4" xfId="24855"/>
    <cellStyle name="Обычный 7 2 5 5" xfId="32325"/>
    <cellStyle name="Обычный 7 2 5 6" xfId="39787"/>
    <cellStyle name="Обычный 7 2 5 7" xfId="47673"/>
    <cellStyle name="Обычный 7 2 5 8" xfId="55140"/>
    <cellStyle name="Обычный 7 2 6" xfId="14666"/>
    <cellStyle name="Обычный 7 2 6 2" xfId="14667"/>
    <cellStyle name="Обычный 7 2 6 3" xfId="18317"/>
    <cellStyle name="Обычный 7 2 6 4" xfId="25789"/>
    <cellStyle name="Обычный 7 2 6 5" xfId="33258"/>
    <cellStyle name="Обычный 7 2 6 6" xfId="40719"/>
    <cellStyle name="Обычный 7 2 6 7" xfId="48607"/>
    <cellStyle name="Обычный 7 2 6 8" xfId="56074"/>
    <cellStyle name="Обычный 7 2 7" xfId="14668"/>
    <cellStyle name="Обычный 7 2 7 2" xfId="14669"/>
    <cellStyle name="Обычный 7 2 7 3" xfId="19250"/>
    <cellStyle name="Обычный 7 2 7 4" xfId="26722"/>
    <cellStyle name="Обычный 7 2 7 5" xfId="34191"/>
    <cellStyle name="Обычный 7 2 7 6" xfId="41652"/>
    <cellStyle name="Обычный 7 2 7 7" xfId="49540"/>
    <cellStyle name="Обычный 7 2 7 8" xfId="57007"/>
    <cellStyle name="Обычный 7 2 8" xfId="14670"/>
    <cellStyle name="Обычный 7 2 8 2" xfId="14671"/>
    <cellStyle name="Обычный 7 2 8 3" xfId="20182"/>
    <cellStyle name="Обычный 7 2 8 4" xfId="27654"/>
    <cellStyle name="Обычный 7 2 8 5" xfId="35123"/>
    <cellStyle name="Обычный 7 2 8 6" xfId="42584"/>
    <cellStyle name="Обычный 7 2 8 7" xfId="50472"/>
    <cellStyle name="Обычный 7 2 8 8" xfId="57939"/>
    <cellStyle name="Обычный 7 2 9" xfId="14672"/>
    <cellStyle name="Обычный 7 2 9 2" xfId="14673"/>
    <cellStyle name="Обычный 7 2 9 3" xfId="21115"/>
    <cellStyle name="Обычный 7 2 9 4" xfId="28587"/>
    <cellStyle name="Обычный 7 2 9 5" xfId="36056"/>
    <cellStyle name="Обычный 7 2 9 6" xfId="43517"/>
    <cellStyle name="Обычный 7 2 9 7" xfId="51405"/>
    <cellStyle name="Обычный 7 2 9 8" xfId="58872"/>
    <cellStyle name="Обычный 7 3" xfId="14674"/>
    <cellStyle name="Обычный 7 3 10" xfId="14675"/>
    <cellStyle name="Обычный 7 3 10 2" xfId="14676"/>
    <cellStyle name="Обычный 7 3 10 3" xfId="22055"/>
    <cellStyle name="Обычный 7 3 10 4" xfId="29527"/>
    <cellStyle name="Обычный 7 3 10 5" xfId="36996"/>
    <cellStyle name="Обычный 7 3 10 6" xfId="44457"/>
    <cellStyle name="Обычный 7 3 10 7" xfId="52345"/>
    <cellStyle name="Обычный 7 3 10 8" xfId="59812"/>
    <cellStyle name="Обычный 7 3 11" xfId="14677"/>
    <cellStyle name="Обычный 7 3 11 2" xfId="14678"/>
    <cellStyle name="Обычный 7 3 11 3" xfId="22988"/>
    <cellStyle name="Обычный 7 3 11 4" xfId="30460"/>
    <cellStyle name="Обычный 7 3 11 5" xfId="37929"/>
    <cellStyle name="Обычный 7 3 11 6" xfId="45390"/>
    <cellStyle name="Обычный 7 3 11 7" xfId="53278"/>
    <cellStyle name="Обычный 7 3 11 8" xfId="60745"/>
    <cellStyle name="Обычный 7 3 12" xfId="14679"/>
    <cellStyle name="Обычный 7 3 13" xfId="16439"/>
    <cellStyle name="Обычный 7 3 14" xfId="23924"/>
    <cellStyle name="Обычный 7 3 15" xfId="31395"/>
    <cellStyle name="Обычный 7 3 16" xfId="38861"/>
    <cellStyle name="Обычный 7 3 17" xfId="45685"/>
    <cellStyle name="Обычный 7 3 18" xfId="46742"/>
    <cellStyle name="Обычный 7 3 19" xfId="54209"/>
    <cellStyle name="Обычный 7 3 2" xfId="14680"/>
    <cellStyle name="Обычный 7 3 2 10" xfId="14681"/>
    <cellStyle name="Обычный 7 3 2 10 2" xfId="14682"/>
    <cellStyle name="Обычный 7 3 2 10 3" xfId="22989"/>
    <cellStyle name="Обычный 7 3 2 10 4" xfId="30461"/>
    <cellStyle name="Обычный 7 3 2 10 5" xfId="37930"/>
    <cellStyle name="Обычный 7 3 2 10 6" xfId="45391"/>
    <cellStyle name="Обычный 7 3 2 10 7" xfId="53279"/>
    <cellStyle name="Обычный 7 3 2 10 8" xfId="60746"/>
    <cellStyle name="Обычный 7 3 2 11" xfId="14683"/>
    <cellStyle name="Обычный 7 3 2 12" xfId="16440"/>
    <cellStyle name="Обычный 7 3 2 13" xfId="23925"/>
    <cellStyle name="Обычный 7 3 2 14" xfId="31396"/>
    <cellStyle name="Обычный 7 3 2 15" xfId="38862"/>
    <cellStyle name="Обычный 7 3 2 16" xfId="45686"/>
    <cellStyle name="Обычный 7 3 2 17" xfId="46743"/>
    <cellStyle name="Обычный 7 3 2 18" xfId="54210"/>
    <cellStyle name="Обычный 7 3 2 2" xfId="14684"/>
    <cellStyle name="Обычный 7 3 2 2 10" xfId="16441"/>
    <cellStyle name="Обычный 7 3 2 2 11" xfId="23926"/>
    <cellStyle name="Обычный 7 3 2 2 12" xfId="31397"/>
    <cellStyle name="Обычный 7 3 2 2 13" xfId="38863"/>
    <cellStyle name="Обычный 7 3 2 2 14" xfId="46744"/>
    <cellStyle name="Обычный 7 3 2 2 15" xfId="54211"/>
    <cellStyle name="Обычный 7 3 2 2 2" xfId="14685"/>
    <cellStyle name="Обычный 7 3 2 2 2 2" xfId="14686"/>
    <cellStyle name="Обычный 7 3 2 2 2 3" xfId="17391"/>
    <cellStyle name="Обычный 7 3 2 2 2 4" xfId="24863"/>
    <cellStyle name="Обычный 7 3 2 2 2 5" xfId="32333"/>
    <cellStyle name="Обычный 7 3 2 2 2 6" xfId="39795"/>
    <cellStyle name="Обычный 7 3 2 2 2 7" xfId="47681"/>
    <cellStyle name="Обычный 7 3 2 2 2 8" xfId="55148"/>
    <cellStyle name="Обычный 7 3 2 2 3" xfId="14687"/>
    <cellStyle name="Обычный 7 3 2 2 3 2" xfId="14688"/>
    <cellStyle name="Обычный 7 3 2 2 3 3" xfId="18325"/>
    <cellStyle name="Обычный 7 3 2 2 3 4" xfId="25797"/>
    <cellStyle name="Обычный 7 3 2 2 3 5" xfId="33266"/>
    <cellStyle name="Обычный 7 3 2 2 3 6" xfId="40727"/>
    <cellStyle name="Обычный 7 3 2 2 3 7" xfId="48615"/>
    <cellStyle name="Обычный 7 3 2 2 3 8" xfId="56082"/>
    <cellStyle name="Обычный 7 3 2 2 4" xfId="14689"/>
    <cellStyle name="Обычный 7 3 2 2 4 2" xfId="14690"/>
    <cellStyle name="Обычный 7 3 2 2 4 3" xfId="19258"/>
    <cellStyle name="Обычный 7 3 2 2 4 4" xfId="26730"/>
    <cellStyle name="Обычный 7 3 2 2 4 5" xfId="34199"/>
    <cellStyle name="Обычный 7 3 2 2 4 6" xfId="41660"/>
    <cellStyle name="Обычный 7 3 2 2 4 7" xfId="49548"/>
    <cellStyle name="Обычный 7 3 2 2 4 8" xfId="57015"/>
    <cellStyle name="Обычный 7 3 2 2 5" xfId="14691"/>
    <cellStyle name="Обычный 7 3 2 2 5 2" xfId="14692"/>
    <cellStyle name="Обычный 7 3 2 2 5 3" xfId="20190"/>
    <cellStyle name="Обычный 7 3 2 2 5 4" xfId="27662"/>
    <cellStyle name="Обычный 7 3 2 2 5 5" xfId="35131"/>
    <cellStyle name="Обычный 7 3 2 2 5 6" xfId="42592"/>
    <cellStyle name="Обычный 7 3 2 2 5 7" xfId="50480"/>
    <cellStyle name="Обычный 7 3 2 2 5 8" xfId="57947"/>
    <cellStyle name="Обычный 7 3 2 2 6" xfId="14693"/>
    <cellStyle name="Обычный 7 3 2 2 6 2" xfId="14694"/>
    <cellStyle name="Обычный 7 3 2 2 6 3" xfId="21123"/>
    <cellStyle name="Обычный 7 3 2 2 6 4" xfId="28595"/>
    <cellStyle name="Обычный 7 3 2 2 6 5" xfId="36064"/>
    <cellStyle name="Обычный 7 3 2 2 6 6" xfId="43525"/>
    <cellStyle name="Обычный 7 3 2 2 6 7" xfId="51413"/>
    <cellStyle name="Обычный 7 3 2 2 6 8" xfId="58880"/>
    <cellStyle name="Обычный 7 3 2 2 7" xfId="14695"/>
    <cellStyle name="Обычный 7 3 2 2 7 2" xfId="14696"/>
    <cellStyle name="Обычный 7 3 2 2 7 3" xfId="22057"/>
    <cellStyle name="Обычный 7 3 2 2 7 4" xfId="29529"/>
    <cellStyle name="Обычный 7 3 2 2 7 5" xfId="36998"/>
    <cellStyle name="Обычный 7 3 2 2 7 6" xfId="44459"/>
    <cellStyle name="Обычный 7 3 2 2 7 7" xfId="52347"/>
    <cellStyle name="Обычный 7 3 2 2 7 8" xfId="59814"/>
    <cellStyle name="Обычный 7 3 2 2 8" xfId="14697"/>
    <cellStyle name="Обычный 7 3 2 2 8 2" xfId="14698"/>
    <cellStyle name="Обычный 7 3 2 2 8 3" xfId="22990"/>
    <cellStyle name="Обычный 7 3 2 2 8 4" xfId="30462"/>
    <cellStyle name="Обычный 7 3 2 2 8 5" xfId="37931"/>
    <cellStyle name="Обычный 7 3 2 2 8 6" xfId="45392"/>
    <cellStyle name="Обычный 7 3 2 2 8 7" xfId="53280"/>
    <cellStyle name="Обычный 7 3 2 2 8 8" xfId="60747"/>
    <cellStyle name="Обычный 7 3 2 2 9" xfId="14699"/>
    <cellStyle name="Обычный 7 3 2 3" xfId="14700"/>
    <cellStyle name="Обычный 7 3 2 3 10" xfId="16442"/>
    <cellStyle name="Обычный 7 3 2 3 11" xfId="23927"/>
    <cellStyle name="Обычный 7 3 2 3 12" xfId="31398"/>
    <cellStyle name="Обычный 7 3 2 3 13" xfId="38864"/>
    <cellStyle name="Обычный 7 3 2 3 14" xfId="46745"/>
    <cellStyle name="Обычный 7 3 2 3 15" xfId="54212"/>
    <cellStyle name="Обычный 7 3 2 3 2" xfId="14701"/>
    <cellStyle name="Обычный 7 3 2 3 2 2" xfId="14702"/>
    <cellStyle name="Обычный 7 3 2 3 2 3" xfId="17392"/>
    <cellStyle name="Обычный 7 3 2 3 2 4" xfId="24864"/>
    <cellStyle name="Обычный 7 3 2 3 2 5" xfId="32334"/>
    <cellStyle name="Обычный 7 3 2 3 2 6" xfId="39796"/>
    <cellStyle name="Обычный 7 3 2 3 2 7" xfId="47682"/>
    <cellStyle name="Обычный 7 3 2 3 2 8" xfId="55149"/>
    <cellStyle name="Обычный 7 3 2 3 3" xfId="14703"/>
    <cellStyle name="Обычный 7 3 2 3 3 2" xfId="14704"/>
    <cellStyle name="Обычный 7 3 2 3 3 3" xfId="18326"/>
    <cellStyle name="Обычный 7 3 2 3 3 4" xfId="25798"/>
    <cellStyle name="Обычный 7 3 2 3 3 5" xfId="33267"/>
    <cellStyle name="Обычный 7 3 2 3 3 6" xfId="40728"/>
    <cellStyle name="Обычный 7 3 2 3 3 7" xfId="48616"/>
    <cellStyle name="Обычный 7 3 2 3 3 8" xfId="56083"/>
    <cellStyle name="Обычный 7 3 2 3 4" xfId="14705"/>
    <cellStyle name="Обычный 7 3 2 3 4 2" xfId="14706"/>
    <cellStyle name="Обычный 7 3 2 3 4 3" xfId="19259"/>
    <cellStyle name="Обычный 7 3 2 3 4 4" xfId="26731"/>
    <cellStyle name="Обычный 7 3 2 3 4 5" xfId="34200"/>
    <cellStyle name="Обычный 7 3 2 3 4 6" xfId="41661"/>
    <cellStyle name="Обычный 7 3 2 3 4 7" xfId="49549"/>
    <cellStyle name="Обычный 7 3 2 3 4 8" xfId="57016"/>
    <cellStyle name="Обычный 7 3 2 3 5" xfId="14707"/>
    <cellStyle name="Обычный 7 3 2 3 5 2" xfId="14708"/>
    <cellStyle name="Обычный 7 3 2 3 5 3" xfId="20191"/>
    <cellStyle name="Обычный 7 3 2 3 5 4" xfId="27663"/>
    <cellStyle name="Обычный 7 3 2 3 5 5" xfId="35132"/>
    <cellStyle name="Обычный 7 3 2 3 5 6" xfId="42593"/>
    <cellStyle name="Обычный 7 3 2 3 5 7" xfId="50481"/>
    <cellStyle name="Обычный 7 3 2 3 5 8" xfId="57948"/>
    <cellStyle name="Обычный 7 3 2 3 6" xfId="14709"/>
    <cellStyle name="Обычный 7 3 2 3 6 2" xfId="14710"/>
    <cellStyle name="Обычный 7 3 2 3 6 3" xfId="21124"/>
    <cellStyle name="Обычный 7 3 2 3 6 4" xfId="28596"/>
    <cellStyle name="Обычный 7 3 2 3 6 5" xfId="36065"/>
    <cellStyle name="Обычный 7 3 2 3 6 6" xfId="43526"/>
    <cellStyle name="Обычный 7 3 2 3 6 7" xfId="51414"/>
    <cellStyle name="Обычный 7 3 2 3 6 8" xfId="58881"/>
    <cellStyle name="Обычный 7 3 2 3 7" xfId="14711"/>
    <cellStyle name="Обычный 7 3 2 3 7 2" xfId="14712"/>
    <cellStyle name="Обычный 7 3 2 3 7 3" xfId="22058"/>
    <cellStyle name="Обычный 7 3 2 3 7 4" xfId="29530"/>
    <cellStyle name="Обычный 7 3 2 3 7 5" xfId="36999"/>
    <cellStyle name="Обычный 7 3 2 3 7 6" xfId="44460"/>
    <cellStyle name="Обычный 7 3 2 3 7 7" xfId="52348"/>
    <cellStyle name="Обычный 7 3 2 3 7 8" xfId="59815"/>
    <cellStyle name="Обычный 7 3 2 3 8" xfId="14713"/>
    <cellStyle name="Обычный 7 3 2 3 8 2" xfId="14714"/>
    <cellStyle name="Обычный 7 3 2 3 8 3" xfId="22991"/>
    <cellStyle name="Обычный 7 3 2 3 8 4" xfId="30463"/>
    <cellStyle name="Обычный 7 3 2 3 8 5" xfId="37932"/>
    <cellStyle name="Обычный 7 3 2 3 8 6" xfId="45393"/>
    <cellStyle name="Обычный 7 3 2 3 8 7" xfId="53281"/>
    <cellStyle name="Обычный 7 3 2 3 8 8" xfId="60748"/>
    <cellStyle name="Обычный 7 3 2 3 9" xfId="14715"/>
    <cellStyle name="Обычный 7 3 2 4" xfId="14716"/>
    <cellStyle name="Обычный 7 3 2 4 2" xfId="14717"/>
    <cellStyle name="Обычный 7 3 2 4 3" xfId="17390"/>
    <cellStyle name="Обычный 7 3 2 4 4" xfId="24862"/>
    <cellStyle name="Обычный 7 3 2 4 5" xfId="32332"/>
    <cellStyle name="Обычный 7 3 2 4 6" xfId="39794"/>
    <cellStyle name="Обычный 7 3 2 4 7" xfId="47680"/>
    <cellStyle name="Обычный 7 3 2 4 8" xfId="55147"/>
    <cellStyle name="Обычный 7 3 2 5" xfId="14718"/>
    <cellStyle name="Обычный 7 3 2 5 2" xfId="14719"/>
    <cellStyle name="Обычный 7 3 2 5 3" xfId="18324"/>
    <cellStyle name="Обычный 7 3 2 5 4" xfId="25796"/>
    <cellStyle name="Обычный 7 3 2 5 5" xfId="33265"/>
    <cellStyle name="Обычный 7 3 2 5 6" xfId="40726"/>
    <cellStyle name="Обычный 7 3 2 5 7" xfId="48614"/>
    <cellStyle name="Обычный 7 3 2 5 8" xfId="56081"/>
    <cellStyle name="Обычный 7 3 2 6" xfId="14720"/>
    <cellStyle name="Обычный 7 3 2 6 2" xfId="14721"/>
    <cellStyle name="Обычный 7 3 2 6 3" xfId="19257"/>
    <cellStyle name="Обычный 7 3 2 6 4" xfId="26729"/>
    <cellStyle name="Обычный 7 3 2 6 5" xfId="34198"/>
    <cellStyle name="Обычный 7 3 2 6 6" xfId="41659"/>
    <cellStyle name="Обычный 7 3 2 6 7" xfId="49547"/>
    <cellStyle name="Обычный 7 3 2 6 8" xfId="57014"/>
    <cellStyle name="Обычный 7 3 2 7" xfId="14722"/>
    <cellStyle name="Обычный 7 3 2 7 2" xfId="14723"/>
    <cellStyle name="Обычный 7 3 2 7 3" xfId="20189"/>
    <cellStyle name="Обычный 7 3 2 7 4" xfId="27661"/>
    <cellStyle name="Обычный 7 3 2 7 5" xfId="35130"/>
    <cellStyle name="Обычный 7 3 2 7 6" xfId="42591"/>
    <cellStyle name="Обычный 7 3 2 7 7" xfId="50479"/>
    <cellStyle name="Обычный 7 3 2 7 8" xfId="57946"/>
    <cellStyle name="Обычный 7 3 2 8" xfId="14724"/>
    <cellStyle name="Обычный 7 3 2 8 2" xfId="14725"/>
    <cellStyle name="Обычный 7 3 2 8 3" xfId="21122"/>
    <cellStyle name="Обычный 7 3 2 8 4" xfId="28594"/>
    <cellStyle name="Обычный 7 3 2 8 5" xfId="36063"/>
    <cellStyle name="Обычный 7 3 2 8 6" xfId="43524"/>
    <cellStyle name="Обычный 7 3 2 8 7" xfId="51412"/>
    <cellStyle name="Обычный 7 3 2 8 8" xfId="58879"/>
    <cellStyle name="Обычный 7 3 2 9" xfId="14726"/>
    <cellStyle name="Обычный 7 3 2 9 2" xfId="14727"/>
    <cellStyle name="Обычный 7 3 2 9 3" xfId="22056"/>
    <cellStyle name="Обычный 7 3 2 9 4" xfId="29528"/>
    <cellStyle name="Обычный 7 3 2 9 5" xfId="36997"/>
    <cellStyle name="Обычный 7 3 2 9 6" xfId="44458"/>
    <cellStyle name="Обычный 7 3 2 9 7" xfId="52346"/>
    <cellStyle name="Обычный 7 3 2 9 8" xfId="59813"/>
    <cellStyle name="Обычный 7 3 3" xfId="14728"/>
    <cellStyle name="Обычный 7 3 3 10" xfId="16443"/>
    <cellStyle name="Обычный 7 3 3 11" xfId="23928"/>
    <cellStyle name="Обычный 7 3 3 12" xfId="31399"/>
    <cellStyle name="Обычный 7 3 3 13" xfId="38865"/>
    <cellStyle name="Обычный 7 3 3 14" xfId="46746"/>
    <cellStyle name="Обычный 7 3 3 15" xfId="54213"/>
    <cellStyle name="Обычный 7 3 3 2" xfId="14729"/>
    <cellStyle name="Обычный 7 3 3 2 2" xfId="14730"/>
    <cellStyle name="Обычный 7 3 3 2 3" xfId="17393"/>
    <cellStyle name="Обычный 7 3 3 2 4" xfId="24865"/>
    <cellStyle name="Обычный 7 3 3 2 5" xfId="32335"/>
    <cellStyle name="Обычный 7 3 3 2 6" xfId="39797"/>
    <cellStyle name="Обычный 7 3 3 2 7" xfId="47683"/>
    <cellStyle name="Обычный 7 3 3 2 8" xfId="55150"/>
    <cellStyle name="Обычный 7 3 3 3" xfId="14731"/>
    <cellStyle name="Обычный 7 3 3 3 2" xfId="14732"/>
    <cellStyle name="Обычный 7 3 3 3 3" xfId="18327"/>
    <cellStyle name="Обычный 7 3 3 3 4" xfId="25799"/>
    <cellStyle name="Обычный 7 3 3 3 5" xfId="33268"/>
    <cellStyle name="Обычный 7 3 3 3 6" xfId="40729"/>
    <cellStyle name="Обычный 7 3 3 3 7" xfId="48617"/>
    <cellStyle name="Обычный 7 3 3 3 8" xfId="56084"/>
    <cellStyle name="Обычный 7 3 3 4" xfId="14733"/>
    <cellStyle name="Обычный 7 3 3 4 2" xfId="14734"/>
    <cellStyle name="Обычный 7 3 3 4 3" xfId="19260"/>
    <cellStyle name="Обычный 7 3 3 4 4" xfId="26732"/>
    <cellStyle name="Обычный 7 3 3 4 5" xfId="34201"/>
    <cellStyle name="Обычный 7 3 3 4 6" xfId="41662"/>
    <cellStyle name="Обычный 7 3 3 4 7" xfId="49550"/>
    <cellStyle name="Обычный 7 3 3 4 8" xfId="57017"/>
    <cellStyle name="Обычный 7 3 3 5" xfId="14735"/>
    <cellStyle name="Обычный 7 3 3 5 2" xfId="14736"/>
    <cellStyle name="Обычный 7 3 3 5 3" xfId="20192"/>
    <cellStyle name="Обычный 7 3 3 5 4" xfId="27664"/>
    <cellStyle name="Обычный 7 3 3 5 5" xfId="35133"/>
    <cellStyle name="Обычный 7 3 3 5 6" xfId="42594"/>
    <cellStyle name="Обычный 7 3 3 5 7" xfId="50482"/>
    <cellStyle name="Обычный 7 3 3 5 8" xfId="57949"/>
    <cellStyle name="Обычный 7 3 3 6" xfId="14737"/>
    <cellStyle name="Обычный 7 3 3 6 2" xfId="14738"/>
    <cellStyle name="Обычный 7 3 3 6 3" xfId="21125"/>
    <cellStyle name="Обычный 7 3 3 6 4" xfId="28597"/>
    <cellStyle name="Обычный 7 3 3 6 5" xfId="36066"/>
    <cellStyle name="Обычный 7 3 3 6 6" xfId="43527"/>
    <cellStyle name="Обычный 7 3 3 6 7" xfId="51415"/>
    <cellStyle name="Обычный 7 3 3 6 8" xfId="58882"/>
    <cellStyle name="Обычный 7 3 3 7" xfId="14739"/>
    <cellStyle name="Обычный 7 3 3 7 2" xfId="14740"/>
    <cellStyle name="Обычный 7 3 3 7 3" xfId="22059"/>
    <cellStyle name="Обычный 7 3 3 7 4" xfId="29531"/>
    <cellStyle name="Обычный 7 3 3 7 5" xfId="37000"/>
    <cellStyle name="Обычный 7 3 3 7 6" xfId="44461"/>
    <cellStyle name="Обычный 7 3 3 7 7" xfId="52349"/>
    <cellStyle name="Обычный 7 3 3 7 8" xfId="59816"/>
    <cellStyle name="Обычный 7 3 3 8" xfId="14741"/>
    <cellStyle name="Обычный 7 3 3 8 2" xfId="14742"/>
    <cellStyle name="Обычный 7 3 3 8 3" xfId="22992"/>
    <cellStyle name="Обычный 7 3 3 8 4" xfId="30464"/>
    <cellStyle name="Обычный 7 3 3 8 5" xfId="37933"/>
    <cellStyle name="Обычный 7 3 3 8 6" xfId="45394"/>
    <cellStyle name="Обычный 7 3 3 8 7" xfId="53282"/>
    <cellStyle name="Обычный 7 3 3 8 8" xfId="60749"/>
    <cellStyle name="Обычный 7 3 3 9" xfId="14743"/>
    <cellStyle name="Обычный 7 3 4" xfId="14744"/>
    <cellStyle name="Обычный 7 3 4 10" xfId="16444"/>
    <cellStyle name="Обычный 7 3 4 11" xfId="23929"/>
    <cellStyle name="Обычный 7 3 4 12" xfId="31400"/>
    <cellStyle name="Обычный 7 3 4 13" xfId="38866"/>
    <cellStyle name="Обычный 7 3 4 14" xfId="46747"/>
    <cellStyle name="Обычный 7 3 4 15" xfId="54214"/>
    <cellStyle name="Обычный 7 3 4 2" xfId="14745"/>
    <cellStyle name="Обычный 7 3 4 2 2" xfId="14746"/>
    <cellStyle name="Обычный 7 3 4 2 3" xfId="17394"/>
    <cellStyle name="Обычный 7 3 4 2 4" xfId="24866"/>
    <cellStyle name="Обычный 7 3 4 2 5" xfId="32336"/>
    <cellStyle name="Обычный 7 3 4 2 6" xfId="39798"/>
    <cellStyle name="Обычный 7 3 4 2 7" xfId="47684"/>
    <cellStyle name="Обычный 7 3 4 2 8" xfId="55151"/>
    <cellStyle name="Обычный 7 3 4 3" xfId="14747"/>
    <cellStyle name="Обычный 7 3 4 3 2" xfId="14748"/>
    <cellStyle name="Обычный 7 3 4 3 3" xfId="18328"/>
    <cellStyle name="Обычный 7 3 4 3 4" xfId="25800"/>
    <cellStyle name="Обычный 7 3 4 3 5" xfId="33269"/>
    <cellStyle name="Обычный 7 3 4 3 6" xfId="40730"/>
    <cellStyle name="Обычный 7 3 4 3 7" xfId="48618"/>
    <cellStyle name="Обычный 7 3 4 3 8" xfId="56085"/>
    <cellStyle name="Обычный 7 3 4 4" xfId="14749"/>
    <cellStyle name="Обычный 7 3 4 4 2" xfId="14750"/>
    <cellStyle name="Обычный 7 3 4 4 3" xfId="19261"/>
    <cellStyle name="Обычный 7 3 4 4 4" xfId="26733"/>
    <cellStyle name="Обычный 7 3 4 4 5" xfId="34202"/>
    <cellStyle name="Обычный 7 3 4 4 6" xfId="41663"/>
    <cellStyle name="Обычный 7 3 4 4 7" xfId="49551"/>
    <cellStyle name="Обычный 7 3 4 4 8" xfId="57018"/>
    <cellStyle name="Обычный 7 3 4 5" xfId="14751"/>
    <cellStyle name="Обычный 7 3 4 5 2" xfId="14752"/>
    <cellStyle name="Обычный 7 3 4 5 3" xfId="20193"/>
    <cellStyle name="Обычный 7 3 4 5 4" xfId="27665"/>
    <cellStyle name="Обычный 7 3 4 5 5" xfId="35134"/>
    <cellStyle name="Обычный 7 3 4 5 6" xfId="42595"/>
    <cellStyle name="Обычный 7 3 4 5 7" xfId="50483"/>
    <cellStyle name="Обычный 7 3 4 5 8" xfId="57950"/>
    <cellStyle name="Обычный 7 3 4 6" xfId="14753"/>
    <cellStyle name="Обычный 7 3 4 6 2" xfId="14754"/>
    <cellStyle name="Обычный 7 3 4 6 3" xfId="21126"/>
    <cellStyle name="Обычный 7 3 4 6 4" xfId="28598"/>
    <cellStyle name="Обычный 7 3 4 6 5" xfId="36067"/>
    <cellStyle name="Обычный 7 3 4 6 6" xfId="43528"/>
    <cellStyle name="Обычный 7 3 4 6 7" xfId="51416"/>
    <cellStyle name="Обычный 7 3 4 6 8" xfId="58883"/>
    <cellStyle name="Обычный 7 3 4 7" xfId="14755"/>
    <cellStyle name="Обычный 7 3 4 7 2" xfId="14756"/>
    <cellStyle name="Обычный 7 3 4 7 3" xfId="22060"/>
    <cellStyle name="Обычный 7 3 4 7 4" xfId="29532"/>
    <cellStyle name="Обычный 7 3 4 7 5" xfId="37001"/>
    <cellStyle name="Обычный 7 3 4 7 6" xfId="44462"/>
    <cellStyle name="Обычный 7 3 4 7 7" xfId="52350"/>
    <cellStyle name="Обычный 7 3 4 7 8" xfId="59817"/>
    <cellStyle name="Обычный 7 3 4 8" xfId="14757"/>
    <cellStyle name="Обычный 7 3 4 8 2" xfId="14758"/>
    <cellStyle name="Обычный 7 3 4 8 3" xfId="22993"/>
    <cellStyle name="Обычный 7 3 4 8 4" xfId="30465"/>
    <cellStyle name="Обычный 7 3 4 8 5" xfId="37934"/>
    <cellStyle name="Обычный 7 3 4 8 6" xfId="45395"/>
    <cellStyle name="Обычный 7 3 4 8 7" xfId="53283"/>
    <cellStyle name="Обычный 7 3 4 8 8" xfId="60750"/>
    <cellStyle name="Обычный 7 3 4 9" xfId="14759"/>
    <cellStyle name="Обычный 7 3 5" xfId="14760"/>
    <cellStyle name="Обычный 7 3 5 2" xfId="14761"/>
    <cellStyle name="Обычный 7 3 5 3" xfId="17389"/>
    <cellStyle name="Обычный 7 3 5 4" xfId="24861"/>
    <cellStyle name="Обычный 7 3 5 5" xfId="32331"/>
    <cellStyle name="Обычный 7 3 5 6" xfId="39793"/>
    <cellStyle name="Обычный 7 3 5 7" xfId="47679"/>
    <cellStyle name="Обычный 7 3 5 8" xfId="55146"/>
    <cellStyle name="Обычный 7 3 6" xfId="14762"/>
    <cellStyle name="Обычный 7 3 6 2" xfId="14763"/>
    <cellStyle name="Обычный 7 3 6 3" xfId="18323"/>
    <cellStyle name="Обычный 7 3 6 4" xfId="25795"/>
    <cellStyle name="Обычный 7 3 6 5" xfId="33264"/>
    <cellStyle name="Обычный 7 3 6 6" xfId="40725"/>
    <cellStyle name="Обычный 7 3 6 7" xfId="48613"/>
    <cellStyle name="Обычный 7 3 6 8" xfId="56080"/>
    <cellStyle name="Обычный 7 3 7" xfId="14764"/>
    <cellStyle name="Обычный 7 3 7 2" xfId="14765"/>
    <cellStyle name="Обычный 7 3 7 3" xfId="19256"/>
    <cellStyle name="Обычный 7 3 7 4" xfId="26728"/>
    <cellStyle name="Обычный 7 3 7 5" xfId="34197"/>
    <cellStyle name="Обычный 7 3 7 6" xfId="41658"/>
    <cellStyle name="Обычный 7 3 7 7" xfId="49546"/>
    <cellStyle name="Обычный 7 3 7 8" xfId="57013"/>
    <cellStyle name="Обычный 7 3 8" xfId="14766"/>
    <cellStyle name="Обычный 7 3 8 2" xfId="14767"/>
    <cellStyle name="Обычный 7 3 8 3" xfId="20188"/>
    <cellStyle name="Обычный 7 3 8 4" xfId="27660"/>
    <cellStyle name="Обычный 7 3 8 5" xfId="35129"/>
    <cellStyle name="Обычный 7 3 8 6" xfId="42590"/>
    <cellStyle name="Обычный 7 3 8 7" xfId="50478"/>
    <cellStyle name="Обычный 7 3 8 8" xfId="57945"/>
    <cellStyle name="Обычный 7 3 9" xfId="14768"/>
    <cellStyle name="Обычный 7 3 9 2" xfId="14769"/>
    <cellStyle name="Обычный 7 3 9 3" xfId="21121"/>
    <cellStyle name="Обычный 7 3 9 4" xfId="28593"/>
    <cellStyle name="Обычный 7 3 9 5" xfId="36062"/>
    <cellStyle name="Обычный 7 3 9 6" xfId="43523"/>
    <cellStyle name="Обычный 7 3 9 7" xfId="51411"/>
    <cellStyle name="Обычный 7 3 9 8" xfId="58878"/>
    <cellStyle name="Обычный 7 4" xfId="14770"/>
    <cellStyle name="Обычный 7 4 10" xfId="14771"/>
    <cellStyle name="Обычный 7 4 10 2" xfId="14772"/>
    <cellStyle name="Обычный 7 4 10 3" xfId="22994"/>
    <cellStyle name="Обычный 7 4 10 4" xfId="30466"/>
    <cellStyle name="Обычный 7 4 10 5" xfId="37935"/>
    <cellStyle name="Обычный 7 4 10 6" xfId="45396"/>
    <cellStyle name="Обычный 7 4 10 7" xfId="53284"/>
    <cellStyle name="Обычный 7 4 10 8" xfId="60751"/>
    <cellStyle name="Обычный 7 4 11" xfId="14773"/>
    <cellStyle name="Обычный 7 4 12" xfId="16445"/>
    <cellStyle name="Обычный 7 4 13" xfId="23930"/>
    <cellStyle name="Обычный 7 4 14" xfId="31401"/>
    <cellStyle name="Обычный 7 4 15" xfId="38867"/>
    <cellStyle name="Обычный 7 4 16" xfId="45687"/>
    <cellStyle name="Обычный 7 4 17" xfId="46748"/>
    <cellStyle name="Обычный 7 4 18" xfId="54215"/>
    <cellStyle name="Обычный 7 4 2" xfId="14774"/>
    <cellStyle name="Обычный 7 4 2 10" xfId="16446"/>
    <cellStyle name="Обычный 7 4 2 11" xfId="23931"/>
    <cellStyle name="Обычный 7 4 2 12" xfId="31402"/>
    <cellStyle name="Обычный 7 4 2 13" xfId="38868"/>
    <cellStyle name="Обычный 7 4 2 14" xfId="46749"/>
    <cellStyle name="Обычный 7 4 2 15" xfId="54216"/>
    <cellStyle name="Обычный 7 4 2 2" xfId="14775"/>
    <cellStyle name="Обычный 7 4 2 2 2" xfId="14776"/>
    <cellStyle name="Обычный 7 4 2 2 3" xfId="17396"/>
    <cellStyle name="Обычный 7 4 2 2 4" xfId="24868"/>
    <cellStyle name="Обычный 7 4 2 2 5" xfId="32338"/>
    <cellStyle name="Обычный 7 4 2 2 6" xfId="39800"/>
    <cellStyle name="Обычный 7 4 2 2 7" xfId="47686"/>
    <cellStyle name="Обычный 7 4 2 2 8" xfId="55153"/>
    <cellStyle name="Обычный 7 4 2 3" xfId="14777"/>
    <cellStyle name="Обычный 7 4 2 3 2" xfId="14778"/>
    <cellStyle name="Обычный 7 4 2 3 3" xfId="18330"/>
    <cellStyle name="Обычный 7 4 2 3 4" xfId="25802"/>
    <cellStyle name="Обычный 7 4 2 3 5" xfId="33271"/>
    <cellStyle name="Обычный 7 4 2 3 6" xfId="40732"/>
    <cellStyle name="Обычный 7 4 2 3 7" xfId="48620"/>
    <cellStyle name="Обычный 7 4 2 3 8" xfId="56087"/>
    <cellStyle name="Обычный 7 4 2 4" xfId="14779"/>
    <cellStyle name="Обычный 7 4 2 4 2" xfId="14780"/>
    <cellStyle name="Обычный 7 4 2 4 3" xfId="19263"/>
    <cellStyle name="Обычный 7 4 2 4 4" xfId="26735"/>
    <cellStyle name="Обычный 7 4 2 4 5" xfId="34204"/>
    <cellStyle name="Обычный 7 4 2 4 6" xfId="41665"/>
    <cellStyle name="Обычный 7 4 2 4 7" xfId="49553"/>
    <cellStyle name="Обычный 7 4 2 4 8" xfId="57020"/>
    <cellStyle name="Обычный 7 4 2 5" xfId="14781"/>
    <cellStyle name="Обычный 7 4 2 5 2" xfId="14782"/>
    <cellStyle name="Обычный 7 4 2 5 3" xfId="20195"/>
    <cellStyle name="Обычный 7 4 2 5 4" xfId="27667"/>
    <cellStyle name="Обычный 7 4 2 5 5" xfId="35136"/>
    <cellStyle name="Обычный 7 4 2 5 6" xfId="42597"/>
    <cellStyle name="Обычный 7 4 2 5 7" xfId="50485"/>
    <cellStyle name="Обычный 7 4 2 5 8" xfId="57952"/>
    <cellStyle name="Обычный 7 4 2 6" xfId="14783"/>
    <cellStyle name="Обычный 7 4 2 6 2" xfId="14784"/>
    <cellStyle name="Обычный 7 4 2 6 3" xfId="21128"/>
    <cellStyle name="Обычный 7 4 2 6 4" xfId="28600"/>
    <cellStyle name="Обычный 7 4 2 6 5" xfId="36069"/>
    <cellStyle name="Обычный 7 4 2 6 6" xfId="43530"/>
    <cellStyle name="Обычный 7 4 2 6 7" xfId="51418"/>
    <cellStyle name="Обычный 7 4 2 6 8" xfId="58885"/>
    <cellStyle name="Обычный 7 4 2 7" xfId="14785"/>
    <cellStyle name="Обычный 7 4 2 7 2" xfId="14786"/>
    <cellStyle name="Обычный 7 4 2 7 3" xfId="22062"/>
    <cellStyle name="Обычный 7 4 2 7 4" xfId="29534"/>
    <cellStyle name="Обычный 7 4 2 7 5" xfId="37003"/>
    <cellStyle name="Обычный 7 4 2 7 6" xfId="44464"/>
    <cellStyle name="Обычный 7 4 2 7 7" xfId="52352"/>
    <cellStyle name="Обычный 7 4 2 7 8" xfId="59819"/>
    <cellStyle name="Обычный 7 4 2 8" xfId="14787"/>
    <cellStyle name="Обычный 7 4 2 8 2" xfId="14788"/>
    <cellStyle name="Обычный 7 4 2 8 3" xfId="22995"/>
    <cellStyle name="Обычный 7 4 2 8 4" xfId="30467"/>
    <cellStyle name="Обычный 7 4 2 8 5" xfId="37936"/>
    <cellStyle name="Обычный 7 4 2 8 6" xfId="45397"/>
    <cellStyle name="Обычный 7 4 2 8 7" xfId="53285"/>
    <cellStyle name="Обычный 7 4 2 8 8" xfId="60752"/>
    <cellStyle name="Обычный 7 4 2 9" xfId="14789"/>
    <cellStyle name="Обычный 7 4 3" xfId="14790"/>
    <cellStyle name="Обычный 7 4 3 10" xfId="16447"/>
    <cellStyle name="Обычный 7 4 3 11" xfId="23932"/>
    <cellStyle name="Обычный 7 4 3 12" xfId="31403"/>
    <cellStyle name="Обычный 7 4 3 13" xfId="38869"/>
    <cellStyle name="Обычный 7 4 3 14" xfId="46750"/>
    <cellStyle name="Обычный 7 4 3 15" xfId="54217"/>
    <cellStyle name="Обычный 7 4 3 2" xfId="14791"/>
    <cellStyle name="Обычный 7 4 3 2 2" xfId="14792"/>
    <cellStyle name="Обычный 7 4 3 2 3" xfId="17397"/>
    <cellStyle name="Обычный 7 4 3 2 4" xfId="24869"/>
    <cellStyle name="Обычный 7 4 3 2 5" xfId="32339"/>
    <cellStyle name="Обычный 7 4 3 2 6" xfId="39801"/>
    <cellStyle name="Обычный 7 4 3 2 7" xfId="47687"/>
    <cellStyle name="Обычный 7 4 3 2 8" xfId="55154"/>
    <cellStyle name="Обычный 7 4 3 3" xfId="14793"/>
    <cellStyle name="Обычный 7 4 3 3 2" xfId="14794"/>
    <cellStyle name="Обычный 7 4 3 3 3" xfId="18331"/>
    <cellStyle name="Обычный 7 4 3 3 4" xfId="25803"/>
    <cellStyle name="Обычный 7 4 3 3 5" xfId="33272"/>
    <cellStyle name="Обычный 7 4 3 3 6" xfId="40733"/>
    <cellStyle name="Обычный 7 4 3 3 7" xfId="48621"/>
    <cellStyle name="Обычный 7 4 3 3 8" xfId="56088"/>
    <cellStyle name="Обычный 7 4 3 4" xfId="14795"/>
    <cellStyle name="Обычный 7 4 3 4 2" xfId="14796"/>
    <cellStyle name="Обычный 7 4 3 4 3" xfId="19264"/>
    <cellStyle name="Обычный 7 4 3 4 4" xfId="26736"/>
    <cellStyle name="Обычный 7 4 3 4 5" xfId="34205"/>
    <cellStyle name="Обычный 7 4 3 4 6" xfId="41666"/>
    <cellStyle name="Обычный 7 4 3 4 7" xfId="49554"/>
    <cellStyle name="Обычный 7 4 3 4 8" xfId="57021"/>
    <cellStyle name="Обычный 7 4 3 5" xfId="14797"/>
    <cellStyle name="Обычный 7 4 3 5 2" xfId="14798"/>
    <cellStyle name="Обычный 7 4 3 5 3" xfId="20196"/>
    <cellStyle name="Обычный 7 4 3 5 4" xfId="27668"/>
    <cellStyle name="Обычный 7 4 3 5 5" xfId="35137"/>
    <cellStyle name="Обычный 7 4 3 5 6" xfId="42598"/>
    <cellStyle name="Обычный 7 4 3 5 7" xfId="50486"/>
    <cellStyle name="Обычный 7 4 3 5 8" xfId="57953"/>
    <cellStyle name="Обычный 7 4 3 6" xfId="14799"/>
    <cellStyle name="Обычный 7 4 3 6 2" xfId="14800"/>
    <cellStyle name="Обычный 7 4 3 6 3" xfId="21129"/>
    <cellStyle name="Обычный 7 4 3 6 4" xfId="28601"/>
    <cellStyle name="Обычный 7 4 3 6 5" xfId="36070"/>
    <cellStyle name="Обычный 7 4 3 6 6" xfId="43531"/>
    <cellStyle name="Обычный 7 4 3 6 7" xfId="51419"/>
    <cellStyle name="Обычный 7 4 3 6 8" xfId="58886"/>
    <cellStyle name="Обычный 7 4 3 7" xfId="14801"/>
    <cellStyle name="Обычный 7 4 3 7 2" xfId="14802"/>
    <cellStyle name="Обычный 7 4 3 7 3" xfId="22063"/>
    <cellStyle name="Обычный 7 4 3 7 4" xfId="29535"/>
    <cellStyle name="Обычный 7 4 3 7 5" xfId="37004"/>
    <cellStyle name="Обычный 7 4 3 7 6" xfId="44465"/>
    <cellStyle name="Обычный 7 4 3 7 7" xfId="52353"/>
    <cellStyle name="Обычный 7 4 3 7 8" xfId="59820"/>
    <cellStyle name="Обычный 7 4 3 8" xfId="14803"/>
    <cellStyle name="Обычный 7 4 3 8 2" xfId="14804"/>
    <cellStyle name="Обычный 7 4 3 8 3" xfId="22996"/>
    <cellStyle name="Обычный 7 4 3 8 4" xfId="30468"/>
    <cellStyle name="Обычный 7 4 3 8 5" xfId="37937"/>
    <cellStyle name="Обычный 7 4 3 8 6" xfId="45398"/>
    <cellStyle name="Обычный 7 4 3 8 7" xfId="53286"/>
    <cellStyle name="Обычный 7 4 3 8 8" xfId="60753"/>
    <cellStyle name="Обычный 7 4 3 9" xfId="14805"/>
    <cellStyle name="Обычный 7 4 4" xfId="14806"/>
    <cellStyle name="Обычный 7 4 4 2" xfId="14807"/>
    <cellStyle name="Обычный 7 4 4 3" xfId="17395"/>
    <cellStyle name="Обычный 7 4 4 4" xfId="24867"/>
    <cellStyle name="Обычный 7 4 4 5" xfId="32337"/>
    <cellStyle name="Обычный 7 4 4 6" xfId="39799"/>
    <cellStyle name="Обычный 7 4 4 7" xfId="47685"/>
    <cellStyle name="Обычный 7 4 4 8" xfId="55152"/>
    <cellStyle name="Обычный 7 4 5" xfId="14808"/>
    <cellStyle name="Обычный 7 4 5 2" xfId="14809"/>
    <cellStyle name="Обычный 7 4 5 3" xfId="18329"/>
    <cellStyle name="Обычный 7 4 5 4" xfId="25801"/>
    <cellStyle name="Обычный 7 4 5 5" xfId="33270"/>
    <cellStyle name="Обычный 7 4 5 6" xfId="40731"/>
    <cellStyle name="Обычный 7 4 5 7" xfId="48619"/>
    <cellStyle name="Обычный 7 4 5 8" xfId="56086"/>
    <cellStyle name="Обычный 7 4 6" xfId="14810"/>
    <cellStyle name="Обычный 7 4 6 2" xfId="14811"/>
    <cellStyle name="Обычный 7 4 6 3" xfId="19262"/>
    <cellStyle name="Обычный 7 4 6 4" xfId="26734"/>
    <cellStyle name="Обычный 7 4 6 5" xfId="34203"/>
    <cellStyle name="Обычный 7 4 6 6" xfId="41664"/>
    <cellStyle name="Обычный 7 4 6 7" xfId="49552"/>
    <cellStyle name="Обычный 7 4 6 8" xfId="57019"/>
    <cellStyle name="Обычный 7 4 7" xfId="14812"/>
    <cellStyle name="Обычный 7 4 7 2" xfId="14813"/>
    <cellStyle name="Обычный 7 4 7 3" xfId="20194"/>
    <cellStyle name="Обычный 7 4 7 4" xfId="27666"/>
    <cellStyle name="Обычный 7 4 7 5" xfId="35135"/>
    <cellStyle name="Обычный 7 4 7 6" xfId="42596"/>
    <cellStyle name="Обычный 7 4 7 7" xfId="50484"/>
    <cellStyle name="Обычный 7 4 7 8" xfId="57951"/>
    <cellStyle name="Обычный 7 4 8" xfId="14814"/>
    <cellStyle name="Обычный 7 4 8 2" xfId="14815"/>
    <cellStyle name="Обычный 7 4 8 3" xfId="21127"/>
    <cellStyle name="Обычный 7 4 8 4" xfId="28599"/>
    <cellStyle name="Обычный 7 4 8 5" xfId="36068"/>
    <cellStyle name="Обычный 7 4 8 6" xfId="43529"/>
    <cellStyle name="Обычный 7 4 8 7" xfId="51417"/>
    <cellStyle name="Обычный 7 4 8 8" xfId="58884"/>
    <cellStyle name="Обычный 7 4 9" xfId="14816"/>
    <cellStyle name="Обычный 7 4 9 2" xfId="14817"/>
    <cellStyle name="Обычный 7 4 9 3" xfId="22061"/>
    <cellStyle name="Обычный 7 4 9 4" xfId="29533"/>
    <cellStyle name="Обычный 7 4 9 5" xfId="37002"/>
    <cellStyle name="Обычный 7 4 9 6" xfId="44463"/>
    <cellStyle name="Обычный 7 4 9 7" xfId="52351"/>
    <cellStyle name="Обычный 7 4 9 8" xfId="59818"/>
    <cellStyle name="Обычный 7 5" xfId="14818"/>
    <cellStyle name="Обычный 7 5 10" xfId="14819"/>
    <cellStyle name="Обычный 7 5 10 2" xfId="14820"/>
    <cellStyle name="Обычный 7 5 10 3" xfId="22997"/>
    <cellStyle name="Обычный 7 5 10 4" xfId="30469"/>
    <cellStyle name="Обычный 7 5 10 5" xfId="37938"/>
    <cellStyle name="Обычный 7 5 10 6" xfId="45399"/>
    <cellStyle name="Обычный 7 5 10 7" xfId="53287"/>
    <cellStyle name="Обычный 7 5 10 8" xfId="60754"/>
    <cellStyle name="Обычный 7 5 11" xfId="14821"/>
    <cellStyle name="Обычный 7 5 12" xfId="16448"/>
    <cellStyle name="Обычный 7 5 13" xfId="23933"/>
    <cellStyle name="Обычный 7 5 14" xfId="31404"/>
    <cellStyle name="Обычный 7 5 15" xfId="38870"/>
    <cellStyle name="Обычный 7 5 16" xfId="45688"/>
    <cellStyle name="Обычный 7 5 17" xfId="46751"/>
    <cellStyle name="Обычный 7 5 18" xfId="54218"/>
    <cellStyle name="Обычный 7 5 2" xfId="14822"/>
    <cellStyle name="Обычный 7 5 2 10" xfId="16449"/>
    <cellStyle name="Обычный 7 5 2 11" xfId="23934"/>
    <cellStyle name="Обычный 7 5 2 12" xfId="31405"/>
    <cellStyle name="Обычный 7 5 2 13" xfId="38871"/>
    <cellStyle name="Обычный 7 5 2 14" xfId="46752"/>
    <cellStyle name="Обычный 7 5 2 15" xfId="54219"/>
    <cellStyle name="Обычный 7 5 2 2" xfId="14823"/>
    <cellStyle name="Обычный 7 5 2 2 2" xfId="14824"/>
    <cellStyle name="Обычный 7 5 2 2 3" xfId="17399"/>
    <cellStyle name="Обычный 7 5 2 2 4" xfId="24871"/>
    <cellStyle name="Обычный 7 5 2 2 5" xfId="32341"/>
    <cellStyle name="Обычный 7 5 2 2 6" xfId="39803"/>
    <cellStyle name="Обычный 7 5 2 2 7" xfId="47689"/>
    <cellStyle name="Обычный 7 5 2 2 8" xfId="55156"/>
    <cellStyle name="Обычный 7 5 2 3" xfId="14825"/>
    <cellStyle name="Обычный 7 5 2 3 2" xfId="14826"/>
    <cellStyle name="Обычный 7 5 2 3 3" xfId="18333"/>
    <cellStyle name="Обычный 7 5 2 3 4" xfId="25805"/>
    <cellStyle name="Обычный 7 5 2 3 5" xfId="33274"/>
    <cellStyle name="Обычный 7 5 2 3 6" xfId="40735"/>
    <cellStyle name="Обычный 7 5 2 3 7" xfId="48623"/>
    <cellStyle name="Обычный 7 5 2 3 8" xfId="56090"/>
    <cellStyle name="Обычный 7 5 2 4" xfId="14827"/>
    <cellStyle name="Обычный 7 5 2 4 2" xfId="14828"/>
    <cellStyle name="Обычный 7 5 2 4 3" xfId="19266"/>
    <cellStyle name="Обычный 7 5 2 4 4" xfId="26738"/>
    <cellStyle name="Обычный 7 5 2 4 5" xfId="34207"/>
    <cellStyle name="Обычный 7 5 2 4 6" xfId="41668"/>
    <cellStyle name="Обычный 7 5 2 4 7" xfId="49556"/>
    <cellStyle name="Обычный 7 5 2 4 8" xfId="57023"/>
    <cellStyle name="Обычный 7 5 2 5" xfId="14829"/>
    <cellStyle name="Обычный 7 5 2 5 2" xfId="14830"/>
    <cellStyle name="Обычный 7 5 2 5 3" xfId="20198"/>
    <cellStyle name="Обычный 7 5 2 5 4" xfId="27670"/>
    <cellStyle name="Обычный 7 5 2 5 5" xfId="35139"/>
    <cellStyle name="Обычный 7 5 2 5 6" xfId="42600"/>
    <cellStyle name="Обычный 7 5 2 5 7" xfId="50488"/>
    <cellStyle name="Обычный 7 5 2 5 8" xfId="57955"/>
    <cellStyle name="Обычный 7 5 2 6" xfId="14831"/>
    <cellStyle name="Обычный 7 5 2 6 2" xfId="14832"/>
    <cellStyle name="Обычный 7 5 2 6 3" xfId="21131"/>
    <cellStyle name="Обычный 7 5 2 6 4" xfId="28603"/>
    <cellStyle name="Обычный 7 5 2 6 5" xfId="36072"/>
    <cellStyle name="Обычный 7 5 2 6 6" xfId="43533"/>
    <cellStyle name="Обычный 7 5 2 6 7" xfId="51421"/>
    <cellStyle name="Обычный 7 5 2 6 8" xfId="58888"/>
    <cellStyle name="Обычный 7 5 2 7" xfId="14833"/>
    <cellStyle name="Обычный 7 5 2 7 2" xfId="14834"/>
    <cellStyle name="Обычный 7 5 2 7 3" xfId="22065"/>
    <cellStyle name="Обычный 7 5 2 7 4" xfId="29537"/>
    <cellStyle name="Обычный 7 5 2 7 5" xfId="37006"/>
    <cellStyle name="Обычный 7 5 2 7 6" xfId="44467"/>
    <cellStyle name="Обычный 7 5 2 7 7" xfId="52355"/>
    <cellStyle name="Обычный 7 5 2 7 8" xfId="59822"/>
    <cellStyle name="Обычный 7 5 2 8" xfId="14835"/>
    <cellStyle name="Обычный 7 5 2 8 2" xfId="14836"/>
    <cellStyle name="Обычный 7 5 2 8 3" xfId="22998"/>
    <cellStyle name="Обычный 7 5 2 8 4" xfId="30470"/>
    <cellStyle name="Обычный 7 5 2 8 5" xfId="37939"/>
    <cellStyle name="Обычный 7 5 2 8 6" xfId="45400"/>
    <cellStyle name="Обычный 7 5 2 8 7" xfId="53288"/>
    <cellStyle name="Обычный 7 5 2 8 8" xfId="60755"/>
    <cellStyle name="Обычный 7 5 2 9" xfId="14837"/>
    <cellStyle name="Обычный 7 5 3" xfId="14838"/>
    <cellStyle name="Обычный 7 5 3 10" xfId="16450"/>
    <cellStyle name="Обычный 7 5 3 11" xfId="23935"/>
    <cellStyle name="Обычный 7 5 3 12" xfId="31406"/>
    <cellStyle name="Обычный 7 5 3 13" xfId="38872"/>
    <cellStyle name="Обычный 7 5 3 14" xfId="46753"/>
    <cellStyle name="Обычный 7 5 3 15" xfId="54220"/>
    <cellStyle name="Обычный 7 5 3 2" xfId="14839"/>
    <cellStyle name="Обычный 7 5 3 2 2" xfId="14840"/>
    <cellStyle name="Обычный 7 5 3 2 3" xfId="17400"/>
    <cellStyle name="Обычный 7 5 3 2 4" xfId="24872"/>
    <cellStyle name="Обычный 7 5 3 2 5" xfId="32342"/>
    <cellStyle name="Обычный 7 5 3 2 6" xfId="39804"/>
    <cellStyle name="Обычный 7 5 3 2 7" xfId="47690"/>
    <cellStyle name="Обычный 7 5 3 2 8" xfId="55157"/>
    <cellStyle name="Обычный 7 5 3 3" xfId="14841"/>
    <cellStyle name="Обычный 7 5 3 3 2" xfId="14842"/>
    <cellStyle name="Обычный 7 5 3 3 3" xfId="18334"/>
    <cellStyle name="Обычный 7 5 3 3 4" xfId="25806"/>
    <cellStyle name="Обычный 7 5 3 3 5" xfId="33275"/>
    <cellStyle name="Обычный 7 5 3 3 6" xfId="40736"/>
    <cellStyle name="Обычный 7 5 3 3 7" xfId="48624"/>
    <cellStyle name="Обычный 7 5 3 3 8" xfId="56091"/>
    <cellStyle name="Обычный 7 5 3 4" xfId="14843"/>
    <cellStyle name="Обычный 7 5 3 4 2" xfId="14844"/>
    <cellStyle name="Обычный 7 5 3 4 3" xfId="19267"/>
    <cellStyle name="Обычный 7 5 3 4 4" xfId="26739"/>
    <cellStyle name="Обычный 7 5 3 4 5" xfId="34208"/>
    <cellStyle name="Обычный 7 5 3 4 6" xfId="41669"/>
    <cellStyle name="Обычный 7 5 3 4 7" xfId="49557"/>
    <cellStyle name="Обычный 7 5 3 4 8" xfId="57024"/>
    <cellStyle name="Обычный 7 5 3 5" xfId="14845"/>
    <cellStyle name="Обычный 7 5 3 5 2" xfId="14846"/>
    <cellStyle name="Обычный 7 5 3 5 3" xfId="20199"/>
    <cellStyle name="Обычный 7 5 3 5 4" xfId="27671"/>
    <cellStyle name="Обычный 7 5 3 5 5" xfId="35140"/>
    <cellStyle name="Обычный 7 5 3 5 6" xfId="42601"/>
    <cellStyle name="Обычный 7 5 3 5 7" xfId="50489"/>
    <cellStyle name="Обычный 7 5 3 5 8" xfId="57956"/>
    <cellStyle name="Обычный 7 5 3 6" xfId="14847"/>
    <cellStyle name="Обычный 7 5 3 6 2" xfId="14848"/>
    <cellStyle name="Обычный 7 5 3 6 3" xfId="21132"/>
    <cellStyle name="Обычный 7 5 3 6 4" xfId="28604"/>
    <cellStyle name="Обычный 7 5 3 6 5" xfId="36073"/>
    <cellStyle name="Обычный 7 5 3 6 6" xfId="43534"/>
    <cellStyle name="Обычный 7 5 3 6 7" xfId="51422"/>
    <cellStyle name="Обычный 7 5 3 6 8" xfId="58889"/>
    <cellStyle name="Обычный 7 5 3 7" xfId="14849"/>
    <cellStyle name="Обычный 7 5 3 7 2" xfId="14850"/>
    <cellStyle name="Обычный 7 5 3 7 3" xfId="22066"/>
    <cellStyle name="Обычный 7 5 3 7 4" xfId="29538"/>
    <cellStyle name="Обычный 7 5 3 7 5" xfId="37007"/>
    <cellStyle name="Обычный 7 5 3 7 6" xfId="44468"/>
    <cellStyle name="Обычный 7 5 3 7 7" xfId="52356"/>
    <cellStyle name="Обычный 7 5 3 7 8" xfId="59823"/>
    <cellStyle name="Обычный 7 5 3 8" xfId="14851"/>
    <cellStyle name="Обычный 7 5 3 8 2" xfId="14852"/>
    <cellStyle name="Обычный 7 5 3 8 3" xfId="22999"/>
    <cellStyle name="Обычный 7 5 3 8 4" xfId="30471"/>
    <cellStyle name="Обычный 7 5 3 8 5" xfId="37940"/>
    <cellStyle name="Обычный 7 5 3 8 6" xfId="45401"/>
    <cellStyle name="Обычный 7 5 3 8 7" xfId="53289"/>
    <cellStyle name="Обычный 7 5 3 8 8" xfId="60756"/>
    <cellStyle name="Обычный 7 5 3 9" xfId="14853"/>
    <cellStyle name="Обычный 7 5 4" xfId="14854"/>
    <cellStyle name="Обычный 7 5 4 2" xfId="14855"/>
    <cellStyle name="Обычный 7 5 4 3" xfId="17398"/>
    <cellStyle name="Обычный 7 5 4 4" xfId="24870"/>
    <cellStyle name="Обычный 7 5 4 5" xfId="32340"/>
    <cellStyle name="Обычный 7 5 4 6" xfId="39802"/>
    <cellStyle name="Обычный 7 5 4 7" xfId="47688"/>
    <cellStyle name="Обычный 7 5 4 8" xfId="55155"/>
    <cellStyle name="Обычный 7 5 5" xfId="14856"/>
    <cellStyle name="Обычный 7 5 5 2" xfId="14857"/>
    <cellStyle name="Обычный 7 5 5 3" xfId="18332"/>
    <cellStyle name="Обычный 7 5 5 4" xfId="25804"/>
    <cellStyle name="Обычный 7 5 5 5" xfId="33273"/>
    <cellStyle name="Обычный 7 5 5 6" xfId="40734"/>
    <cellStyle name="Обычный 7 5 5 7" xfId="48622"/>
    <cellStyle name="Обычный 7 5 5 8" xfId="56089"/>
    <cellStyle name="Обычный 7 5 6" xfId="14858"/>
    <cellStyle name="Обычный 7 5 6 2" xfId="14859"/>
    <cellStyle name="Обычный 7 5 6 3" xfId="19265"/>
    <cellStyle name="Обычный 7 5 6 4" xfId="26737"/>
    <cellStyle name="Обычный 7 5 6 5" xfId="34206"/>
    <cellStyle name="Обычный 7 5 6 6" xfId="41667"/>
    <cellStyle name="Обычный 7 5 6 7" xfId="49555"/>
    <cellStyle name="Обычный 7 5 6 8" xfId="57022"/>
    <cellStyle name="Обычный 7 5 7" xfId="14860"/>
    <cellStyle name="Обычный 7 5 7 2" xfId="14861"/>
    <cellStyle name="Обычный 7 5 7 3" xfId="20197"/>
    <cellStyle name="Обычный 7 5 7 4" xfId="27669"/>
    <cellStyle name="Обычный 7 5 7 5" xfId="35138"/>
    <cellStyle name="Обычный 7 5 7 6" xfId="42599"/>
    <cellStyle name="Обычный 7 5 7 7" xfId="50487"/>
    <cellStyle name="Обычный 7 5 7 8" xfId="57954"/>
    <cellStyle name="Обычный 7 5 8" xfId="14862"/>
    <cellStyle name="Обычный 7 5 8 2" xfId="14863"/>
    <cellStyle name="Обычный 7 5 8 3" xfId="21130"/>
    <cellStyle name="Обычный 7 5 8 4" xfId="28602"/>
    <cellStyle name="Обычный 7 5 8 5" xfId="36071"/>
    <cellStyle name="Обычный 7 5 8 6" xfId="43532"/>
    <cellStyle name="Обычный 7 5 8 7" xfId="51420"/>
    <cellStyle name="Обычный 7 5 8 8" xfId="58887"/>
    <cellStyle name="Обычный 7 5 9" xfId="14864"/>
    <cellStyle name="Обычный 7 5 9 2" xfId="14865"/>
    <cellStyle name="Обычный 7 5 9 3" xfId="22064"/>
    <cellStyle name="Обычный 7 5 9 4" xfId="29536"/>
    <cellStyle name="Обычный 7 5 9 5" xfId="37005"/>
    <cellStyle name="Обычный 7 5 9 6" xfId="44466"/>
    <cellStyle name="Обычный 7 5 9 7" xfId="52354"/>
    <cellStyle name="Обычный 7 5 9 8" xfId="59821"/>
    <cellStyle name="Обычный 7 6" xfId="14866"/>
    <cellStyle name="Обычный 7 6 10" xfId="14867"/>
    <cellStyle name="Обычный 7 6 10 2" xfId="14868"/>
    <cellStyle name="Обычный 7 6 10 3" xfId="23000"/>
    <cellStyle name="Обычный 7 6 10 4" xfId="30472"/>
    <cellStyle name="Обычный 7 6 10 5" xfId="37941"/>
    <cellStyle name="Обычный 7 6 10 6" xfId="45402"/>
    <cellStyle name="Обычный 7 6 10 7" xfId="53290"/>
    <cellStyle name="Обычный 7 6 10 8" xfId="60757"/>
    <cellStyle name="Обычный 7 6 11" xfId="14869"/>
    <cellStyle name="Обычный 7 6 12" xfId="16451"/>
    <cellStyle name="Обычный 7 6 13" xfId="23936"/>
    <cellStyle name="Обычный 7 6 14" xfId="31407"/>
    <cellStyle name="Обычный 7 6 15" xfId="38873"/>
    <cellStyle name="Обычный 7 6 16" xfId="45689"/>
    <cellStyle name="Обычный 7 6 17" xfId="46754"/>
    <cellStyle name="Обычный 7 6 18" xfId="54221"/>
    <cellStyle name="Обычный 7 6 2" xfId="14870"/>
    <cellStyle name="Обычный 7 6 2 10" xfId="16452"/>
    <cellStyle name="Обычный 7 6 2 11" xfId="23937"/>
    <cellStyle name="Обычный 7 6 2 12" xfId="31408"/>
    <cellStyle name="Обычный 7 6 2 13" xfId="38874"/>
    <cellStyle name="Обычный 7 6 2 14" xfId="46755"/>
    <cellStyle name="Обычный 7 6 2 15" xfId="54222"/>
    <cellStyle name="Обычный 7 6 2 2" xfId="14871"/>
    <cellStyle name="Обычный 7 6 2 2 2" xfId="14872"/>
    <cellStyle name="Обычный 7 6 2 2 3" xfId="17402"/>
    <cellStyle name="Обычный 7 6 2 2 4" xfId="24874"/>
    <cellStyle name="Обычный 7 6 2 2 5" xfId="32344"/>
    <cellStyle name="Обычный 7 6 2 2 6" xfId="39806"/>
    <cellStyle name="Обычный 7 6 2 2 7" xfId="47692"/>
    <cellStyle name="Обычный 7 6 2 2 8" xfId="55159"/>
    <cellStyle name="Обычный 7 6 2 3" xfId="14873"/>
    <cellStyle name="Обычный 7 6 2 3 2" xfId="14874"/>
    <cellStyle name="Обычный 7 6 2 3 3" xfId="18336"/>
    <cellStyle name="Обычный 7 6 2 3 4" xfId="25808"/>
    <cellStyle name="Обычный 7 6 2 3 5" xfId="33277"/>
    <cellStyle name="Обычный 7 6 2 3 6" xfId="40738"/>
    <cellStyle name="Обычный 7 6 2 3 7" xfId="48626"/>
    <cellStyle name="Обычный 7 6 2 3 8" xfId="56093"/>
    <cellStyle name="Обычный 7 6 2 4" xfId="14875"/>
    <cellStyle name="Обычный 7 6 2 4 2" xfId="14876"/>
    <cellStyle name="Обычный 7 6 2 4 3" xfId="19269"/>
    <cellStyle name="Обычный 7 6 2 4 4" xfId="26741"/>
    <cellStyle name="Обычный 7 6 2 4 5" xfId="34210"/>
    <cellStyle name="Обычный 7 6 2 4 6" xfId="41671"/>
    <cellStyle name="Обычный 7 6 2 4 7" xfId="49559"/>
    <cellStyle name="Обычный 7 6 2 4 8" xfId="57026"/>
    <cellStyle name="Обычный 7 6 2 5" xfId="14877"/>
    <cellStyle name="Обычный 7 6 2 5 2" xfId="14878"/>
    <cellStyle name="Обычный 7 6 2 5 3" xfId="20201"/>
    <cellStyle name="Обычный 7 6 2 5 4" xfId="27673"/>
    <cellStyle name="Обычный 7 6 2 5 5" xfId="35142"/>
    <cellStyle name="Обычный 7 6 2 5 6" xfId="42603"/>
    <cellStyle name="Обычный 7 6 2 5 7" xfId="50491"/>
    <cellStyle name="Обычный 7 6 2 5 8" xfId="57958"/>
    <cellStyle name="Обычный 7 6 2 6" xfId="14879"/>
    <cellStyle name="Обычный 7 6 2 6 2" xfId="14880"/>
    <cellStyle name="Обычный 7 6 2 6 3" xfId="21134"/>
    <cellStyle name="Обычный 7 6 2 6 4" xfId="28606"/>
    <cellStyle name="Обычный 7 6 2 6 5" xfId="36075"/>
    <cellStyle name="Обычный 7 6 2 6 6" xfId="43536"/>
    <cellStyle name="Обычный 7 6 2 6 7" xfId="51424"/>
    <cellStyle name="Обычный 7 6 2 6 8" xfId="58891"/>
    <cellStyle name="Обычный 7 6 2 7" xfId="14881"/>
    <cellStyle name="Обычный 7 6 2 7 2" xfId="14882"/>
    <cellStyle name="Обычный 7 6 2 7 3" xfId="22068"/>
    <cellStyle name="Обычный 7 6 2 7 4" xfId="29540"/>
    <cellStyle name="Обычный 7 6 2 7 5" xfId="37009"/>
    <cellStyle name="Обычный 7 6 2 7 6" xfId="44470"/>
    <cellStyle name="Обычный 7 6 2 7 7" xfId="52358"/>
    <cellStyle name="Обычный 7 6 2 7 8" xfId="59825"/>
    <cellStyle name="Обычный 7 6 2 8" xfId="14883"/>
    <cellStyle name="Обычный 7 6 2 8 2" xfId="14884"/>
    <cellStyle name="Обычный 7 6 2 8 3" xfId="23001"/>
    <cellStyle name="Обычный 7 6 2 8 4" xfId="30473"/>
    <cellStyle name="Обычный 7 6 2 8 5" xfId="37942"/>
    <cellStyle name="Обычный 7 6 2 8 6" xfId="45403"/>
    <cellStyle name="Обычный 7 6 2 8 7" xfId="53291"/>
    <cellStyle name="Обычный 7 6 2 8 8" xfId="60758"/>
    <cellStyle name="Обычный 7 6 2 9" xfId="14885"/>
    <cellStyle name="Обычный 7 6 3" xfId="14886"/>
    <cellStyle name="Обычный 7 6 3 10" xfId="16453"/>
    <cellStyle name="Обычный 7 6 3 11" xfId="23938"/>
    <cellStyle name="Обычный 7 6 3 12" xfId="31409"/>
    <cellStyle name="Обычный 7 6 3 13" xfId="38875"/>
    <cellStyle name="Обычный 7 6 3 14" xfId="46756"/>
    <cellStyle name="Обычный 7 6 3 15" xfId="54223"/>
    <cellStyle name="Обычный 7 6 3 2" xfId="14887"/>
    <cellStyle name="Обычный 7 6 3 2 2" xfId="14888"/>
    <cellStyle name="Обычный 7 6 3 2 3" xfId="17403"/>
    <cellStyle name="Обычный 7 6 3 2 4" xfId="24875"/>
    <cellStyle name="Обычный 7 6 3 2 5" xfId="32345"/>
    <cellStyle name="Обычный 7 6 3 2 6" xfId="39807"/>
    <cellStyle name="Обычный 7 6 3 2 7" xfId="47693"/>
    <cellStyle name="Обычный 7 6 3 2 8" xfId="55160"/>
    <cellStyle name="Обычный 7 6 3 3" xfId="14889"/>
    <cellStyle name="Обычный 7 6 3 3 2" xfId="14890"/>
    <cellStyle name="Обычный 7 6 3 3 3" xfId="18337"/>
    <cellStyle name="Обычный 7 6 3 3 4" xfId="25809"/>
    <cellStyle name="Обычный 7 6 3 3 5" xfId="33278"/>
    <cellStyle name="Обычный 7 6 3 3 6" xfId="40739"/>
    <cellStyle name="Обычный 7 6 3 3 7" xfId="48627"/>
    <cellStyle name="Обычный 7 6 3 3 8" xfId="56094"/>
    <cellStyle name="Обычный 7 6 3 4" xfId="14891"/>
    <cellStyle name="Обычный 7 6 3 4 2" xfId="14892"/>
    <cellStyle name="Обычный 7 6 3 4 3" xfId="19270"/>
    <cellStyle name="Обычный 7 6 3 4 4" xfId="26742"/>
    <cellStyle name="Обычный 7 6 3 4 5" xfId="34211"/>
    <cellStyle name="Обычный 7 6 3 4 6" xfId="41672"/>
    <cellStyle name="Обычный 7 6 3 4 7" xfId="49560"/>
    <cellStyle name="Обычный 7 6 3 4 8" xfId="57027"/>
    <cellStyle name="Обычный 7 6 3 5" xfId="14893"/>
    <cellStyle name="Обычный 7 6 3 5 2" xfId="14894"/>
    <cellStyle name="Обычный 7 6 3 5 3" xfId="20202"/>
    <cellStyle name="Обычный 7 6 3 5 4" xfId="27674"/>
    <cellStyle name="Обычный 7 6 3 5 5" xfId="35143"/>
    <cellStyle name="Обычный 7 6 3 5 6" xfId="42604"/>
    <cellStyle name="Обычный 7 6 3 5 7" xfId="50492"/>
    <cellStyle name="Обычный 7 6 3 5 8" xfId="57959"/>
    <cellStyle name="Обычный 7 6 3 6" xfId="14895"/>
    <cellStyle name="Обычный 7 6 3 6 2" xfId="14896"/>
    <cellStyle name="Обычный 7 6 3 6 3" xfId="21135"/>
    <cellStyle name="Обычный 7 6 3 6 4" xfId="28607"/>
    <cellStyle name="Обычный 7 6 3 6 5" xfId="36076"/>
    <cellStyle name="Обычный 7 6 3 6 6" xfId="43537"/>
    <cellStyle name="Обычный 7 6 3 6 7" xfId="51425"/>
    <cellStyle name="Обычный 7 6 3 6 8" xfId="58892"/>
    <cellStyle name="Обычный 7 6 3 7" xfId="14897"/>
    <cellStyle name="Обычный 7 6 3 7 2" xfId="14898"/>
    <cellStyle name="Обычный 7 6 3 7 3" xfId="22069"/>
    <cellStyle name="Обычный 7 6 3 7 4" xfId="29541"/>
    <cellStyle name="Обычный 7 6 3 7 5" xfId="37010"/>
    <cellStyle name="Обычный 7 6 3 7 6" xfId="44471"/>
    <cellStyle name="Обычный 7 6 3 7 7" xfId="52359"/>
    <cellStyle name="Обычный 7 6 3 7 8" xfId="59826"/>
    <cellStyle name="Обычный 7 6 3 8" xfId="14899"/>
    <cellStyle name="Обычный 7 6 3 8 2" xfId="14900"/>
    <cellStyle name="Обычный 7 6 3 8 3" xfId="23002"/>
    <cellStyle name="Обычный 7 6 3 8 4" xfId="30474"/>
    <cellStyle name="Обычный 7 6 3 8 5" xfId="37943"/>
    <cellStyle name="Обычный 7 6 3 8 6" xfId="45404"/>
    <cellStyle name="Обычный 7 6 3 8 7" xfId="53292"/>
    <cellStyle name="Обычный 7 6 3 8 8" xfId="60759"/>
    <cellStyle name="Обычный 7 6 3 9" xfId="14901"/>
    <cellStyle name="Обычный 7 6 4" xfId="14902"/>
    <cellStyle name="Обычный 7 6 4 2" xfId="14903"/>
    <cellStyle name="Обычный 7 6 4 3" xfId="17401"/>
    <cellStyle name="Обычный 7 6 4 4" xfId="24873"/>
    <cellStyle name="Обычный 7 6 4 5" xfId="32343"/>
    <cellStyle name="Обычный 7 6 4 6" xfId="39805"/>
    <cellStyle name="Обычный 7 6 4 7" xfId="47691"/>
    <cellStyle name="Обычный 7 6 4 8" xfId="55158"/>
    <cellStyle name="Обычный 7 6 5" xfId="14904"/>
    <cellStyle name="Обычный 7 6 5 2" xfId="14905"/>
    <cellStyle name="Обычный 7 6 5 3" xfId="18335"/>
    <cellStyle name="Обычный 7 6 5 4" xfId="25807"/>
    <cellStyle name="Обычный 7 6 5 5" xfId="33276"/>
    <cellStyle name="Обычный 7 6 5 6" xfId="40737"/>
    <cellStyle name="Обычный 7 6 5 7" xfId="48625"/>
    <cellStyle name="Обычный 7 6 5 8" xfId="56092"/>
    <cellStyle name="Обычный 7 6 6" xfId="14906"/>
    <cellStyle name="Обычный 7 6 6 2" xfId="14907"/>
    <cellStyle name="Обычный 7 6 6 3" xfId="19268"/>
    <cellStyle name="Обычный 7 6 6 4" xfId="26740"/>
    <cellStyle name="Обычный 7 6 6 5" xfId="34209"/>
    <cellStyle name="Обычный 7 6 6 6" xfId="41670"/>
    <cellStyle name="Обычный 7 6 6 7" xfId="49558"/>
    <cellStyle name="Обычный 7 6 6 8" xfId="57025"/>
    <cellStyle name="Обычный 7 6 7" xfId="14908"/>
    <cellStyle name="Обычный 7 6 7 2" xfId="14909"/>
    <cellStyle name="Обычный 7 6 7 3" xfId="20200"/>
    <cellStyle name="Обычный 7 6 7 4" xfId="27672"/>
    <cellStyle name="Обычный 7 6 7 5" xfId="35141"/>
    <cellStyle name="Обычный 7 6 7 6" xfId="42602"/>
    <cellStyle name="Обычный 7 6 7 7" xfId="50490"/>
    <cellStyle name="Обычный 7 6 7 8" xfId="57957"/>
    <cellStyle name="Обычный 7 6 8" xfId="14910"/>
    <cellStyle name="Обычный 7 6 8 2" xfId="14911"/>
    <cellStyle name="Обычный 7 6 8 3" xfId="21133"/>
    <cellStyle name="Обычный 7 6 8 4" xfId="28605"/>
    <cellStyle name="Обычный 7 6 8 5" xfId="36074"/>
    <cellStyle name="Обычный 7 6 8 6" xfId="43535"/>
    <cellStyle name="Обычный 7 6 8 7" xfId="51423"/>
    <cellStyle name="Обычный 7 6 8 8" xfId="58890"/>
    <cellStyle name="Обычный 7 6 9" xfId="14912"/>
    <cellStyle name="Обычный 7 6 9 2" xfId="14913"/>
    <cellStyle name="Обычный 7 6 9 3" xfId="22067"/>
    <cellStyle name="Обычный 7 6 9 4" xfId="29539"/>
    <cellStyle name="Обычный 7 6 9 5" xfId="37008"/>
    <cellStyle name="Обычный 7 6 9 6" xfId="44469"/>
    <cellStyle name="Обычный 7 6 9 7" xfId="52357"/>
    <cellStyle name="Обычный 7 6 9 8" xfId="59824"/>
    <cellStyle name="Обычный 7 7" xfId="14914"/>
    <cellStyle name="Обычный 7 7 10" xfId="14915"/>
    <cellStyle name="Обычный 7 7 10 2" xfId="14916"/>
    <cellStyle name="Обычный 7 7 10 3" xfId="23003"/>
    <cellStyle name="Обычный 7 7 10 4" xfId="30475"/>
    <cellStyle name="Обычный 7 7 10 5" xfId="37944"/>
    <cellStyle name="Обычный 7 7 10 6" xfId="45405"/>
    <cellStyle name="Обычный 7 7 10 7" xfId="53293"/>
    <cellStyle name="Обычный 7 7 10 8" xfId="60760"/>
    <cellStyle name="Обычный 7 7 11" xfId="14917"/>
    <cellStyle name="Обычный 7 7 12" xfId="16454"/>
    <cellStyle name="Обычный 7 7 13" xfId="23939"/>
    <cellStyle name="Обычный 7 7 14" xfId="31410"/>
    <cellStyle name="Обычный 7 7 15" xfId="38876"/>
    <cellStyle name="Обычный 7 7 16" xfId="45690"/>
    <cellStyle name="Обычный 7 7 17" xfId="46757"/>
    <cellStyle name="Обычный 7 7 18" xfId="54224"/>
    <cellStyle name="Обычный 7 7 2" xfId="14918"/>
    <cellStyle name="Обычный 7 7 2 10" xfId="16455"/>
    <cellStyle name="Обычный 7 7 2 11" xfId="23940"/>
    <cellStyle name="Обычный 7 7 2 12" xfId="31411"/>
    <cellStyle name="Обычный 7 7 2 13" xfId="38877"/>
    <cellStyle name="Обычный 7 7 2 14" xfId="46758"/>
    <cellStyle name="Обычный 7 7 2 15" xfId="54225"/>
    <cellStyle name="Обычный 7 7 2 2" xfId="14919"/>
    <cellStyle name="Обычный 7 7 2 2 2" xfId="14920"/>
    <cellStyle name="Обычный 7 7 2 2 3" xfId="17405"/>
    <cellStyle name="Обычный 7 7 2 2 4" xfId="24877"/>
    <cellStyle name="Обычный 7 7 2 2 5" xfId="32347"/>
    <cellStyle name="Обычный 7 7 2 2 6" xfId="39809"/>
    <cellStyle name="Обычный 7 7 2 2 7" xfId="47695"/>
    <cellStyle name="Обычный 7 7 2 2 8" xfId="55162"/>
    <cellStyle name="Обычный 7 7 2 3" xfId="14921"/>
    <cellStyle name="Обычный 7 7 2 3 2" xfId="14922"/>
    <cellStyle name="Обычный 7 7 2 3 3" xfId="18339"/>
    <cellStyle name="Обычный 7 7 2 3 4" xfId="25811"/>
    <cellStyle name="Обычный 7 7 2 3 5" xfId="33280"/>
    <cellStyle name="Обычный 7 7 2 3 6" xfId="40741"/>
    <cellStyle name="Обычный 7 7 2 3 7" xfId="48629"/>
    <cellStyle name="Обычный 7 7 2 3 8" xfId="56096"/>
    <cellStyle name="Обычный 7 7 2 4" xfId="14923"/>
    <cellStyle name="Обычный 7 7 2 4 2" xfId="14924"/>
    <cellStyle name="Обычный 7 7 2 4 3" xfId="19272"/>
    <cellStyle name="Обычный 7 7 2 4 4" xfId="26744"/>
    <cellStyle name="Обычный 7 7 2 4 5" xfId="34213"/>
    <cellStyle name="Обычный 7 7 2 4 6" xfId="41674"/>
    <cellStyle name="Обычный 7 7 2 4 7" xfId="49562"/>
    <cellStyle name="Обычный 7 7 2 4 8" xfId="57029"/>
    <cellStyle name="Обычный 7 7 2 5" xfId="14925"/>
    <cellStyle name="Обычный 7 7 2 5 2" xfId="14926"/>
    <cellStyle name="Обычный 7 7 2 5 3" xfId="20204"/>
    <cellStyle name="Обычный 7 7 2 5 4" xfId="27676"/>
    <cellStyle name="Обычный 7 7 2 5 5" xfId="35145"/>
    <cellStyle name="Обычный 7 7 2 5 6" xfId="42606"/>
    <cellStyle name="Обычный 7 7 2 5 7" xfId="50494"/>
    <cellStyle name="Обычный 7 7 2 5 8" xfId="57961"/>
    <cellStyle name="Обычный 7 7 2 6" xfId="14927"/>
    <cellStyle name="Обычный 7 7 2 6 2" xfId="14928"/>
    <cellStyle name="Обычный 7 7 2 6 3" xfId="21137"/>
    <cellStyle name="Обычный 7 7 2 6 4" xfId="28609"/>
    <cellStyle name="Обычный 7 7 2 6 5" xfId="36078"/>
    <cellStyle name="Обычный 7 7 2 6 6" xfId="43539"/>
    <cellStyle name="Обычный 7 7 2 6 7" xfId="51427"/>
    <cellStyle name="Обычный 7 7 2 6 8" xfId="58894"/>
    <cellStyle name="Обычный 7 7 2 7" xfId="14929"/>
    <cellStyle name="Обычный 7 7 2 7 2" xfId="14930"/>
    <cellStyle name="Обычный 7 7 2 7 3" xfId="22071"/>
    <cellStyle name="Обычный 7 7 2 7 4" xfId="29543"/>
    <cellStyle name="Обычный 7 7 2 7 5" xfId="37012"/>
    <cellStyle name="Обычный 7 7 2 7 6" xfId="44473"/>
    <cellStyle name="Обычный 7 7 2 7 7" xfId="52361"/>
    <cellStyle name="Обычный 7 7 2 7 8" xfId="59828"/>
    <cellStyle name="Обычный 7 7 2 8" xfId="14931"/>
    <cellStyle name="Обычный 7 7 2 8 2" xfId="14932"/>
    <cellStyle name="Обычный 7 7 2 8 3" xfId="23004"/>
    <cellStyle name="Обычный 7 7 2 8 4" xfId="30476"/>
    <cellStyle name="Обычный 7 7 2 8 5" xfId="37945"/>
    <cellStyle name="Обычный 7 7 2 8 6" xfId="45406"/>
    <cellStyle name="Обычный 7 7 2 8 7" xfId="53294"/>
    <cellStyle name="Обычный 7 7 2 8 8" xfId="60761"/>
    <cellStyle name="Обычный 7 7 2 9" xfId="14933"/>
    <cellStyle name="Обычный 7 7 3" xfId="14934"/>
    <cellStyle name="Обычный 7 7 3 10" xfId="16456"/>
    <cellStyle name="Обычный 7 7 3 11" xfId="23941"/>
    <cellStyle name="Обычный 7 7 3 12" xfId="31412"/>
    <cellStyle name="Обычный 7 7 3 13" xfId="38878"/>
    <cellStyle name="Обычный 7 7 3 14" xfId="46759"/>
    <cellStyle name="Обычный 7 7 3 15" xfId="54226"/>
    <cellStyle name="Обычный 7 7 3 2" xfId="14935"/>
    <cellStyle name="Обычный 7 7 3 2 2" xfId="14936"/>
    <cellStyle name="Обычный 7 7 3 2 3" xfId="17406"/>
    <cellStyle name="Обычный 7 7 3 2 4" xfId="24878"/>
    <cellStyle name="Обычный 7 7 3 2 5" xfId="32348"/>
    <cellStyle name="Обычный 7 7 3 2 6" xfId="39810"/>
    <cellStyle name="Обычный 7 7 3 2 7" xfId="47696"/>
    <cellStyle name="Обычный 7 7 3 2 8" xfId="55163"/>
    <cellStyle name="Обычный 7 7 3 3" xfId="14937"/>
    <cellStyle name="Обычный 7 7 3 3 2" xfId="14938"/>
    <cellStyle name="Обычный 7 7 3 3 3" xfId="18340"/>
    <cellStyle name="Обычный 7 7 3 3 4" xfId="25812"/>
    <cellStyle name="Обычный 7 7 3 3 5" xfId="33281"/>
    <cellStyle name="Обычный 7 7 3 3 6" xfId="40742"/>
    <cellStyle name="Обычный 7 7 3 3 7" xfId="48630"/>
    <cellStyle name="Обычный 7 7 3 3 8" xfId="56097"/>
    <cellStyle name="Обычный 7 7 3 4" xfId="14939"/>
    <cellStyle name="Обычный 7 7 3 4 2" xfId="14940"/>
    <cellStyle name="Обычный 7 7 3 4 3" xfId="19273"/>
    <cellStyle name="Обычный 7 7 3 4 4" xfId="26745"/>
    <cellStyle name="Обычный 7 7 3 4 5" xfId="34214"/>
    <cellStyle name="Обычный 7 7 3 4 6" xfId="41675"/>
    <cellStyle name="Обычный 7 7 3 4 7" xfId="49563"/>
    <cellStyle name="Обычный 7 7 3 4 8" xfId="57030"/>
    <cellStyle name="Обычный 7 7 3 5" xfId="14941"/>
    <cellStyle name="Обычный 7 7 3 5 2" xfId="14942"/>
    <cellStyle name="Обычный 7 7 3 5 3" xfId="20205"/>
    <cellStyle name="Обычный 7 7 3 5 4" xfId="27677"/>
    <cellStyle name="Обычный 7 7 3 5 5" xfId="35146"/>
    <cellStyle name="Обычный 7 7 3 5 6" xfId="42607"/>
    <cellStyle name="Обычный 7 7 3 5 7" xfId="50495"/>
    <cellStyle name="Обычный 7 7 3 5 8" xfId="57962"/>
    <cellStyle name="Обычный 7 7 3 6" xfId="14943"/>
    <cellStyle name="Обычный 7 7 3 6 2" xfId="14944"/>
    <cellStyle name="Обычный 7 7 3 6 3" xfId="21138"/>
    <cellStyle name="Обычный 7 7 3 6 4" xfId="28610"/>
    <cellStyle name="Обычный 7 7 3 6 5" xfId="36079"/>
    <cellStyle name="Обычный 7 7 3 6 6" xfId="43540"/>
    <cellStyle name="Обычный 7 7 3 6 7" xfId="51428"/>
    <cellStyle name="Обычный 7 7 3 6 8" xfId="58895"/>
    <cellStyle name="Обычный 7 7 3 7" xfId="14945"/>
    <cellStyle name="Обычный 7 7 3 7 2" xfId="14946"/>
    <cellStyle name="Обычный 7 7 3 7 3" xfId="22072"/>
    <cellStyle name="Обычный 7 7 3 7 4" xfId="29544"/>
    <cellStyle name="Обычный 7 7 3 7 5" xfId="37013"/>
    <cellStyle name="Обычный 7 7 3 7 6" xfId="44474"/>
    <cellStyle name="Обычный 7 7 3 7 7" xfId="52362"/>
    <cellStyle name="Обычный 7 7 3 7 8" xfId="59829"/>
    <cellStyle name="Обычный 7 7 3 8" xfId="14947"/>
    <cellStyle name="Обычный 7 7 3 8 2" xfId="14948"/>
    <cellStyle name="Обычный 7 7 3 8 3" xfId="23005"/>
    <cellStyle name="Обычный 7 7 3 8 4" xfId="30477"/>
    <cellStyle name="Обычный 7 7 3 8 5" xfId="37946"/>
    <cellStyle name="Обычный 7 7 3 8 6" xfId="45407"/>
    <cellStyle name="Обычный 7 7 3 8 7" xfId="53295"/>
    <cellStyle name="Обычный 7 7 3 8 8" xfId="60762"/>
    <cellStyle name="Обычный 7 7 3 9" xfId="14949"/>
    <cellStyle name="Обычный 7 7 4" xfId="14950"/>
    <cellStyle name="Обычный 7 7 4 2" xfId="14951"/>
    <cellStyle name="Обычный 7 7 4 3" xfId="17404"/>
    <cellStyle name="Обычный 7 7 4 4" xfId="24876"/>
    <cellStyle name="Обычный 7 7 4 5" xfId="32346"/>
    <cellStyle name="Обычный 7 7 4 6" xfId="39808"/>
    <cellStyle name="Обычный 7 7 4 7" xfId="47694"/>
    <cellStyle name="Обычный 7 7 4 8" xfId="55161"/>
    <cellStyle name="Обычный 7 7 5" xfId="14952"/>
    <cellStyle name="Обычный 7 7 5 2" xfId="14953"/>
    <cellStyle name="Обычный 7 7 5 3" xfId="18338"/>
    <cellStyle name="Обычный 7 7 5 4" xfId="25810"/>
    <cellStyle name="Обычный 7 7 5 5" xfId="33279"/>
    <cellStyle name="Обычный 7 7 5 6" xfId="40740"/>
    <cellStyle name="Обычный 7 7 5 7" xfId="48628"/>
    <cellStyle name="Обычный 7 7 5 8" xfId="56095"/>
    <cellStyle name="Обычный 7 7 6" xfId="14954"/>
    <cellStyle name="Обычный 7 7 6 2" xfId="14955"/>
    <cellStyle name="Обычный 7 7 6 3" xfId="19271"/>
    <cellStyle name="Обычный 7 7 6 4" xfId="26743"/>
    <cellStyle name="Обычный 7 7 6 5" xfId="34212"/>
    <cellStyle name="Обычный 7 7 6 6" xfId="41673"/>
    <cellStyle name="Обычный 7 7 6 7" xfId="49561"/>
    <cellStyle name="Обычный 7 7 6 8" xfId="57028"/>
    <cellStyle name="Обычный 7 7 7" xfId="14956"/>
    <cellStyle name="Обычный 7 7 7 2" xfId="14957"/>
    <cellStyle name="Обычный 7 7 7 3" xfId="20203"/>
    <cellStyle name="Обычный 7 7 7 4" xfId="27675"/>
    <cellStyle name="Обычный 7 7 7 5" xfId="35144"/>
    <cellStyle name="Обычный 7 7 7 6" xfId="42605"/>
    <cellStyle name="Обычный 7 7 7 7" xfId="50493"/>
    <cellStyle name="Обычный 7 7 7 8" xfId="57960"/>
    <cellStyle name="Обычный 7 7 8" xfId="14958"/>
    <cellStyle name="Обычный 7 7 8 2" xfId="14959"/>
    <cellStyle name="Обычный 7 7 8 3" xfId="21136"/>
    <cellStyle name="Обычный 7 7 8 4" xfId="28608"/>
    <cellStyle name="Обычный 7 7 8 5" xfId="36077"/>
    <cellStyle name="Обычный 7 7 8 6" xfId="43538"/>
    <cellStyle name="Обычный 7 7 8 7" xfId="51426"/>
    <cellStyle name="Обычный 7 7 8 8" xfId="58893"/>
    <cellStyle name="Обычный 7 7 9" xfId="14960"/>
    <cellStyle name="Обычный 7 7 9 2" xfId="14961"/>
    <cellStyle name="Обычный 7 7 9 3" xfId="22070"/>
    <cellStyle name="Обычный 7 7 9 4" xfId="29542"/>
    <cellStyle name="Обычный 7 7 9 5" xfId="37011"/>
    <cellStyle name="Обычный 7 7 9 6" xfId="44472"/>
    <cellStyle name="Обычный 7 7 9 7" xfId="52360"/>
    <cellStyle name="Обычный 7 7 9 8" xfId="59827"/>
    <cellStyle name="Обычный 7 8" xfId="45441"/>
    <cellStyle name="Обычный 8" xfId="14962"/>
    <cellStyle name="Обычный 8 2" xfId="14963"/>
    <cellStyle name="Обычный 8 2 2" xfId="14964"/>
    <cellStyle name="Обычный 8 2 2 2" xfId="45692"/>
    <cellStyle name="Обычный 8 2 3" xfId="45691"/>
    <cellStyle name="Обычный 8 3" xfId="14965"/>
    <cellStyle name="Обычный 8 3 10" xfId="14966"/>
    <cellStyle name="Обычный 8 3 10 2" xfId="14967"/>
    <cellStyle name="Обычный 8 3 10 3" xfId="23006"/>
    <cellStyle name="Обычный 8 3 10 4" xfId="30478"/>
    <cellStyle name="Обычный 8 3 10 5" xfId="37947"/>
    <cellStyle name="Обычный 8 3 10 6" xfId="45408"/>
    <cellStyle name="Обычный 8 3 10 7" xfId="53296"/>
    <cellStyle name="Обычный 8 3 10 8" xfId="60763"/>
    <cellStyle name="Обычный 8 3 11" xfId="14968"/>
    <cellStyle name="Обычный 8 3 12" xfId="16457"/>
    <cellStyle name="Обычный 8 3 13" xfId="23942"/>
    <cellStyle name="Обычный 8 3 14" xfId="31413"/>
    <cellStyle name="Обычный 8 3 15" xfId="38879"/>
    <cellStyle name="Обычный 8 3 16" xfId="45693"/>
    <cellStyle name="Обычный 8 3 17" xfId="46760"/>
    <cellStyle name="Обычный 8 3 18" xfId="54227"/>
    <cellStyle name="Обычный 8 3 2" xfId="14969"/>
    <cellStyle name="Обычный 8 3 2 10" xfId="16458"/>
    <cellStyle name="Обычный 8 3 2 11" xfId="23943"/>
    <cellStyle name="Обычный 8 3 2 12" xfId="31414"/>
    <cellStyle name="Обычный 8 3 2 13" xfId="38880"/>
    <cellStyle name="Обычный 8 3 2 14" xfId="46761"/>
    <cellStyle name="Обычный 8 3 2 15" xfId="54228"/>
    <cellStyle name="Обычный 8 3 2 2" xfId="14970"/>
    <cellStyle name="Обычный 8 3 2 2 2" xfId="14971"/>
    <cellStyle name="Обычный 8 3 2 2 3" xfId="17408"/>
    <cellStyle name="Обычный 8 3 2 2 4" xfId="24880"/>
    <cellStyle name="Обычный 8 3 2 2 5" xfId="32350"/>
    <cellStyle name="Обычный 8 3 2 2 6" xfId="39812"/>
    <cellStyle name="Обычный 8 3 2 2 7" xfId="47698"/>
    <cellStyle name="Обычный 8 3 2 2 8" xfId="55165"/>
    <cellStyle name="Обычный 8 3 2 3" xfId="14972"/>
    <cellStyle name="Обычный 8 3 2 3 2" xfId="14973"/>
    <cellStyle name="Обычный 8 3 2 3 3" xfId="18342"/>
    <cellStyle name="Обычный 8 3 2 3 4" xfId="25814"/>
    <cellStyle name="Обычный 8 3 2 3 5" xfId="33283"/>
    <cellStyle name="Обычный 8 3 2 3 6" xfId="40744"/>
    <cellStyle name="Обычный 8 3 2 3 7" xfId="48632"/>
    <cellStyle name="Обычный 8 3 2 3 8" xfId="56099"/>
    <cellStyle name="Обычный 8 3 2 4" xfId="14974"/>
    <cellStyle name="Обычный 8 3 2 4 2" xfId="14975"/>
    <cellStyle name="Обычный 8 3 2 4 3" xfId="19275"/>
    <cellStyle name="Обычный 8 3 2 4 4" xfId="26747"/>
    <cellStyle name="Обычный 8 3 2 4 5" xfId="34216"/>
    <cellStyle name="Обычный 8 3 2 4 6" xfId="41677"/>
    <cellStyle name="Обычный 8 3 2 4 7" xfId="49565"/>
    <cellStyle name="Обычный 8 3 2 4 8" xfId="57032"/>
    <cellStyle name="Обычный 8 3 2 5" xfId="14976"/>
    <cellStyle name="Обычный 8 3 2 5 2" xfId="14977"/>
    <cellStyle name="Обычный 8 3 2 5 3" xfId="20207"/>
    <cellStyle name="Обычный 8 3 2 5 4" xfId="27679"/>
    <cellStyle name="Обычный 8 3 2 5 5" xfId="35148"/>
    <cellStyle name="Обычный 8 3 2 5 6" xfId="42609"/>
    <cellStyle name="Обычный 8 3 2 5 7" xfId="50497"/>
    <cellStyle name="Обычный 8 3 2 5 8" xfId="57964"/>
    <cellStyle name="Обычный 8 3 2 6" xfId="14978"/>
    <cellStyle name="Обычный 8 3 2 6 2" xfId="14979"/>
    <cellStyle name="Обычный 8 3 2 6 3" xfId="21140"/>
    <cellStyle name="Обычный 8 3 2 6 4" xfId="28612"/>
    <cellStyle name="Обычный 8 3 2 6 5" xfId="36081"/>
    <cellStyle name="Обычный 8 3 2 6 6" xfId="43542"/>
    <cellStyle name="Обычный 8 3 2 6 7" xfId="51430"/>
    <cellStyle name="Обычный 8 3 2 6 8" xfId="58897"/>
    <cellStyle name="Обычный 8 3 2 7" xfId="14980"/>
    <cellStyle name="Обычный 8 3 2 7 2" xfId="14981"/>
    <cellStyle name="Обычный 8 3 2 7 3" xfId="22074"/>
    <cellStyle name="Обычный 8 3 2 7 4" xfId="29546"/>
    <cellStyle name="Обычный 8 3 2 7 5" xfId="37015"/>
    <cellStyle name="Обычный 8 3 2 7 6" xfId="44476"/>
    <cellStyle name="Обычный 8 3 2 7 7" xfId="52364"/>
    <cellStyle name="Обычный 8 3 2 7 8" xfId="59831"/>
    <cellStyle name="Обычный 8 3 2 8" xfId="14982"/>
    <cellStyle name="Обычный 8 3 2 8 2" xfId="14983"/>
    <cellStyle name="Обычный 8 3 2 8 3" xfId="23007"/>
    <cellStyle name="Обычный 8 3 2 8 4" xfId="30479"/>
    <cellStyle name="Обычный 8 3 2 8 5" xfId="37948"/>
    <cellStyle name="Обычный 8 3 2 8 6" xfId="45409"/>
    <cellStyle name="Обычный 8 3 2 8 7" xfId="53297"/>
    <cellStyle name="Обычный 8 3 2 8 8" xfId="60764"/>
    <cellStyle name="Обычный 8 3 2 9" xfId="14984"/>
    <cellStyle name="Обычный 8 3 3" xfId="14985"/>
    <cellStyle name="Обычный 8 3 3 10" xfId="16459"/>
    <cellStyle name="Обычный 8 3 3 11" xfId="23944"/>
    <cellStyle name="Обычный 8 3 3 12" xfId="31415"/>
    <cellStyle name="Обычный 8 3 3 13" xfId="38881"/>
    <cellStyle name="Обычный 8 3 3 14" xfId="46762"/>
    <cellStyle name="Обычный 8 3 3 15" xfId="54229"/>
    <cellStyle name="Обычный 8 3 3 2" xfId="14986"/>
    <cellStyle name="Обычный 8 3 3 2 2" xfId="14987"/>
    <cellStyle name="Обычный 8 3 3 2 3" xfId="17409"/>
    <cellStyle name="Обычный 8 3 3 2 4" xfId="24881"/>
    <cellStyle name="Обычный 8 3 3 2 5" xfId="32351"/>
    <cellStyle name="Обычный 8 3 3 2 6" xfId="39813"/>
    <cellStyle name="Обычный 8 3 3 2 7" xfId="47699"/>
    <cellStyle name="Обычный 8 3 3 2 8" xfId="55166"/>
    <cellStyle name="Обычный 8 3 3 3" xfId="14988"/>
    <cellStyle name="Обычный 8 3 3 3 2" xfId="14989"/>
    <cellStyle name="Обычный 8 3 3 3 3" xfId="18343"/>
    <cellStyle name="Обычный 8 3 3 3 4" xfId="25815"/>
    <cellStyle name="Обычный 8 3 3 3 5" xfId="33284"/>
    <cellStyle name="Обычный 8 3 3 3 6" xfId="40745"/>
    <cellStyle name="Обычный 8 3 3 3 7" xfId="48633"/>
    <cellStyle name="Обычный 8 3 3 3 8" xfId="56100"/>
    <cellStyle name="Обычный 8 3 3 4" xfId="14990"/>
    <cellStyle name="Обычный 8 3 3 4 2" xfId="14991"/>
    <cellStyle name="Обычный 8 3 3 4 3" xfId="19276"/>
    <cellStyle name="Обычный 8 3 3 4 4" xfId="26748"/>
    <cellStyle name="Обычный 8 3 3 4 5" xfId="34217"/>
    <cellStyle name="Обычный 8 3 3 4 6" xfId="41678"/>
    <cellStyle name="Обычный 8 3 3 4 7" xfId="49566"/>
    <cellStyle name="Обычный 8 3 3 4 8" xfId="57033"/>
    <cellStyle name="Обычный 8 3 3 5" xfId="14992"/>
    <cellStyle name="Обычный 8 3 3 5 2" xfId="14993"/>
    <cellStyle name="Обычный 8 3 3 5 3" xfId="20208"/>
    <cellStyle name="Обычный 8 3 3 5 4" xfId="27680"/>
    <cellStyle name="Обычный 8 3 3 5 5" xfId="35149"/>
    <cellStyle name="Обычный 8 3 3 5 6" xfId="42610"/>
    <cellStyle name="Обычный 8 3 3 5 7" xfId="50498"/>
    <cellStyle name="Обычный 8 3 3 5 8" xfId="57965"/>
    <cellStyle name="Обычный 8 3 3 6" xfId="14994"/>
    <cellStyle name="Обычный 8 3 3 6 2" xfId="14995"/>
    <cellStyle name="Обычный 8 3 3 6 3" xfId="21141"/>
    <cellStyle name="Обычный 8 3 3 6 4" xfId="28613"/>
    <cellStyle name="Обычный 8 3 3 6 5" xfId="36082"/>
    <cellStyle name="Обычный 8 3 3 6 6" xfId="43543"/>
    <cellStyle name="Обычный 8 3 3 6 7" xfId="51431"/>
    <cellStyle name="Обычный 8 3 3 6 8" xfId="58898"/>
    <cellStyle name="Обычный 8 3 3 7" xfId="14996"/>
    <cellStyle name="Обычный 8 3 3 7 2" xfId="14997"/>
    <cellStyle name="Обычный 8 3 3 7 3" xfId="22075"/>
    <cellStyle name="Обычный 8 3 3 7 4" xfId="29547"/>
    <cellStyle name="Обычный 8 3 3 7 5" xfId="37016"/>
    <cellStyle name="Обычный 8 3 3 7 6" xfId="44477"/>
    <cellStyle name="Обычный 8 3 3 7 7" xfId="52365"/>
    <cellStyle name="Обычный 8 3 3 7 8" xfId="59832"/>
    <cellStyle name="Обычный 8 3 3 8" xfId="14998"/>
    <cellStyle name="Обычный 8 3 3 8 2" xfId="14999"/>
    <cellStyle name="Обычный 8 3 3 8 3" xfId="23008"/>
    <cellStyle name="Обычный 8 3 3 8 4" xfId="30480"/>
    <cellStyle name="Обычный 8 3 3 8 5" xfId="37949"/>
    <cellStyle name="Обычный 8 3 3 8 6" xfId="45410"/>
    <cellStyle name="Обычный 8 3 3 8 7" xfId="53298"/>
    <cellStyle name="Обычный 8 3 3 8 8" xfId="60765"/>
    <cellStyle name="Обычный 8 3 3 9" xfId="15000"/>
    <cellStyle name="Обычный 8 3 4" xfId="15001"/>
    <cellStyle name="Обычный 8 3 4 2" xfId="15002"/>
    <cellStyle name="Обычный 8 3 4 3" xfId="17407"/>
    <cellStyle name="Обычный 8 3 4 4" xfId="24879"/>
    <cellStyle name="Обычный 8 3 4 5" xfId="32349"/>
    <cellStyle name="Обычный 8 3 4 6" xfId="39811"/>
    <cellStyle name="Обычный 8 3 4 7" xfId="47697"/>
    <cellStyle name="Обычный 8 3 4 8" xfId="55164"/>
    <cellStyle name="Обычный 8 3 5" xfId="15003"/>
    <cellStyle name="Обычный 8 3 5 2" xfId="15004"/>
    <cellStyle name="Обычный 8 3 5 3" xfId="18341"/>
    <cellStyle name="Обычный 8 3 5 4" xfId="25813"/>
    <cellStyle name="Обычный 8 3 5 5" xfId="33282"/>
    <cellStyle name="Обычный 8 3 5 6" xfId="40743"/>
    <cellStyle name="Обычный 8 3 5 7" xfId="48631"/>
    <cellStyle name="Обычный 8 3 5 8" xfId="56098"/>
    <cellStyle name="Обычный 8 3 6" xfId="15005"/>
    <cellStyle name="Обычный 8 3 6 2" xfId="15006"/>
    <cellStyle name="Обычный 8 3 6 3" xfId="19274"/>
    <cellStyle name="Обычный 8 3 6 4" xfId="26746"/>
    <cellStyle name="Обычный 8 3 6 5" xfId="34215"/>
    <cellStyle name="Обычный 8 3 6 6" xfId="41676"/>
    <cellStyle name="Обычный 8 3 6 7" xfId="49564"/>
    <cellStyle name="Обычный 8 3 6 8" xfId="57031"/>
    <cellStyle name="Обычный 8 3 7" xfId="15007"/>
    <cellStyle name="Обычный 8 3 7 2" xfId="15008"/>
    <cellStyle name="Обычный 8 3 7 3" xfId="20206"/>
    <cellStyle name="Обычный 8 3 7 4" xfId="27678"/>
    <cellStyle name="Обычный 8 3 7 5" xfId="35147"/>
    <cellStyle name="Обычный 8 3 7 6" xfId="42608"/>
    <cellStyle name="Обычный 8 3 7 7" xfId="50496"/>
    <cellStyle name="Обычный 8 3 7 8" xfId="57963"/>
    <cellStyle name="Обычный 8 3 8" xfId="15009"/>
    <cellStyle name="Обычный 8 3 8 2" xfId="15010"/>
    <cellStyle name="Обычный 8 3 8 3" xfId="21139"/>
    <cellStyle name="Обычный 8 3 8 4" xfId="28611"/>
    <cellStyle name="Обычный 8 3 8 5" xfId="36080"/>
    <cellStyle name="Обычный 8 3 8 6" xfId="43541"/>
    <cellStyle name="Обычный 8 3 8 7" xfId="51429"/>
    <cellStyle name="Обычный 8 3 8 8" xfId="58896"/>
    <cellStyle name="Обычный 8 3 9" xfId="15011"/>
    <cellStyle name="Обычный 8 3 9 2" xfId="15012"/>
    <cellStyle name="Обычный 8 3 9 3" xfId="22073"/>
    <cellStyle name="Обычный 8 3 9 4" xfId="29545"/>
    <cellStyle name="Обычный 8 3 9 5" xfId="37014"/>
    <cellStyle name="Обычный 8 3 9 6" xfId="44475"/>
    <cellStyle name="Обычный 8 3 9 7" xfId="52363"/>
    <cellStyle name="Обычный 8 3 9 8" xfId="59830"/>
    <cellStyle name="Обычный 8 4" xfId="45442"/>
    <cellStyle name="Обычный 9" xfId="15013"/>
    <cellStyle name="Обычный 9 2" xfId="15014"/>
    <cellStyle name="Обычный 9 2 10" xfId="15015"/>
    <cellStyle name="Обычный 9 2 10 2" xfId="15016"/>
    <cellStyle name="Обычный 9 2 10 3" xfId="23009"/>
    <cellStyle name="Обычный 9 2 10 4" xfId="30481"/>
    <cellStyle name="Обычный 9 2 10 5" xfId="37950"/>
    <cellStyle name="Обычный 9 2 10 6" xfId="45411"/>
    <cellStyle name="Обычный 9 2 10 7" xfId="53299"/>
    <cellStyle name="Обычный 9 2 10 8" xfId="60766"/>
    <cellStyle name="Обычный 9 2 11" xfId="15017"/>
    <cellStyle name="Обычный 9 2 12" xfId="16460"/>
    <cellStyle name="Обычный 9 2 13" xfId="23945"/>
    <cellStyle name="Обычный 9 2 14" xfId="31416"/>
    <cellStyle name="Обычный 9 2 15" xfId="38882"/>
    <cellStyle name="Обычный 9 2 16" xfId="45694"/>
    <cellStyle name="Обычный 9 2 17" xfId="46763"/>
    <cellStyle name="Обычный 9 2 18" xfId="54230"/>
    <cellStyle name="Обычный 9 2 2" xfId="15018"/>
    <cellStyle name="Обычный 9 2 2 10" xfId="16461"/>
    <cellStyle name="Обычный 9 2 2 11" xfId="23946"/>
    <cellStyle name="Обычный 9 2 2 12" xfId="31417"/>
    <cellStyle name="Обычный 9 2 2 13" xfId="38883"/>
    <cellStyle name="Обычный 9 2 2 14" xfId="46764"/>
    <cellStyle name="Обычный 9 2 2 15" xfId="54231"/>
    <cellStyle name="Обычный 9 2 2 2" xfId="15019"/>
    <cellStyle name="Обычный 9 2 2 2 2" xfId="15020"/>
    <cellStyle name="Обычный 9 2 2 2 3" xfId="17411"/>
    <cellStyle name="Обычный 9 2 2 2 4" xfId="24883"/>
    <cellStyle name="Обычный 9 2 2 2 5" xfId="32353"/>
    <cellStyle name="Обычный 9 2 2 2 6" xfId="39815"/>
    <cellStyle name="Обычный 9 2 2 2 7" xfId="47701"/>
    <cellStyle name="Обычный 9 2 2 2 8" xfId="55168"/>
    <cellStyle name="Обычный 9 2 2 3" xfId="15021"/>
    <cellStyle name="Обычный 9 2 2 3 2" xfId="15022"/>
    <cellStyle name="Обычный 9 2 2 3 3" xfId="18345"/>
    <cellStyle name="Обычный 9 2 2 3 4" xfId="25817"/>
    <cellStyle name="Обычный 9 2 2 3 5" xfId="33286"/>
    <cellStyle name="Обычный 9 2 2 3 6" xfId="40747"/>
    <cellStyle name="Обычный 9 2 2 3 7" xfId="48635"/>
    <cellStyle name="Обычный 9 2 2 3 8" xfId="56102"/>
    <cellStyle name="Обычный 9 2 2 4" xfId="15023"/>
    <cellStyle name="Обычный 9 2 2 4 2" xfId="15024"/>
    <cellStyle name="Обычный 9 2 2 4 3" xfId="19278"/>
    <cellStyle name="Обычный 9 2 2 4 4" xfId="26750"/>
    <cellStyle name="Обычный 9 2 2 4 5" xfId="34219"/>
    <cellStyle name="Обычный 9 2 2 4 6" xfId="41680"/>
    <cellStyle name="Обычный 9 2 2 4 7" xfId="49568"/>
    <cellStyle name="Обычный 9 2 2 4 8" xfId="57035"/>
    <cellStyle name="Обычный 9 2 2 5" xfId="15025"/>
    <cellStyle name="Обычный 9 2 2 5 2" xfId="15026"/>
    <cellStyle name="Обычный 9 2 2 5 3" xfId="20210"/>
    <cellStyle name="Обычный 9 2 2 5 4" xfId="27682"/>
    <cellStyle name="Обычный 9 2 2 5 5" xfId="35151"/>
    <cellStyle name="Обычный 9 2 2 5 6" xfId="42612"/>
    <cellStyle name="Обычный 9 2 2 5 7" xfId="50500"/>
    <cellStyle name="Обычный 9 2 2 5 8" xfId="57967"/>
    <cellStyle name="Обычный 9 2 2 6" xfId="15027"/>
    <cellStyle name="Обычный 9 2 2 6 2" xfId="15028"/>
    <cellStyle name="Обычный 9 2 2 6 3" xfId="21143"/>
    <cellStyle name="Обычный 9 2 2 6 4" xfId="28615"/>
    <cellStyle name="Обычный 9 2 2 6 5" xfId="36084"/>
    <cellStyle name="Обычный 9 2 2 6 6" xfId="43545"/>
    <cellStyle name="Обычный 9 2 2 6 7" xfId="51433"/>
    <cellStyle name="Обычный 9 2 2 6 8" xfId="58900"/>
    <cellStyle name="Обычный 9 2 2 7" xfId="15029"/>
    <cellStyle name="Обычный 9 2 2 7 2" xfId="15030"/>
    <cellStyle name="Обычный 9 2 2 7 3" xfId="22077"/>
    <cellStyle name="Обычный 9 2 2 7 4" xfId="29549"/>
    <cellStyle name="Обычный 9 2 2 7 5" xfId="37018"/>
    <cellStyle name="Обычный 9 2 2 7 6" xfId="44479"/>
    <cellStyle name="Обычный 9 2 2 7 7" xfId="52367"/>
    <cellStyle name="Обычный 9 2 2 7 8" xfId="59834"/>
    <cellStyle name="Обычный 9 2 2 8" xfId="15031"/>
    <cellStyle name="Обычный 9 2 2 8 2" xfId="15032"/>
    <cellStyle name="Обычный 9 2 2 8 3" xfId="23010"/>
    <cellStyle name="Обычный 9 2 2 8 4" xfId="30482"/>
    <cellStyle name="Обычный 9 2 2 8 5" xfId="37951"/>
    <cellStyle name="Обычный 9 2 2 8 6" xfId="45412"/>
    <cellStyle name="Обычный 9 2 2 8 7" xfId="53300"/>
    <cellStyle name="Обычный 9 2 2 8 8" xfId="60767"/>
    <cellStyle name="Обычный 9 2 2 9" xfId="15033"/>
    <cellStyle name="Обычный 9 2 3" xfId="15034"/>
    <cellStyle name="Обычный 9 2 3 10" xfId="16462"/>
    <cellStyle name="Обычный 9 2 3 11" xfId="23947"/>
    <cellStyle name="Обычный 9 2 3 12" xfId="31418"/>
    <cellStyle name="Обычный 9 2 3 13" xfId="38884"/>
    <cellStyle name="Обычный 9 2 3 14" xfId="46765"/>
    <cellStyle name="Обычный 9 2 3 15" xfId="54232"/>
    <cellStyle name="Обычный 9 2 3 2" xfId="15035"/>
    <cellStyle name="Обычный 9 2 3 2 2" xfId="15036"/>
    <cellStyle name="Обычный 9 2 3 2 3" xfId="17412"/>
    <cellStyle name="Обычный 9 2 3 2 4" xfId="24884"/>
    <cellStyle name="Обычный 9 2 3 2 5" xfId="32354"/>
    <cellStyle name="Обычный 9 2 3 2 6" xfId="39816"/>
    <cellStyle name="Обычный 9 2 3 2 7" xfId="47702"/>
    <cellStyle name="Обычный 9 2 3 2 8" xfId="55169"/>
    <cellStyle name="Обычный 9 2 3 3" xfId="15037"/>
    <cellStyle name="Обычный 9 2 3 3 2" xfId="15038"/>
    <cellStyle name="Обычный 9 2 3 3 3" xfId="18346"/>
    <cellStyle name="Обычный 9 2 3 3 4" xfId="25818"/>
    <cellStyle name="Обычный 9 2 3 3 5" xfId="33287"/>
    <cellStyle name="Обычный 9 2 3 3 6" xfId="40748"/>
    <cellStyle name="Обычный 9 2 3 3 7" xfId="48636"/>
    <cellStyle name="Обычный 9 2 3 3 8" xfId="56103"/>
    <cellStyle name="Обычный 9 2 3 4" xfId="15039"/>
    <cellStyle name="Обычный 9 2 3 4 2" xfId="15040"/>
    <cellStyle name="Обычный 9 2 3 4 3" xfId="19279"/>
    <cellStyle name="Обычный 9 2 3 4 4" xfId="26751"/>
    <cellStyle name="Обычный 9 2 3 4 5" xfId="34220"/>
    <cellStyle name="Обычный 9 2 3 4 6" xfId="41681"/>
    <cellStyle name="Обычный 9 2 3 4 7" xfId="49569"/>
    <cellStyle name="Обычный 9 2 3 4 8" xfId="57036"/>
    <cellStyle name="Обычный 9 2 3 5" xfId="15041"/>
    <cellStyle name="Обычный 9 2 3 5 2" xfId="15042"/>
    <cellStyle name="Обычный 9 2 3 5 3" xfId="20211"/>
    <cellStyle name="Обычный 9 2 3 5 4" xfId="27683"/>
    <cellStyle name="Обычный 9 2 3 5 5" xfId="35152"/>
    <cellStyle name="Обычный 9 2 3 5 6" xfId="42613"/>
    <cellStyle name="Обычный 9 2 3 5 7" xfId="50501"/>
    <cellStyle name="Обычный 9 2 3 5 8" xfId="57968"/>
    <cellStyle name="Обычный 9 2 3 6" xfId="15043"/>
    <cellStyle name="Обычный 9 2 3 6 2" xfId="15044"/>
    <cellStyle name="Обычный 9 2 3 6 3" xfId="21144"/>
    <cellStyle name="Обычный 9 2 3 6 4" xfId="28616"/>
    <cellStyle name="Обычный 9 2 3 6 5" xfId="36085"/>
    <cellStyle name="Обычный 9 2 3 6 6" xfId="43546"/>
    <cellStyle name="Обычный 9 2 3 6 7" xfId="51434"/>
    <cellStyle name="Обычный 9 2 3 6 8" xfId="58901"/>
    <cellStyle name="Обычный 9 2 3 7" xfId="15045"/>
    <cellStyle name="Обычный 9 2 3 7 2" xfId="15046"/>
    <cellStyle name="Обычный 9 2 3 7 3" xfId="22078"/>
    <cellStyle name="Обычный 9 2 3 7 4" xfId="29550"/>
    <cellStyle name="Обычный 9 2 3 7 5" xfId="37019"/>
    <cellStyle name="Обычный 9 2 3 7 6" xfId="44480"/>
    <cellStyle name="Обычный 9 2 3 7 7" xfId="52368"/>
    <cellStyle name="Обычный 9 2 3 7 8" xfId="59835"/>
    <cellStyle name="Обычный 9 2 3 8" xfId="15047"/>
    <cellStyle name="Обычный 9 2 3 8 2" xfId="15048"/>
    <cellStyle name="Обычный 9 2 3 8 3" xfId="23011"/>
    <cellStyle name="Обычный 9 2 3 8 4" xfId="30483"/>
    <cellStyle name="Обычный 9 2 3 8 5" xfId="37952"/>
    <cellStyle name="Обычный 9 2 3 8 6" xfId="45413"/>
    <cellStyle name="Обычный 9 2 3 8 7" xfId="53301"/>
    <cellStyle name="Обычный 9 2 3 8 8" xfId="60768"/>
    <cellStyle name="Обычный 9 2 3 9" xfId="15049"/>
    <cellStyle name="Обычный 9 2 4" xfId="15050"/>
    <cellStyle name="Обычный 9 2 4 2" xfId="15051"/>
    <cellStyle name="Обычный 9 2 4 3" xfId="17410"/>
    <cellStyle name="Обычный 9 2 4 4" xfId="24882"/>
    <cellStyle name="Обычный 9 2 4 5" xfId="32352"/>
    <cellStyle name="Обычный 9 2 4 6" xfId="39814"/>
    <cellStyle name="Обычный 9 2 4 7" xfId="47700"/>
    <cellStyle name="Обычный 9 2 4 8" xfId="55167"/>
    <cellStyle name="Обычный 9 2 5" xfId="15052"/>
    <cellStyle name="Обычный 9 2 5 2" xfId="15053"/>
    <cellStyle name="Обычный 9 2 5 3" xfId="18344"/>
    <cellStyle name="Обычный 9 2 5 4" xfId="25816"/>
    <cellStyle name="Обычный 9 2 5 5" xfId="33285"/>
    <cellStyle name="Обычный 9 2 5 6" xfId="40746"/>
    <cellStyle name="Обычный 9 2 5 7" xfId="48634"/>
    <cellStyle name="Обычный 9 2 5 8" xfId="56101"/>
    <cellStyle name="Обычный 9 2 6" xfId="15054"/>
    <cellStyle name="Обычный 9 2 6 2" xfId="15055"/>
    <cellStyle name="Обычный 9 2 6 3" xfId="19277"/>
    <cellStyle name="Обычный 9 2 6 4" xfId="26749"/>
    <cellStyle name="Обычный 9 2 6 5" xfId="34218"/>
    <cellStyle name="Обычный 9 2 6 6" xfId="41679"/>
    <cellStyle name="Обычный 9 2 6 7" xfId="49567"/>
    <cellStyle name="Обычный 9 2 6 8" xfId="57034"/>
    <cellStyle name="Обычный 9 2 7" xfId="15056"/>
    <cellStyle name="Обычный 9 2 7 2" xfId="15057"/>
    <cellStyle name="Обычный 9 2 7 3" xfId="20209"/>
    <cellStyle name="Обычный 9 2 7 4" xfId="27681"/>
    <cellStyle name="Обычный 9 2 7 5" xfId="35150"/>
    <cellStyle name="Обычный 9 2 7 6" xfId="42611"/>
    <cellStyle name="Обычный 9 2 7 7" xfId="50499"/>
    <cellStyle name="Обычный 9 2 7 8" xfId="57966"/>
    <cellStyle name="Обычный 9 2 8" xfId="15058"/>
    <cellStyle name="Обычный 9 2 8 2" xfId="15059"/>
    <cellStyle name="Обычный 9 2 8 3" xfId="21142"/>
    <cellStyle name="Обычный 9 2 8 4" xfId="28614"/>
    <cellStyle name="Обычный 9 2 8 5" xfId="36083"/>
    <cellStyle name="Обычный 9 2 8 6" xfId="43544"/>
    <cellStyle name="Обычный 9 2 8 7" xfId="51432"/>
    <cellStyle name="Обычный 9 2 8 8" xfId="58899"/>
    <cellStyle name="Обычный 9 2 9" xfId="15060"/>
    <cellStyle name="Обычный 9 2 9 2" xfId="15061"/>
    <cellStyle name="Обычный 9 2 9 3" xfId="22076"/>
    <cellStyle name="Обычный 9 2 9 4" xfId="29548"/>
    <cellStyle name="Обычный 9 2 9 5" xfId="37017"/>
    <cellStyle name="Обычный 9 2 9 6" xfId="44478"/>
    <cellStyle name="Обычный 9 2 9 7" xfId="52366"/>
    <cellStyle name="Обычный 9 2 9 8" xfId="59833"/>
    <cellStyle name="Обычный 9 3" xfId="45443"/>
    <cellStyle name="Обычный_Дотации краев федер бюджет 2001" xfId="15062"/>
    <cellStyle name="Обычный_РЕЕСТР НА ПРИОБР 2011  ноябрь_приобретение на 01.11.2011" xfId="15063"/>
    <cellStyle name="Плохой 2" xfId="15064"/>
    <cellStyle name="Плохой 2 2" xfId="15065"/>
    <cellStyle name="Плохой 2 3" xfId="16463"/>
    <cellStyle name="Пояснение 2" xfId="15066"/>
    <cellStyle name="Пояснение 2 2" xfId="15067"/>
    <cellStyle name="Пояснение 2 3" xfId="16464"/>
    <cellStyle name="Примечание 2" xfId="15068"/>
    <cellStyle name="Примечание 2 2" xfId="15069"/>
    <cellStyle name="Примечание 2 2 2" xfId="17413"/>
    <cellStyle name="Примечание 2 2 3" xfId="24885"/>
    <cellStyle name="Примечание 2 2 4" xfId="32355"/>
    <cellStyle name="Примечание 2 2 5" xfId="47703"/>
    <cellStyle name="Примечание 2 2 6" xfId="55170"/>
    <cellStyle name="Примечание 2 3" xfId="15070"/>
    <cellStyle name="Примечание 2 4" xfId="16465"/>
    <cellStyle name="Примечание 2 5" xfId="23948"/>
    <cellStyle name="Примечание 2 6" xfId="46766"/>
    <cellStyle name="Примечание 2 7" xfId="54233"/>
    <cellStyle name="Процентный" xfId="15071" builtinId="5"/>
    <cellStyle name="Процентный 2" xfId="15072"/>
    <cellStyle name="Процентный 2 2" xfId="15073"/>
    <cellStyle name="Процентный 2 2 2" xfId="15074"/>
    <cellStyle name="Процентный 2 2 2 2" xfId="16467"/>
    <cellStyle name="Процентный 2 2 3" xfId="16466"/>
    <cellStyle name="Процентный 2 2 4" xfId="45763"/>
    <cellStyle name="Процентный 2 3" xfId="15075"/>
    <cellStyle name="Процентный 2 4" xfId="45462"/>
    <cellStyle name="Связанная ячейка 2" xfId="15076"/>
    <cellStyle name="Связанная ячейка 2 2" xfId="15077"/>
    <cellStyle name="Связанная ячейка 2 3" xfId="16468"/>
    <cellStyle name="Текст предупреждения 2" xfId="15078"/>
    <cellStyle name="Текст предупреждения 2 2" xfId="15079"/>
    <cellStyle name="Текст предупреждения 2 3" xfId="16469"/>
    <cellStyle name="Финансовый" xfId="15080" builtinId="3"/>
    <cellStyle name="Финансовый [0] 2" xfId="15081"/>
    <cellStyle name="Финансовый [0] 2 2" xfId="15082"/>
    <cellStyle name="Финансовый [0] 2 2 10" xfId="15083"/>
    <cellStyle name="Финансовый [0] 2 2 10 2" xfId="15084"/>
    <cellStyle name="Финансовый [0] 2 2 10 3" xfId="23013"/>
    <cellStyle name="Финансовый [0] 2 2 10 4" xfId="30485"/>
    <cellStyle name="Финансовый [0] 2 2 10 5" xfId="37954"/>
    <cellStyle name="Финансовый [0] 2 2 10 6" xfId="45415"/>
    <cellStyle name="Финансовый [0] 2 2 10 7" xfId="53303"/>
    <cellStyle name="Финансовый [0] 2 2 10 8" xfId="60770"/>
    <cellStyle name="Финансовый [0] 2 2 11" xfId="15085"/>
    <cellStyle name="Финансовый [0] 2 2 12" xfId="16470"/>
    <cellStyle name="Финансовый [0] 2 2 13" xfId="23949"/>
    <cellStyle name="Финансовый [0] 2 2 14" xfId="31419"/>
    <cellStyle name="Финансовый [0] 2 2 15" xfId="38885"/>
    <cellStyle name="Финансовый [0] 2 2 16" xfId="45695"/>
    <cellStyle name="Финансовый [0] 2 2 17" xfId="46767"/>
    <cellStyle name="Финансовый [0] 2 2 18" xfId="54234"/>
    <cellStyle name="Финансовый [0] 2 2 2" xfId="15086"/>
    <cellStyle name="Финансовый [0] 2 2 2 10" xfId="16471"/>
    <cellStyle name="Финансовый [0] 2 2 2 11" xfId="23950"/>
    <cellStyle name="Финансовый [0] 2 2 2 12" xfId="31420"/>
    <cellStyle name="Финансовый [0] 2 2 2 13" xfId="38886"/>
    <cellStyle name="Финансовый [0] 2 2 2 14" xfId="46768"/>
    <cellStyle name="Финансовый [0] 2 2 2 15" xfId="54235"/>
    <cellStyle name="Финансовый [0] 2 2 2 2" xfId="15087"/>
    <cellStyle name="Финансовый [0] 2 2 2 2 2" xfId="15088"/>
    <cellStyle name="Финансовый [0] 2 2 2 2 3" xfId="17416"/>
    <cellStyle name="Финансовый [0] 2 2 2 2 4" xfId="24888"/>
    <cellStyle name="Финансовый [0] 2 2 2 2 5" xfId="32358"/>
    <cellStyle name="Финансовый [0] 2 2 2 2 6" xfId="39819"/>
    <cellStyle name="Финансовый [0] 2 2 2 2 7" xfId="47706"/>
    <cellStyle name="Финансовый [0] 2 2 2 2 8" xfId="55173"/>
    <cellStyle name="Финансовый [0] 2 2 2 3" xfId="15089"/>
    <cellStyle name="Финансовый [0] 2 2 2 3 2" xfId="15090"/>
    <cellStyle name="Финансовый [0] 2 2 2 3 3" xfId="18349"/>
    <cellStyle name="Финансовый [0] 2 2 2 3 4" xfId="25821"/>
    <cellStyle name="Финансовый [0] 2 2 2 3 5" xfId="33290"/>
    <cellStyle name="Финансовый [0] 2 2 2 3 6" xfId="40751"/>
    <cellStyle name="Финансовый [0] 2 2 2 3 7" xfId="48639"/>
    <cellStyle name="Финансовый [0] 2 2 2 3 8" xfId="56106"/>
    <cellStyle name="Финансовый [0] 2 2 2 4" xfId="15091"/>
    <cellStyle name="Финансовый [0] 2 2 2 4 2" xfId="15092"/>
    <cellStyle name="Финансовый [0] 2 2 2 4 3" xfId="19282"/>
    <cellStyle name="Финансовый [0] 2 2 2 4 4" xfId="26754"/>
    <cellStyle name="Финансовый [0] 2 2 2 4 5" xfId="34223"/>
    <cellStyle name="Финансовый [0] 2 2 2 4 6" xfId="41684"/>
    <cellStyle name="Финансовый [0] 2 2 2 4 7" xfId="49572"/>
    <cellStyle name="Финансовый [0] 2 2 2 4 8" xfId="57039"/>
    <cellStyle name="Финансовый [0] 2 2 2 5" xfId="15093"/>
    <cellStyle name="Финансовый [0] 2 2 2 5 2" xfId="15094"/>
    <cellStyle name="Финансовый [0] 2 2 2 5 3" xfId="20214"/>
    <cellStyle name="Финансовый [0] 2 2 2 5 4" xfId="27686"/>
    <cellStyle name="Финансовый [0] 2 2 2 5 5" xfId="35155"/>
    <cellStyle name="Финансовый [0] 2 2 2 5 6" xfId="42616"/>
    <cellStyle name="Финансовый [0] 2 2 2 5 7" xfId="50504"/>
    <cellStyle name="Финансовый [0] 2 2 2 5 8" xfId="57971"/>
    <cellStyle name="Финансовый [0] 2 2 2 6" xfId="15095"/>
    <cellStyle name="Финансовый [0] 2 2 2 6 2" xfId="15096"/>
    <cellStyle name="Финансовый [0] 2 2 2 6 3" xfId="21147"/>
    <cellStyle name="Финансовый [0] 2 2 2 6 4" xfId="28619"/>
    <cellStyle name="Финансовый [0] 2 2 2 6 5" xfId="36088"/>
    <cellStyle name="Финансовый [0] 2 2 2 6 6" xfId="43549"/>
    <cellStyle name="Финансовый [0] 2 2 2 6 7" xfId="51437"/>
    <cellStyle name="Финансовый [0] 2 2 2 6 8" xfId="58904"/>
    <cellStyle name="Финансовый [0] 2 2 2 7" xfId="15097"/>
    <cellStyle name="Финансовый [0] 2 2 2 7 2" xfId="15098"/>
    <cellStyle name="Финансовый [0] 2 2 2 7 3" xfId="22081"/>
    <cellStyle name="Финансовый [0] 2 2 2 7 4" xfId="29553"/>
    <cellStyle name="Финансовый [0] 2 2 2 7 5" xfId="37022"/>
    <cellStyle name="Финансовый [0] 2 2 2 7 6" xfId="44483"/>
    <cellStyle name="Финансовый [0] 2 2 2 7 7" xfId="52371"/>
    <cellStyle name="Финансовый [0] 2 2 2 7 8" xfId="59838"/>
    <cellStyle name="Финансовый [0] 2 2 2 8" xfId="15099"/>
    <cellStyle name="Финансовый [0] 2 2 2 8 2" xfId="15100"/>
    <cellStyle name="Финансовый [0] 2 2 2 8 3" xfId="23014"/>
    <cellStyle name="Финансовый [0] 2 2 2 8 4" xfId="30486"/>
    <cellStyle name="Финансовый [0] 2 2 2 8 5" xfId="37955"/>
    <cellStyle name="Финансовый [0] 2 2 2 8 6" xfId="45416"/>
    <cellStyle name="Финансовый [0] 2 2 2 8 7" xfId="53304"/>
    <cellStyle name="Финансовый [0] 2 2 2 8 8" xfId="60771"/>
    <cellStyle name="Финансовый [0] 2 2 2 9" xfId="15101"/>
    <cellStyle name="Финансовый [0] 2 2 3" xfId="15102"/>
    <cellStyle name="Финансовый [0] 2 2 3 10" xfId="16472"/>
    <cellStyle name="Финансовый [0] 2 2 3 11" xfId="23951"/>
    <cellStyle name="Финансовый [0] 2 2 3 12" xfId="31421"/>
    <cellStyle name="Финансовый [0] 2 2 3 13" xfId="38887"/>
    <cellStyle name="Финансовый [0] 2 2 3 14" xfId="46769"/>
    <cellStyle name="Финансовый [0] 2 2 3 15" xfId="54236"/>
    <cellStyle name="Финансовый [0] 2 2 3 2" xfId="15103"/>
    <cellStyle name="Финансовый [0] 2 2 3 2 2" xfId="15104"/>
    <cellStyle name="Финансовый [0] 2 2 3 2 3" xfId="17417"/>
    <cellStyle name="Финансовый [0] 2 2 3 2 4" xfId="24889"/>
    <cellStyle name="Финансовый [0] 2 2 3 2 5" xfId="32359"/>
    <cellStyle name="Финансовый [0] 2 2 3 2 6" xfId="39820"/>
    <cellStyle name="Финансовый [0] 2 2 3 2 7" xfId="47707"/>
    <cellStyle name="Финансовый [0] 2 2 3 2 8" xfId="55174"/>
    <cellStyle name="Финансовый [0] 2 2 3 3" xfId="15105"/>
    <cellStyle name="Финансовый [0] 2 2 3 3 2" xfId="15106"/>
    <cellStyle name="Финансовый [0] 2 2 3 3 3" xfId="18350"/>
    <cellStyle name="Финансовый [0] 2 2 3 3 4" xfId="25822"/>
    <cellStyle name="Финансовый [0] 2 2 3 3 5" xfId="33291"/>
    <cellStyle name="Финансовый [0] 2 2 3 3 6" xfId="40752"/>
    <cellStyle name="Финансовый [0] 2 2 3 3 7" xfId="48640"/>
    <cellStyle name="Финансовый [0] 2 2 3 3 8" xfId="56107"/>
    <cellStyle name="Финансовый [0] 2 2 3 4" xfId="15107"/>
    <cellStyle name="Финансовый [0] 2 2 3 4 2" xfId="15108"/>
    <cellStyle name="Финансовый [0] 2 2 3 4 3" xfId="19283"/>
    <cellStyle name="Финансовый [0] 2 2 3 4 4" xfId="26755"/>
    <cellStyle name="Финансовый [0] 2 2 3 4 5" xfId="34224"/>
    <cellStyle name="Финансовый [0] 2 2 3 4 6" xfId="41685"/>
    <cellStyle name="Финансовый [0] 2 2 3 4 7" xfId="49573"/>
    <cellStyle name="Финансовый [0] 2 2 3 4 8" xfId="57040"/>
    <cellStyle name="Финансовый [0] 2 2 3 5" xfId="15109"/>
    <cellStyle name="Финансовый [0] 2 2 3 5 2" xfId="15110"/>
    <cellStyle name="Финансовый [0] 2 2 3 5 3" xfId="20215"/>
    <cellStyle name="Финансовый [0] 2 2 3 5 4" xfId="27687"/>
    <cellStyle name="Финансовый [0] 2 2 3 5 5" xfId="35156"/>
    <cellStyle name="Финансовый [0] 2 2 3 5 6" xfId="42617"/>
    <cellStyle name="Финансовый [0] 2 2 3 5 7" xfId="50505"/>
    <cellStyle name="Финансовый [0] 2 2 3 5 8" xfId="57972"/>
    <cellStyle name="Финансовый [0] 2 2 3 6" xfId="15111"/>
    <cellStyle name="Финансовый [0] 2 2 3 6 2" xfId="15112"/>
    <cellStyle name="Финансовый [0] 2 2 3 6 3" xfId="21148"/>
    <cellStyle name="Финансовый [0] 2 2 3 6 4" xfId="28620"/>
    <cellStyle name="Финансовый [0] 2 2 3 6 5" xfId="36089"/>
    <cellStyle name="Финансовый [0] 2 2 3 6 6" xfId="43550"/>
    <cellStyle name="Финансовый [0] 2 2 3 6 7" xfId="51438"/>
    <cellStyle name="Финансовый [0] 2 2 3 6 8" xfId="58905"/>
    <cellStyle name="Финансовый [0] 2 2 3 7" xfId="15113"/>
    <cellStyle name="Финансовый [0] 2 2 3 7 2" xfId="15114"/>
    <cellStyle name="Финансовый [0] 2 2 3 7 3" xfId="22082"/>
    <cellStyle name="Финансовый [0] 2 2 3 7 4" xfId="29554"/>
    <cellStyle name="Финансовый [0] 2 2 3 7 5" xfId="37023"/>
    <cellStyle name="Финансовый [0] 2 2 3 7 6" xfId="44484"/>
    <cellStyle name="Финансовый [0] 2 2 3 7 7" xfId="52372"/>
    <cellStyle name="Финансовый [0] 2 2 3 7 8" xfId="59839"/>
    <cellStyle name="Финансовый [0] 2 2 3 8" xfId="15115"/>
    <cellStyle name="Финансовый [0] 2 2 3 8 2" xfId="15116"/>
    <cellStyle name="Финансовый [0] 2 2 3 8 3" xfId="23015"/>
    <cellStyle name="Финансовый [0] 2 2 3 8 4" xfId="30487"/>
    <cellStyle name="Финансовый [0] 2 2 3 8 5" xfId="37956"/>
    <cellStyle name="Финансовый [0] 2 2 3 8 6" xfId="45417"/>
    <cellStyle name="Финансовый [0] 2 2 3 8 7" xfId="53305"/>
    <cellStyle name="Финансовый [0] 2 2 3 8 8" xfId="60772"/>
    <cellStyle name="Финансовый [0] 2 2 3 9" xfId="15117"/>
    <cellStyle name="Финансовый [0] 2 2 4" xfId="15118"/>
    <cellStyle name="Финансовый [0] 2 2 4 2" xfId="15119"/>
    <cellStyle name="Финансовый [0] 2 2 4 3" xfId="17415"/>
    <cellStyle name="Финансовый [0] 2 2 4 4" xfId="24887"/>
    <cellStyle name="Финансовый [0] 2 2 4 5" xfId="32357"/>
    <cellStyle name="Финансовый [0] 2 2 4 6" xfId="39818"/>
    <cellStyle name="Финансовый [0] 2 2 4 7" xfId="47705"/>
    <cellStyle name="Финансовый [0] 2 2 4 8" xfId="55172"/>
    <cellStyle name="Финансовый [0] 2 2 5" xfId="15120"/>
    <cellStyle name="Финансовый [0] 2 2 5 2" xfId="15121"/>
    <cellStyle name="Финансовый [0] 2 2 5 3" xfId="18348"/>
    <cellStyle name="Финансовый [0] 2 2 5 4" xfId="25820"/>
    <cellStyle name="Финансовый [0] 2 2 5 5" xfId="33289"/>
    <cellStyle name="Финансовый [0] 2 2 5 6" xfId="40750"/>
    <cellStyle name="Финансовый [0] 2 2 5 7" xfId="48638"/>
    <cellStyle name="Финансовый [0] 2 2 5 8" xfId="56105"/>
    <cellStyle name="Финансовый [0] 2 2 6" xfId="15122"/>
    <cellStyle name="Финансовый [0] 2 2 6 2" xfId="15123"/>
    <cellStyle name="Финансовый [0] 2 2 6 3" xfId="19281"/>
    <cellStyle name="Финансовый [0] 2 2 6 4" xfId="26753"/>
    <cellStyle name="Финансовый [0] 2 2 6 5" xfId="34222"/>
    <cellStyle name="Финансовый [0] 2 2 6 6" xfId="41683"/>
    <cellStyle name="Финансовый [0] 2 2 6 7" xfId="49571"/>
    <cellStyle name="Финансовый [0] 2 2 6 8" xfId="57038"/>
    <cellStyle name="Финансовый [0] 2 2 7" xfId="15124"/>
    <cellStyle name="Финансовый [0] 2 2 7 2" xfId="15125"/>
    <cellStyle name="Финансовый [0] 2 2 7 3" xfId="20213"/>
    <cellStyle name="Финансовый [0] 2 2 7 4" xfId="27685"/>
    <cellStyle name="Финансовый [0] 2 2 7 5" xfId="35154"/>
    <cellStyle name="Финансовый [0] 2 2 7 6" xfId="42615"/>
    <cellStyle name="Финансовый [0] 2 2 7 7" xfId="50503"/>
    <cellStyle name="Финансовый [0] 2 2 7 8" xfId="57970"/>
    <cellStyle name="Финансовый [0] 2 2 8" xfId="15126"/>
    <cellStyle name="Финансовый [0] 2 2 8 2" xfId="15127"/>
    <cellStyle name="Финансовый [0] 2 2 8 3" xfId="21146"/>
    <cellStyle name="Финансовый [0] 2 2 8 4" xfId="28618"/>
    <cellStyle name="Финансовый [0] 2 2 8 5" xfId="36087"/>
    <cellStyle name="Финансовый [0] 2 2 8 6" xfId="43548"/>
    <cellStyle name="Финансовый [0] 2 2 8 7" xfId="51436"/>
    <cellStyle name="Финансовый [0] 2 2 8 8" xfId="58903"/>
    <cellStyle name="Финансовый [0] 2 2 9" xfId="15128"/>
    <cellStyle name="Финансовый [0] 2 2 9 2" xfId="15129"/>
    <cellStyle name="Финансовый [0] 2 2 9 3" xfId="22080"/>
    <cellStyle name="Финансовый [0] 2 2 9 4" xfId="29552"/>
    <cellStyle name="Финансовый [0] 2 2 9 5" xfId="37021"/>
    <cellStyle name="Финансовый [0] 2 2 9 6" xfId="44482"/>
    <cellStyle name="Финансовый [0] 2 2 9 7" xfId="52370"/>
    <cellStyle name="Финансовый [0] 2 2 9 8" xfId="59837"/>
    <cellStyle name="Финансовый [0] 2 3" xfId="15130"/>
    <cellStyle name="Финансовый [0] 2 3 2" xfId="15131"/>
    <cellStyle name="Финансовый [0] 2 3 2 2" xfId="16474"/>
    <cellStyle name="Финансовый [0] 2 3 3" xfId="16473"/>
    <cellStyle name="Финансовый [0] 2 3 4" xfId="45699"/>
    <cellStyle name="Финансовый [0] 2 4" xfId="45447"/>
    <cellStyle name="Финансовый [0] 3" xfId="15132"/>
    <cellStyle name="Финансовый [0] 3 2" xfId="45698"/>
    <cellStyle name="Финансовый [0]_Дотации краев федер бюджет 2001" xfId="15133"/>
    <cellStyle name="Финансовый 10" xfId="15134"/>
    <cellStyle name="Финансовый 10 2" xfId="45777"/>
    <cellStyle name="Финансовый 100" xfId="15135"/>
    <cellStyle name="Финансовый 100 10" xfId="16475"/>
    <cellStyle name="Финансовый 100 11" xfId="23952"/>
    <cellStyle name="Финансовый 100 12" xfId="31422"/>
    <cellStyle name="Финансовый 100 13" xfId="38888"/>
    <cellStyle name="Финансовый 100 14" xfId="46770"/>
    <cellStyle name="Финансовый 100 15" xfId="54237"/>
    <cellStyle name="Финансовый 100 2" xfId="15136"/>
    <cellStyle name="Финансовый 100 2 2" xfId="15137"/>
    <cellStyle name="Финансовый 100 2 3" xfId="17418"/>
    <cellStyle name="Финансовый 100 2 4" xfId="24890"/>
    <cellStyle name="Финансовый 100 2 5" xfId="32360"/>
    <cellStyle name="Финансовый 100 2 6" xfId="39821"/>
    <cellStyle name="Финансовый 100 2 7" xfId="47708"/>
    <cellStyle name="Финансовый 100 2 8" xfId="55175"/>
    <cellStyle name="Финансовый 100 3" xfId="15138"/>
    <cellStyle name="Финансовый 100 3 2" xfId="15139"/>
    <cellStyle name="Финансовый 100 3 3" xfId="18351"/>
    <cellStyle name="Финансовый 100 3 4" xfId="25823"/>
    <cellStyle name="Финансовый 100 3 5" xfId="33292"/>
    <cellStyle name="Финансовый 100 3 6" xfId="40753"/>
    <cellStyle name="Финансовый 100 3 7" xfId="48641"/>
    <cellStyle name="Финансовый 100 3 8" xfId="56108"/>
    <cellStyle name="Финансовый 100 4" xfId="15140"/>
    <cellStyle name="Финансовый 100 4 2" xfId="15141"/>
    <cellStyle name="Финансовый 100 4 3" xfId="19284"/>
    <cellStyle name="Финансовый 100 4 4" xfId="26756"/>
    <cellStyle name="Финансовый 100 4 5" xfId="34225"/>
    <cellStyle name="Финансовый 100 4 6" xfId="41686"/>
    <cellStyle name="Финансовый 100 4 7" xfId="49574"/>
    <cellStyle name="Финансовый 100 4 8" xfId="57041"/>
    <cellStyle name="Финансовый 100 5" xfId="15142"/>
    <cellStyle name="Финансовый 100 5 2" xfId="15143"/>
    <cellStyle name="Финансовый 100 5 3" xfId="20216"/>
    <cellStyle name="Финансовый 100 5 4" xfId="27688"/>
    <cellStyle name="Финансовый 100 5 5" xfId="35157"/>
    <cellStyle name="Финансовый 100 5 6" xfId="42618"/>
    <cellStyle name="Финансовый 100 5 7" xfId="50506"/>
    <cellStyle name="Финансовый 100 5 8" xfId="57973"/>
    <cellStyle name="Финансовый 100 6" xfId="15144"/>
    <cellStyle name="Финансовый 100 6 2" xfId="15145"/>
    <cellStyle name="Финансовый 100 6 3" xfId="21149"/>
    <cellStyle name="Финансовый 100 6 4" xfId="28621"/>
    <cellStyle name="Финансовый 100 6 5" xfId="36090"/>
    <cellStyle name="Финансовый 100 6 6" xfId="43551"/>
    <cellStyle name="Финансовый 100 6 7" xfId="51439"/>
    <cellStyle name="Финансовый 100 6 8" xfId="58906"/>
    <cellStyle name="Финансовый 100 7" xfId="15146"/>
    <cellStyle name="Финансовый 100 7 2" xfId="15147"/>
    <cellStyle name="Финансовый 100 7 3" xfId="22083"/>
    <cellStyle name="Финансовый 100 7 4" xfId="29555"/>
    <cellStyle name="Финансовый 100 7 5" xfId="37024"/>
    <cellStyle name="Финансовый 100 7 6" xfId="44485"/>
    <cellStyle name="Финансовый 100 7 7" xfId="52373"/>
    <cellStyle name="Финансовый 100 7 8" xfId="59840"/>
    <cellStyle name="Финансовый 100 8" xfId="15148"/>
    <cellStyle name="Финансовый 100 8 2" xfId="15149"/>
    <cellStyle name="Финансовый 100 8 3" xfId="23016"/>
    <cellStyle name="Финансовый 100 8 4" xfId="30488"/>
    <cellStyle name="Финансовый 100 8 5" xfId="37957"/>
    <cellStyle name="Финансовый 100 8 6" xfId="45418"/>
    <cellStyle name="Финансовый 100 8 7" xfId="53306"/>
    <cellStyle name="Финансовый 100 8 8" xfId="60773"/>
    <cellStyle name="Финансовый 100 9" xfId="15150"/>
    <cellStyle name="Финансовый 101" xfId="15151"/>
    <cellStyle name="Финансовый 101 10" xfId="16476"/>
    <cellStyle name="Финансовый 101 11" xfId="23953"/>
    <cellStyle name="Финансовый 101 12" xfId="31423"/>
    <cellStyle name="Финансовый 101 13" xfId="38889"/>
    <cellStyle name="Финансовый 101 14" xfId="46771"/>
    <cellStyle name="Финансовый 101 15" xfId="54238"/>
    <cellStyle name="Финансовый 101 2" xfId="15152"/>
    <cellStyle name="Финансовый 101 2 2" xfId="15153"/>
    <cellStyle name="Финансовый 101 2 3" xfId="17419"/>
    <cellStyle name="Финансовый 101 2 4" xfId="24891"/>
    <cellStyle name="Финансовый 101 2 5" xfId="32361"/>
    <cellStyle name="Финансовый 101 2 6" xfId="39822"/>
    <cellStyle name="Финансовый 101 2 7" xfId="47709"/>
    <cellStyle name="Финансовый 101 2 8" xfId="55176"/>
    <cellStyle name="Финансовый 101 3" xfId="15154"/>
    <cellStyle name="Финансовый 101 3 2" xfId="15155"/>
    <cellStyle name="Финансовый 101 3 3" xfId="18352"/>
    <cellStyle name="Финансовый 101 3 4" xfId="25824"/>
    <cellStyle name="Финансовый 101 3 5" xfId="33293"/>
    <cellStyle name="Финансовый 101 3 6" xfId="40754"/>
    <cellStyle name="Финансовый 101 3 7" xfId="48642"/>
    <cellStyle name="Финансовый 101 3 8" xfId="56109"/>
    <cellStyle name="Финансовый 101 4" xfId="15156"/>
    <cellStyle name="Финансовый 101 4 2" xfId="15157"/>
    <cellStyle name="Финансовый 101 4 3" xfId="19285"/>
    <cellStyle name="Финансовый 101 4 4" xfId="26757"/>
    <cellStyle name="Финансовый 101 4 5" xfId="34226"/>
    <cellStyle name="Финансовый 101 4 6" xfId="41687"/>
    <cellStyle name="Финансовый 101 4 7" xfId="49575"/>
    <cellStyle name="Финансовый 101 4 8" xfId="57042"/>
    <cellStyle name="Финансовый 101 5" xfId="15158"/>
    <cellStyle name="Финансовый 101 5 2" xfId="15159"/>
    <cellStyle name="Финансовый 101 5 3" xfId="20217"/>
    <cellStyle name="Финансовый 101 5 4" xfId="27689"/>
    <cellStyle name="Финансовый 101 5 5" xfId="35158"/>
    <cellStyle name="Финансовый 101 5 6" xfId="42619"/>
    <cellStyle name="Финансовый 101 5 7" xfId="50507"/>
    <cellStyle name="Финансовый 101 5 8" xfId="57974"/>
    <cellStyle name="Финансовый 101 6" xfId="15160"/>
    <cellStyle name="Финансовый 101 6 2" xfId="15161"/>
    <cellStyle name="Финансовый 101 6 3" xfId="21150"/>
    <cellStyle name="Финансовый 101 6 4" xfId="28622"/>
    <cellStyle name="Финансовый 101 6 5" xfId="36091"/>
    <cellStyle name="Финансовый 101 6 6" xfId="43552"/>
    <cellStyle name="Финансовый 101 6 7" xfId="51440"/>
    <cellStyle name="Финансовый 101 6 8" xfId="58907"/>
    <cellStyle name="Финансовый 101 7" xfId="15162"/>
    <cellStyle name="Финансовый 101 7 2" xfId="15163"/>
    <cellStyle name="Финансовый 101 7 3" xfId="22084"/>
    <cellStyle name="Финансовый 101 7 4" xfId="29556"/>
    <cellStyle name="Финансовый 101 7 5" xfId="37025"/>
    <cellStyle name="Финансовый 101 7 6" xfId="44486"/>
    <cellStyle name="Финансовый 101 7 7" xfId="52374"/>
    <cellStyle name="Финансовый 101 7 8" xfId="59841"/>
    <cellStyle name="Финансовый 101 8" xfId="15164"/>
    <cellStyle name="Финансовый 101 8 2" xfId="15165"/>
    <cellStyle name="Финансовый 101 8 3" xfId="23017"/>
    <cellStyle name="Финансовый 101 8 4" xfId="30489"/>
    <cellStyle name="Финансовый 101 8 5" xfId="37958"/>
    <cellStyle name="Финансовый 101 8 6" xfId="45419"/>
    <cellStyle name="Финансовый 101 8 7" xfId="53307"/>
    <cellStyle name="Финансовый 101 8 8" xfId="60774"/>
    <cellStyle name="Финансовый 101 9" xfId="15166"/>
    <cellStyle name="Финансовый 102" xfId="15167"/>
    <cellStyle name="Финансовый 102 10" xfId="24886"/>
    <cellStyle name="Финансовый 102 11" xfId="32356"/>
    <cellStyle name="Финансовый 102 12" xfId="39817"/>
    <cellStyle name="Финансовый 102 13" xfId="47704"/>
    <cellStyle name="Финансовый 102 14" xfId="55171"/>
    <cellStyle name="Финансовый 102 2" xfId="15168"/>
    <cellStyle name="Финансовый 102 2 2" xfId="15169"/>
    <cellStyle name="Финансовый 102 2 3" xfId="18347"/>
    <cellStyle name="Финансовый 102 2 4" xfId="25819"/>
    <cellStyle name="Финансовый 102 2 5" xfId="33288"/>
    <cellStyle name="Финансовый 102 2 6" xfId="40749"/>
    <cellStyle name="Финансовый 102 2 7" xfId="48637"/>
    <cellStyle name="Финансовый 102 2 8" xfId="56104"/>
    <cellStyle name="Финансовый 102 3" xfId="15170"/>
    <cellStyle name="Финансовый 102 3 2" xfId="15171"/>
    <cellStyle name="Финансовый 102 3 3" xfId="19280"/>
    <cellStyle name="Финансовый 102 3 4" xfId="26752"/>
    <cellStyle name="Финансовый 102 3 5" xfId="34221"/>
    <cellStyle name="Финансовый 102 3 6" xfId="41682"/>
    <cellStyle name="Финансовый 102 3 7" xfId="49570"/>
    <cellStyle name="Финансовый 102 3 8" xfId="57037"/>
    <cellStyle name="Финансовый 102 4" xfId="15172"/>
    <cellStyle name="Финансовый 102 4 2" xfId="15173"/>
    <cellStyle name="Финансовый 102 4 3" xfId="20212"/>
    <cellStyle name="Финансовый 102 4 4" xfId="27684"/>
    <cellStyle name="Финансовый 102 4 5" xfId="35153"/>
    <cellStyle name="Финансовый 102 4 6" xfId="42614"/>
    <cellStyle name="Финансовый 102 4 7" xfId="50502"/>
    <cellStyle name="Финансовый 102 4 8" xfId="57969"/>
    <cellStyle name="Финансовый 102 5" xfId="15174"/>
    <cellStyle name="Финансовый 102 5 2" xfId="15175"/>
    <cellStyle name="Финансовый 102 5 3" xfId="21145"/>
    <cellStyle name="Финансовый 102 5 4" xfId="28617"/>
    <cellStyle name="Финансовый 102 5 5" xfId="36086"/>
    <cellStyle name="Финансовый 102 5 6" xfId="43547"/>
    <cellStyle name="Финансовый 102 5 7" xfId="51435"/>
    <cellStyle name="Финансовый 102 5 8" xfId="58902"/>
    <cellStyle name="Финансовый 102 6" xfId="15176"/>
    <cellStyle name="Финансовый 102 6 2" xfId="15177"/>
    <cellStyle name="Финансовый 102 6 3" xfId="22079"/>
    <cellStyle name="Финансовый 102 6 4" xfId="29551"/>
    <cellStyle name="Финансовый 102 6 5" xfId="37020"/>
    <cellStyle name="Финансовый 102 6 6" xfId="44481"/>
    <cellStyle name="Финансовый 102 6 7" xfId="52369"/>
    <cellStyle name="Финансовый 102 6 8" xfId="59836"/>
    <cellStyle name="Финансовый 102 7" xfId="15178"/>
    <cellStyle name="Финансовый 102 7 2" xfId="15179"/>
    <cellStyle name="Финансовый 102 7 3" xfId="23012"/>
    <cellStyle name="Финансовый 102 7 4" xfId="30484"/>
    <cellStyle name="Финансовый 102 7 5" xfId="37953"/>
    <cellStyle name="Финансовый 102 7 6" xfId="45414"/>
    <cellStyle name="Финансовый 102 7 7" xfId="53302"/>
    <cellStyle name="Финансовый 102 7 8" xfId="60769"/>
    <cellStyle name="Финансовый 102 8" xfId="15180"/>
    <cellStyle name="Финансовый 102 9" xfId="17414"/>
    <cellStyle name="Финансовый 103" xfId="15181"/>
    <cellStyle name="Финансовый 104" xfId="15182"/>
    <cellStyle name="Финансовый 105" xfId="15183"/>
    <cellStyle name="Финансовый 106" xfId="60795"/>
    <cellStyle name="Финансовый 107" xfId="60794"/>
    <cellStyle name="Финансовый 108" xfId="60796"/>
    <cellStyle name="Финансовый 109" xfId="60797"/>
    <cellStyle name="Финансовый 11" xfId="15184"/>
    <cellStyle name="Финансовый 11 2" xfId="45789"/>
    <cellStyle name="Финансовый 12" xfId="15185"/>
    <cellStyle name="Финансовый 12 2" xfId="45780"/>
    <cellStyle name="Финансовый 13" xfId="15186"/>
    <cellStyle name="Финансовый 13 2" xfId="45786"/>
    <cellStyle name="Финансовый 14" xfId="15187"/>
    <cellStyle name="Финансовый 14 2" xfId="45778"/>
    <cellStyle name="Финансовый 15" xfId="15188"/>
    <cellStyle name="Финансовый 15 2" xfId="45790"/>
    <cellStyle name="Финансовый 16" xfId="15189"/>
    <cellStyle name="Финансовый 16 2" xfId="45788"/>
    <cellStyle name="Финансовый 17" xfId="15190"/>
    <cellStyle name="Финансовый 17 2" xfId="45776"/>
    <cellStyle name="Финансовый 18" xfId="15191"/>
    <cellStyle name="Финансовый 18 2" xfId="45782"/>
    <cellStyle name="Финансовый 19" xfId="15192"/>
    <cellStyle name="Финансовый 19 2" xfId="45783"/>
    <cellStyle name="Финансовый 2" xfId="15193"/>
    <cellStyle name="Финансовый 2 2" xfId="15194"/>
    <cellStyle name="Финансовый 2 2 2" xfId="15195"/>
    <cellStyle name="Финансовый 2 2 2 2" xfId="16478"/>
    <cellStyle name="Финансовый 2 2 2 3" xfId="45696"/>
    <cellStyle name="Финансовый 2 2 3" xfId="16477"/>
    <cellStyle name="Финансовый 2 2 4" xfId="45464"/>
    <cellStyle name="Финансовый 2 3" xfId="15196"/>
    <cellStyle name="Финансовый 2 4" xfId="45452"/>
    <cellStyle name="Финансовый 20" xfId="15197"/>
    <cellStyle name="Финансовый 20 2" xfId="45779"/>
    <cellStyle name="Финансовый 21" xfId="15198"/>
    <cellStyle name="Финансовый 21 2" xfId="45785"/>
    <cellStyle name="Финансовый 22" xfId="15199"/>
    <cellStyle name="Финансовый 22 2" xfId="45787"/>
    <cellStyle name="Финансовый 23" xfId="15200"/>
    <cellStyle name="Финансовый 23 2" xfId="45784"/>
    <cellStyle name="Финансовый 24" xfId="15201"/>
    <cellStyle name="Финансовый 24 2" xfId="45793"/>
    <cellStyle name="Финансовый 25" xfId="15202"/>
    <cellStyle name="Финансовый 25 2" xfId="45791"/>
    <cellStyle name="Финансовый 26" xfId="15203"/>
    <cellStyle name="Финансовый 26 2" xfId="45795"/>
    <cellStyle name="Финансовый 27" xfId="15204"/>
    <cellStyle name="Финансовый 27 2" xfId="45794"/>
    <cellStyle name="Финансовый 28" xfId="15205"/>
    <cellStyle name="Финансовый 28 2" xfId="45792"/>
    <cellStyle name="Финансовый 29" xfId="15206"/>
    <cellStyle name="Финансовый 29 2" xfId="45798"/>
    <cellStyle name="Финансовый 3" xfId="15207"/>
    <cellStyle name="Финансовый 3 10" xfId="15208"/>
    <cellStyle name="Финансовый 3 10 2" xfId="15209"/>
    <cellStyle name="Финансовый 3 10 3" xfId="22085"/>
    <cellStyle name="Финансовый 3 10 4" xfId="29557"/>
    <cellStyle name="Финансовый 3 10 5" xfId="37026"/>
    <cellStyle name="Финансовый 3 10 6" xfId="44487"/>
    <cellStyle name="Финансовый 3 10 7" xfId="52375"/>
    <cellStyle name="Финансовый 3 10 8" xfId="59842"/>
    <cellStyle name="Финансовый 3 11" xfId="15210"/>
    <cellStyle name="Финансовый 3 11 2" xfId="15211"/>
    <cellStyle name="Финансовый 3 11 3" xfId="23018"/>
    <cellStyle name="Финансовый 3 11 4" xfId="30490"/>
    <cellStyle name="Финансовый 3 11 5" xfId="37959"/>
    <cellStyle name="Финансовый 3 11 6" xfId="45420"/>
    <cellStyle name="Финансовый 3 11 7" xfId="53308"/>
    <cellStyle name="Финансовый 3 11 8" xfId="60775"/>
    <cellStyle name="Финансовый 3 12" xfId="15212"/>
    <cellStyle name="Финансовый 3 13" xfId="15213"/>
    <cellStyle name="Финансовый 3 14" xfId="16479"/>
    <cellStyle name="Финансовый 3 15" xfId="23954"/>
    <cellStyle name="Финансовый 3 16" xfId="31424"/>
    <cellStyle name="Финансовый 3 17" xfId="38890"/>
    <cellStyle name="Финансовый 3 18" xfId="45455"/>
    <cellStyle name="Финансовый 3 19" xfId="46772"/>
    <cellStyle name="Финансовый 3 2" xfId="15214"/>
    <cellStyle name="Финансовый 3 2 2" xfId="45738"/>
    <cellStyle name="Финансовый 3 20" xfId="54239"/>
    <cellStyle name="Финансовый 3 3" xfId="15215"/>
    <cellStyle name="Финансовый 3 3 10" xfId="16480"/>
    <cellStyle name="Финансовый 3 3 11" xfId="23955"/>
    <cellStyle name="Финансовый 3 3 12" xfId="31425"/>
    <cellStyle name="Финансовый 3 3 13" xfId="38891"/>
    <cellStyle name="Финансовый 3 3 14" xfId="46773"/>
    <cellStyle name="Финансовый 3 3 15" xfId="54240"/>
    <cellStyle name="Финансовый 3 3 2" xfId="15216"/>
    <cellStyle name="Финансовый 3 3 2 2" xfId="15217"/>
    <cellStyle name="Финансовый 3 3 2 3" xfId="17421"/>
    <cellStyle name="Финансовый 3 3 2 4" xfId="24893"/>
    <cellStyle name="Финансовый 3 3 2 5" xfId="32363"/>
    <cellStyle name="Финансовый 3 3 2 6" xfId="39824"/>
    <cellStyle name="Финансовый 3 3 2 7" xfId="47711"/>
    <cellStyle name="Финансовый 3 3 2 8" xfId="55178"/>
    <cellStyle name="Финансовый 3 3 3" xfId="15218"/>
    <cellStyle name="Финансовый 3 3 3 2" xfId="15219"/>
    <cellStyle name="Финансовый 3 3 3 3" xfId="18354"/>
    <cellStyle name="Финансовый 3 3 3 4" xfId="25826"/>
    <cellStyle name="Финансовый 3 3 3 5" xfId="33295"/>
    <cellStyle name="Финансовый 3 3 3 6" xfId="40756"/>
    <cellStyle name="Финансовый 3 3 3 7" xfId="48644"/>
    <cellStyle name="Финансовый 3 3 3 8" xfId="56111"/>
    <cellStyle name="Финансовый 3 3 4" xfId="15220"/>
    <cellStyle name="Финансовый 3 3 4 2" xfId="15221"/>
    <cellStyle name="Финансовый 3 3 4 3" xfId="19287"/>
    <cellStyle name="Финансовый 3 3 4 4" xfId="26759"/>
    <cellStyle name="Финансовый 3 3 4 5" xfId="34228"/>
    <cellStyle name="Финансовый 3 3 4 6" xfId="41689"/>
    <cellStyle name="Финансовый 3 3 4 7" xfId="49577"/>
    <cellStyle name="Финансовый 3 3 4 8" xfId="57044"/>
    <cellStyle name="Финансовый 3 3 5" xfId="15222"/>
    <cellStyle name="Финансовый 3 3 5 2" xfId="15223"/>
    <cellStyle name="Финансовый 3 3 5 3" xfId="20219"/>
    <cellStyle name="Финансовый 3 3 5 4" xfId="27691"/>
    <cellStyle name="Финансовый 3 3 5 5" xfId="35160"/>
    <cellStyle name="Финансовый 3 3 5 6" xfId="42621"/>
    <cellStyle name="Финансовый 3 3 5 7" xfId="50509"/>
    <cellStyle name="Финансовый 3 3 5 8" xfId="57976"/>
    <cellStyle name="Финансовый 3 3 6" xfId="15224"/>
    <cellStyle name="Финансовый 3 3 6 2" xfId="15225"/>
    <cellStyle name="Финансовый 3 3 6 3" xfId="21152"/>
    <cellStyle name="Финансовый 3 3 6 4" xfId="28624"/>
    <cellStyle name="Финансовый 3 3 6 5" xfId="36093"/>
    <cellStyle name="Финансовый 3 3 6 6" xfId="43554"/>
    <cellStyle name="Финансовый 3 3 6 7" xfId="51442"/>
    <cellStyle name="Финансовый 3 3 6 8" xfId="58909"/>
    <cellStyle name="Финансовый 3 3 7" xfId="15226"/>
    <cellStyle name="Финансовый 3 3 7 2" xfId="15227"/>
    <cellStyle name="Финансовый 3 3 7 3" xfId="22086"/>
    <cellStyle name="Финансовый 3 3 7 4" xfId="29558"/>
    <cellStyle name="Финансовый 3 3 7 5" xfId="37027"/>
    <cellStyle name="Финансовый 3 3 7 6" xfId="44488"/>
    <cellStyle name="Финансовый 3 3 7 7" xfId="52376"/>
    <cellStyle name="Финансовый 3 3 7 8" xfId="59843"/>
    <cellStyle name="Финансовый 3 3 8" xfId="15228"/>
    <cellStyle name="Финансовый 3 3 8 2" xfId="15229"/>
    <cellStyle name="Финансовый 3 3 8 3" xfId="23019"/>
    <cellStyle name="Финансовый 3 3 8 4" xfId="30491"/>
    <cellStyle name="Финансовый 3 3 8 5" xfId="37960"/>
    <cellStyle name="Финансовый 3 3 8 6" xfId="45421"/>
    <cellStyle name="Финансовый 3 3 8 7" xfId="53309"/>
    <cellStyle name="Финансовый 3 3 8 8" xfId="60776"/>
    <cellStyle name="Финансовый 3 3 9" xfId="15230"/>
    <cellStyle name="Финансовый 3 4" xfId="15231"/>
    <cellStyle name="Финансовый 3 4 10" xfId="16481"/>
    <cellStyle name="Финансовый 3 4 11" xfId="23956"/>
    <cellStyle name="Финансовый 3 4 12" xfId="31426"/>
    <cellStyle name="Финансовый 3 4 13" xfId="38892"/>
    <cellStyle name="Финансовый 3 4 14" xfId="46774"/>
    <cellStyle name="Финансовый 3 4 15" xfId="54241"/>
    <cellStyle name="Финансовый 3 4 2" xfId="15232"/>
    <cellStyle name="Финансовый 3 4 2 2" xfId="15233"/>
    <cellStyle name="Финансовый 3 4 2 3" xfId="17422"/>
    <cellStyle name="Финансовый 3 4 2 4" xfId="24894"/>
    <cellStyle name="Финансовый 3 4 2 5" xfId="32364"/>
    <cellStyle name="Финансовый 3 4 2 6" xfId="39825"/>
    <cellStyle name="Финансовый 3 4 2 7" xfId="47712"/>
    <cellStyle name="Финансовый 3 4 2 8" xfId="55179"/>
    <cellStyle name="Финансовый 3 4 3" xfId="15234"/>
    <cellStyle name="Финансовый 3 4 3 2" xfId="15235"/>
    <cellStyle name="Финансовый 3 4 3 3" xfId="18355"/>
    <cellStyle name="Финансовый 3 4 3 4" xfId="25827"/>
    <cellStyle name="Финансовый 3 4 3 5" xfId="33296"/>
    <cellStyle name="Финансовый 3 4 3 6" xfId="40757"/>
    <cellStyle name="Финансовый 3 4 3 7" xfId="48645"/>
    <cellStyle name="Финансовый 3 4 3 8" xfId="56112"/>
    <cellStyle name="Финансовый 3 4 4" xfId="15236"/>
    <cellStyle name="Финансовый 3 4 4 2" xfId="15237"/>
    <cellStyle name="Финансовый 3 4 4 3" xfId="19288"/>
    <cellStyle name="Финансовый 3 4 4 4" xfId="26760"/>
    <cellStyle name="Финансовый 3 4 4 5" xfId="34229"/>
    <cellStyle name="Финансовый 3 4 4 6" xfId="41690"/>
    <cellStyle name="Финансовый 3 4 4 7" xfId="49578"/>
    <cellStyle name="Финансовый 3 4 4 8" xfId="57045"/>
    <cellStyle name="Финансовый 3 4 5" xfId="15238"/>
    <cellStyle name="Финансовый 3 4 5 2" xfId="15239"/>
    <cellStyle name="Финансовый 3 4 5 3" xfId="20220"/>
    <cellStyle name="Финансовый 3 4 5 4" xfId="27692"/>
    <cellStyle name="Финансовый 3 4 5 5" xfId="35161"/>
    <cellStyle name="Финансовый 3 4 5 6" xfId="42622"/>
    <cellStyle name="Финансовый 3 4 5 7" xfId="50510"/>
    <cellStyle name="Финансовый 3 4 5 8" xfId="57977"/>
    <cellStyle name="Финансовый 3 4 6" xfId="15240"/>
    <cellStyle name="Финансовый 3 4 6 2" xfId="15241"/>
    <cellStyle name="Финансовый 3 4 6 3" xfId="21153"/>
    <cellStyle name="Финансовый 3 4 6 4" xfId="28625"/>
    <cellStyle name="Финансовый 3 4 6 5" xfId="36094"/>
    <cellStyle name="Финансовый 3 4 6 6" xfId="43555"/>
    <cellStyle name="Финансовый 3 4 6 7" xfId="51443"/>
    <cellStyle name="Финансовый 3 4 6 8" xfId="58910"/>
    <cellStyle name="Финансовый 3 4 7" xfId="15242"/>
    <cellStyle name="Финансовый 3 4 7 2" xfId="15243"/>
    <cellStyle name="Финансовый 3 4 7 3" xfId="22087"/>
    <cellStyle name="Финансовый 3 4 7 4" xfId="29559"/>
    <cellStyle name="Финансовый 3 4 7 5" xfId="37028"/>
    <cellStyle name="Финансовый 3 4 7 6" xfId="44489"/>
    <cellStyle name="Финансовый 3 4 7 7" xfId="52377"/>
    <cellStyle name="Финансовый 3 4 7 8" xfId="59844"/>
    <cellStyle name="Финансовый 3 4 8" xfId="15244"/>
    <cellStyle name="Финансовый 3 4 8 2" xfId="15245"/>
    <cellStyle name="Финансовый 3 4 8 3" xfId="23020"/>
    <cellStyle name="Финансовый 3 4 8 4" xfId="30492"/>
    <cellStyle name="Финансовый 3 4 8 5" xfId="37961"/>
    <cellStyle name="Финансовый 3 4 8 6" xfId="45422"/>
    <cellStyle name="Финансовый 3 4 8 7" xfId="53310"/>
    <cellStyle name="Финансовый 3 4 8 8" xfId="60777"/>
    <cellStyle name="Финансовый 3 4 9" xfId="15246"/>
    <cellStyle name="Финансовый 3 5" xfId="15247"/>
    <cellStyle name="Финансовый 3 5 2" xfId="15248"/>
    <cellStyle name="Финансовый 3 5 3" xfId="17420"/>
    <cellStyle name="Финансовый 3 5 4" xfId="24892"/>
    <cellStyle name="Финансовый 3 5 5" xfId="32362"/>
    <cellStyle name="Финансовый 3 5 6" xfId="39823"/>
    <cellStyle name="Финансовый 3 5 7" xfId="47710"/>
    <cellStyle name="Финансовый 3 5 8" xfId="55177"/>
    <cellStyle name="Финансовый 3 6" xfId="15249"/>
    <cellStyle name="Финансовый 3 6 2" xfId="15250"/>
    <cellStyle name="Финансовый 3 6 3" xfId="18353"/>
    <cellStyle name="Финансовый 3 6 4" xfId="25825"/>
    <cellStyle name="Финансовый 3 6 5" xfId="33294"/>
    <cellStyle name="Финансовый 3 6 6" xfId="40755"/>
    <cellStyle name="Финансовый 3 6 7" xfId="48643"/>
    <cellStyle name="Финансовый 3 6 8" xfId="56110"/>
    <cellStyle name="Финансовый 3 7" xfId="15251"/>
    <cellStyle name="Финансовый 3 7 2" xfId="15252"/>
    <cellStyle name="Финансовый 3 7 3" xfId="19286"/>
    <cellStyle name="Финансовый 3 7 4" xfId="26758"/>
    <cellStyle name="Финансовый 3 7 5" xfId="34227"/>
    <cellStyle name="Финансовый 3 7 6" xfId="41688"/>
    <cellStyle name="Финансовый 3 7 7" xfId="49576"/>
    <cellStyle name="Финансовый 3 7 8" xfId="57043"/>
    <cellStyle name="Финансовый 3 8" xfId="15253"/>
    <cellStyle name="Финансовый 3 8 2" xfId="15254"/>
    <cellStyle name="Финансовый 3 8 3" xfId="20218"/>
    <cellStyle name="Финансовый 3 8 4" xfId="27690"/>
    <cellStyle name="Финансовый 3 8 5" xfId="35159"/>
    <cellStyle name="Финансовый 3 8 6" xfId="42620"/>
    <cellStyle name="Финансовый 3 8 7" xfId="50508"/>
    <cellStyle name="Финансовый 3 8 8" xfId="57975"/>
    <cellStyle name="Финансовый 3 9" xfId="15255"/>
    <cellStyle name="Финансовый 3 9 2" xfId="15256"/>
    <cellStyle name="Финансовый 3 9 3" xfId="21151"/>
    <cellStyle name="Финансовый 3 9 4" xfId="28623"/>
    <cellStyle name="Финансовый 3 9 5" xfId="36092"/>
    <cellStyle name="Финансовый 3 9 6" xfId="43553"/>
    <cellStyle name="Финансовый 3 9 7" xfId="51441"/>
    <cellStyle name="Финансовый 3 9 8" xfId="58908"/>
    <cellStyle name="Финансовый 30" xfId="15257"/>
    <cellStyle name="Финансовый 30 2" xfId="45796"/>
    <cellStyle name="Финансовый 31" xfId="15258"/>
    <cellStyle name="Финансовый 31 2" xfId="45800"/>
    <cellStyle name="Финансовый 32" xfId="15259"/>
    <cellStyle name="Финансовый 32 2" xfId="45799"/>
    <cellStyle name="Финансовый 33" xfId="15260"/>
    <cellStyle name="Финансовый 33 2" xfId="45797"/>
    <cellStyle name="Финансовый 34" xfId="15261"/>
    <cellStyle name="Финансовый 34 2" xfId="45803"/>
    <cellStyle name="Финансовый 35" xfId="15262"/>
    <cellStyle name="Финансовый 35 2" xfId="45801"/>
    <cellStyle name="Финансовый 36" xfId="15263"/>
    <cellStyle name="Финансовый 36 2" xfId="45816"/>
    <cellStyle name="Финансовый 37" xfId="15264"/>
    <cellStyle name="Финансовый 37 2" xfId="45806"/>
    <cellStyle name="Финансовый 38" xfId="15265"/>
    <cellStyle name="Финансовый 38 2" xfId="45808"/>
    <cellStyle name="Финансовый 39" xfId="15266"/>
    <cellStyle name="Финансовый 39 2" xfId="45810"/>
    <cellStyle name="Финансовый 4" xfId="15267"/>
    <cellStyle name="Финансовый 4 2" xfId="15268"/>
    <cellStyle name="Финансовый 4 2 2" xfId="45712"/>
    <cellStyle name="Финансовый 4 3" xfId="15269"/>
    <cellStyle name="Финансовый 4 4" xfId="45449"/>
    <cellStyle name="Финансовый 40" xfId="15270"/>
    <cellStyle name="Финансовый 40 2" xfId="45812"/>
    <cellStyle name="Финансовый 41" xfId="15271"/>
    <cellStyle name="Финансовый 41 2" xfId="45811"/>
    <cellStyle name="Финансовый 42" xfId="15272"/>
    <cellStyle name="Финансовый 42 2" xfId="45819"/>
    <cellStyle name="Финансовый 43" xfId="15273"/>
    <cellStyle name="Финансовый 43 2" xfId="45804"/>
    <cellStyle name="Финансовый 44" xfId="15274"/>
    <cellStyle name="Финансовый 44 2" xfId="45807"/>
    <cellStyle name="Финансовый 45" xfId="15275"/>
    <cellStyle name="Финансовый 45 2" xfId="45815"/>
    <cellStyle name="Финансовый 46" xfId="15276"/>
    <cellStyle name="Финансовый 46 2" xfId="45814"/>
    <cellStyle name="Финансовый 47" xfId="15277"/>
    <cellStyle name="Финансовый 47 2" xfId="45820"/>
    <cellStyle name="Финансовый 48" xfId="15278"/>
    <cellStyle name="Финансовый 48 2" xfId="45802"/>
    <cellStyle name="Финансовый 49" xfId="15279"/>
    <cellStyle name="Финансовый 49 2" xfId="45813"/>
    <cellStyle name="Финансовый 5" xfId="15280"/>
    <cellStyle name="Финансовый 5 2" xfId="15281"/>
    <cellStyle name="Финансовый 5 2 2" xfId="45766"/>
    <cellStyle name="Финансовый 5 3" xfId="45448"/>
    <cellStyle name="Финансовый 50" xfId="15282"/>
    <cellStyle name="Финансовый 50 2" xfId="45809"/>
    <cellStyle name="Финансовый 51" xfId="15283"/>
    <cellStyle name="Финансовый 51 2" xfId="45805"/>
    <cellStyle name="Финансовый 52" xfId="15284"/>
    <cellStyle name="Финансовый 52 2" xfId="45822"/>
    <cellStyle name="Финансовый 53" xfId="15285"/>
    <cellStyle name="Финансовый 53 2" xfId="45821"/>
    <cellStyle name="Финансовый 54" xfId="15286"/>
    <cellStyle name="Финансовый 54 2" xfId="45830"/>
    <cellStyle name="Финансовый 55" xfId="15287"/>
    <cellStyle name="Финансовый 55 2" xfId="45825"/>
    <cellStyle name="Финансовый 56" xfId="15288"/>
    <cellStyle name="Финансовый 56 2" xfId="45824"/>
    <cellStyle name="Финансовый 57" xfId="15289"/>
    <cellStyle name="Финансовый 57 2" xfId="45826"/>
    <cellStyle name="Финансовый 58" xfId="15290"/>
    <cellStyle name="Финансовый 58 2" xfId="45823"/>
    <cellStyle name="Финансовый 59" xfId="15291"/>
    <cellStyle name="Финансовый 59 2" xfId="45827"/>
    <cellStyle name="Финансовый 6" xfId="15292"/>
    <cellStyle name="Финансовый 6 2" xfId="15293"/>
    <cellStyle name="Финансовый 6 2 2" xfId="45773"/>
    <cellStyle name="Финансовый 6 3" xfId="45456"/>
    <cellStyle name="Финансовый 60" xfId="15294"/>
    <cellStyle name="Финансовый 60 2" xfId="45829"/>
    <cellStyle name="Финансовый 61" xfId="15295"/>
    <cellStyle name="Финансовый 61 2" xfId="45828"/>
    <cellStyle name="Финансовый 62" xfId="15296"/>
    <cellStyle name="Финансовый 62 2" xfId="45832"/>
    <cellStyle name="Финансовый 63" xfId="15297"/>
    <cellStyle name="Финансовый 63 2" xfId="45831"/>
    <cellStyle name="Финансовый 64" xfId="15298"/>
    <cellStyle name="Финансовый 64 2" xfId="45840"/>
    <cellStyle name="Финансовый 65" xfId="15299"/>
    <cellStyle name="Финансовый 65 2" xfId="45834"/>
    <cellStyle name="Финансовый 66" xfId="15300"/>
    <cellStyle name="Финансовый 66 2" xfId="45833"/>
    <cellStyle name="Финансовый 67" xfId="15301"/>
    <cellStyle name="Финансовый 67 2" xfId="45835"/>
    <cellStyle name="Финансовый 68" xfId="15302"/>
    <cellStyle name="Финансовый 68 2" xfId="45838"/>
    <cellStyle name="Финансовый 69" xfId="15303"/>
    <cellStyle name="Финансовый 69 2" xfId="45836"/>
    <cellStyle name="Финансовый 7" xfId="15304"/>
    <cellStyle name="Финансовый 7 10" xfId="15305"/>
    <cellStyle name="Финансовый 7 10 2" xfId="15306"/>
    <cellStyle name="Финансовый 7 10 3" xfId="22088"/>
    <cellStyle name="Финансовый 7 10 4" xfId="29560"/>
    <cellStyle name="Финансовый 7 10 5" xfId="37029"/>
    <cellStyle name="Финансовый 7 10 6" xfId="44490"/>
    <cellStyle name="Финансовый 7 10 7" xfId="52378"/>
    <cellStyle name="Финансовый 7 10 8" xfId="59845"/>
    <cellStyle name="Финансовый 7 11" xfId="15307"/>
    <cellStyle name="Финансовый 7 11 2" xfId="15308"/>
    <cellStyle name="Финансовый 7 11 3" xfId="23021"/>
    <cellStyle name="Финансовый 7 11 4" xfId="30493"/>
    <cellStyle name="Финансовый 7 11 5" xfId="37962"/>
    <cellStyle name="Финансовый 7 11 6" xfId="45423"/>
    <cellStyle name="Финансовый 7 11 7" xfId="53311"/>
    <cellStyle name="Финансовый 7 11 8" xfId="60778"/>
    <cellStyle name="Финансовый 7 12" xfId="15309"/>
    <cellStyle name="Финансовый 7 13" xfId="16482"/>
    <cellStyle name="Финансовый 7 14" xfId="23957"/>
    <cellStyle name="Финансовый 7 15" xfId="31427"/>
    <cellStyle name="Финансовый 7 16" xfId="38893"/>
    <cellStyle name="Финансовый 7 17" xfId="45700"/>
    <cellStyle name="Финансовый 7 18" xfId="46775"/>
    <cellStyle name="Финансовый 7 19" xfId="54242"/>
    <cellStyle name="Финансовый 7 2" xfId="15310"/>
    <cellStyle name="Финансовый 7 2 2" xfId="45774"/>
    <cellStyle name="Финансовый 7 3" xfId="15311"/>
    <cellStyle name="Финансовый 7 3 10" xfId="16483"/>
    <cellStyle name="Финансовый 7 3 11" xfId="23958"/>
    <cellStyle name="Финансовый 7 3 12" xfId="31428"/>
    <cellStyle name="Финансовый 7 3 13" xfId="38894"/>
    <cellStyle name="Финансовый 7 3 14" xfId="46776"/>
    <cellStyle name="Финансовый 7 3 15" xfId="54243"/>
    <cellStyle name="Финансовый 7 3 2" xfId="15312"/>
    <cellStyle name="Финансовый 7 3 2 2" xfId="15313"/>
    <cellStyle name="Финансовый 7 3 2 3" xfId="17424"/>
    <cellStyle name="Финансовый 7 3 2 4" xfId="24896"/>
    <cellStyle name="Финансовый 7 3 2 5" xfId="32366"/>
    <cellStyle name="Финансовый 7 3 2 6" xfId="39827"/>
    <cellStyle name="Финансовый 7 3 2 7" xfId="47714"/>
    <cellStyle name="Финансовый 7 3 2 8" xfId="55181"/>
    <cellStyle name="Финансовый 7 3 3" xfId="15314"/>
    <cellStyle name="Финансовый 7 3 3 2" xfId="15315"/>
    <cellStyle name="Финансовый 7 3 3 3" xfId="18357"/>
    <cellStyle name="Финансовый 7 3 3 4" xfId="25829"/>
    <cellStyle name="Финансовый 7 3 3 5" xfId="33298"/>
    <cellStyle name="Финансовый 7 3 3 6" xfId="40759"/>
    <cellStyle name="Финансовый 7 3 3 7" xfId="48647"/>
    <cellStyle name="Финансовый 7 3 3 8" xfId="56114"/>
    <cellStyle name="Финансовый 7 3 4" xfId="15316"/>
    <cellStyle name="Финансовый 7 3 4 2" xfId="15317"/>
    <cellStyle name="Финансовый 7 3 4 3" xfId="19290"/>
    <cellStyle name="Финансовый 7 3 4 4" xfId="26762"/>
    <cellStyle name="Финансовый 7 3 4 5" xfId="34231"/>
    <cellStyle name="Финансовый 7 3 4 6" xfId="41692"/>
    <cellStyle name="Финансовый 7 3 4 7" xfId="49580"/>
    <cellStyle name="Финансовый 7 3 4 8" xfId="57047"/>
    <cellStyle name="Финансовый 7 3 5" xfId="15318"/>
    <cellStyle name="Финансовый 7 3 5 2" xfId="15319"/>
    <cellStyle name="Финансовый 7 3 5 3" xfId="20222"/>
    <cellStyle name="Финансовый 7 3 5 4" xfId="27694"/>
    <cellStyle name="Финансовый 7 3 5 5" xfId="35163"/>
    <cellStyle name="Финансовый 7 3 5 6" xfId="42624"/>
    <cellStyle name="Финансовый 7 3 5 7" xfId="50512"/>
    <cellStyle name="Финансовый 7 3 5 8" xfId="57979"/>
    <cellStyle name="Финансовый 7 3 6" xfId="15320"/>
    <cellStyle name="Финансовый 7 3 6 2" xfId="15321"/>
    <cellStyle name="Финансовый 7 3 6 3" xfId="21155"/>
    <cellStyle name="Финансовый 7 3 6 4" xfId="28627"/>
    <cellStyle name="Финансовый 7 3 6 5" xfId="36096"/>
    <cellStyle name="Финансовый 7 3 6 6" xfId="43557"/>
    <cellStyle name="Финансовый 7 3 6 7" xfId="51445"/>
    <cellStyle name="Финансовый 7 3 6 8" xfId="58912"/>
    <cellStyle name="Финансовый 7 3 7" xfId="15322"/>
    <cellStyle name="Финансовый 7 3 7 2" xfId="15323"/>
    <cellStyle name="Финансовый 7 3 7 3" xfId="22089"/>
    <cellStyle name="Финансовый 7 3 7 4" xfId="29561"/>
    <cellStyle name="Финансовый 7 3 7 5" xfId="37030"/>
    <cellStyle name="Финансовый 7 3 7 6" xfId="44491"/>
    <cellStyle name="Финансовый 7 3 7 7" xfId="52379"/>
    <cellStyle name="Финансовый 7 3 7 8" xfId="59846"/>
    <cellStyle name="Финансовый 7 3 8" xfId="15324"/>
    <cellStyle name="Финансовый 7 3 8 2" xfId="15325"/>
    <cellStyle name="Финансовый 7 3 8 3" xfId="23022"/>
    <cellStyle name="Финансовый 7 3 8 4" xfId="30494"/>
    <cellStyle name="Финансовый 7 3 8 5" xfId="37963"/>
    <cellStyle name="Финансовый 7 3 8 6" xfId="45424"/>
    <cellStyle name="Финансовый 7 3 8 7" xfId="53312"/>
    <cellStyle name="Финансовый 7 3 8 8" xfId="60779"/>
    <cellStyle name="Финансовый 7 3 9" xfId="15326"/>
    <cellStyle name="Финансовый 7 4" xfId="15327"/>
    <cellStyle name="Финансовый 7 4 10" xfId="16484"/>
    <cellStyle name="Финансовый 7 4 11" xfId="23959"/>
    <cellStyle name="Финансовый 7 4 12" xfId="31429"/>
    <cellStyle name="Финансовый 7 4 13" xfId="38895"/>
    <cellStyle name="Финансовый 7 4 14" xfId="46777"/>
    <cellStyle name="Финансовый 7 4 15" xfId="54244"/>
    <cellStyle name="Финансовый 7 4 2" xfId="15328"/>
    <cellStyle name="Финансовый 7 4 2 2" xfId="15329"/>
    <cellStyle name="Финансовый 7 4 2 3" xfId="17425"/>
    <cellStyle name="Финансовый 7 4 2 4" xfId="24897"/>
    <cellStyle name="Финансовый 7 4 2 5" xfId="32367"/>
    <cellStyle name="Финансовый 7 4 2 6" xfId="39828"/>
    <cellStyle name="Финансовый 7 4 2 7" xfId="47715"/>
    <cellStyle name="Финансовый 7 4 2 8" xfId="55182"/>
    <cellStyle name="Финансовый 7 4 3" xfId="15330"/>
    <cellStyle name="Финансовый 7 4 3 2" xfId="15331"/>
    <cellStyle name="Финансовый 7 4 3 3" xfId="18358"/>
    <cellStyle name="Финансовый 7 4 3 4" xfId="25830"/>
    <cellStyle name="Финансовый 7 4 3 5" xfId="33299"/>
    <cellStyle name="Финансовый 7 4 3 6" xfId="40760"/>
    <cellStyle name="Финансовый 7 4 3 7" xfId="48648"/>
    <cellStyle name="Финансовый 7 4 3 8" xfId="56115"/>
    <cellStyle name="Финансовый 7 4 4" xfId="15332"/>
    <cellStyle name="Финансовый 7 4 4 2" xfId="15333"/>
    <cellStyle name="Финансовый 7 4 4 3" xfId="19291"/>
    <cellStyle name="Финансовый 7 4 4 4" xfId="26763"/>
    <cellStyle name="Финансовый 7 4 4 5" xfId="34232"/>
    <cellStyle name="Финансовый 7 4 4 6" xfId="41693"/>
    <cellStyle name="Финансовый 7 4 4 7" xfId="49581"/>
    <cellStyle name="Финансовый 7 4 4 8" xfId="57048"/>
    <cellStyle name="Финансовый 7 4 5" xfId="15334"/>
    <cellStyle name="Финансовый 7 4 5 2" xfId="15335"/>
    <cellStyle name="Финансовый 7 4 5 3" xfId="20223"/>
    <cellStyle name="Финансовый 7 4 5 4" xfId="27695"/>
    <cellStyle name="Финансовый 7 4 5 5" xfId="35164"/>
    <cellStyle name="Финансовый 7 4 5 6" xfId="42625"/>
    <cellStyle name="Финансовый 7 4 5 7" xfId="50513"/>
    <cellStyle name="Финансовый 7 4 5 8" xfId="57980"/>
    <cellStyle name="Финансовый 7 4 6" xfId="15336"/>
    <cellStyle name="Финансовый 7 4 6 2" xfId="15337"/>
    <cellStyle name="Финансовый 7 4 6 3" xfId="21156"/>
    <cellStyle name="Финансовый 7 4 6 4" xfId="28628"/>
    <cellStyle name="Финансовый 7 4 6 5" xfId="36097"/>
    <cellStyle name="Финансовый 7 4 6 6" xfId="43558"/>
    <cellStyle name="Финансовый 7 4 6 7" xfId="51446"/>
    <cellStyle name="Финансовый 7 4 6 8" xfId="58913"/>
    <cellStyle name="Финансовый 7 4 7" xfId="15338"/>
    <cellStyle name="Финансовый 7 4 7 2" xfId="15339"/>
    <cellStyle name="Финансовый 7 4 7 3" xfId="22090"/>
    <cellStyle name="Финансовый 7 4 7 4" xfId="29562"/>
    <cellStyle name="Финансовый 7 4 7 5" xfId="37031"/>
    <cellStyle name="Финансовый 7 4 7 6" xfId="44492"/>
    <cellStyle name="Финансовый 7 4 7 7" xfId="52380"/>
    <cellStyle name="Финансовый 7 4 7 8" xfId="59847"/>
    <cellStyle name="Финансовый 7 4 8" xfId="15340"/>
    <cellStyle name="Финансовый 7 4 8 2" xfId="15341"/>
    <cellStyle name="Финансовый 7 4 8 3" xfId="23023"/>
    <cellStyle name="Финансовый 7 4 8 4" xfId="30495"/>
    <cellStyle name="Финансовый 7 4 8 5" xfId="37964"/>
    <cellStyle name="Финансовый 7 4 8 6" xfId="45425"/>
    <cellStyle name="Финансовый 7 4 8 7" xfId="53313"/>
    <cellStyle name="Финансовый 7 4 8 8" xfId="60780"/>
    <cellStyle name="Финансовый 7 4 9" xfId="15342"/>
    <cellStyle name="Финансовый 7 5" xfId="15343"/>
    <cellStyle name="Финансовый 7 5 2" xfId="15344"/>
    <cellStyle name="Финансовый 7 5 3" xfId="17423"/>
    <cellStyle name="Финансовый 7 5 4" xfId="24895"/>
    <cellStyle name="Финансовый 7 5 5" xfId="32365"/>
    <cellStyle name="Финансовый 7 5 6" xfId="39826"/>
    <cellStyle name="Финансовый 7 5 7" xfId="47713"/>
    <cellStyle name="Финансовый 7 5 8" xfId="55180"/>
    <cellStyle name="Финансовый 7 6" xfId="15345"/>
    <cellStyle name="Финансовый 7 6 2" xfId="15346"/>
    <cellStyle name="Финансовый 7 6 3" xfId="18356"/>
    <cellStyle name="Финансовый 7 6 4" xfId="25828"/>
    <cellStyle name="Финансовый 7 6 5" xfId="33297"/>
    <cellStyle name="Финансовый 7 6 6" xfId="40758"/>
    <cellStyle name="Финансовый 7 6 7" xfId="48646"/>
    <cellStyle name="Финансовый 7 6 8" xfId="56113"/>
    <cellStyle name="Финансовый 7 7" xfId="15347"/>
    <cellStyle name="Финансовый 7 7 2" xfId="15348"/>
    <cellStyle name="Финансовый 7 7 3" xfId="19289"/>
    <cellStyle name="Финансовый 7 7 4" xfId="26761"/>
    <cellStyle name="Финансовый 7 7 5" xfId="34230"/>
    <cellStyle name="Финансовый 7 7 6" xfId="41691"/>
    <cellStyle name="Финансовый 7 7 7" xfId="49579"/>
    <cellStyle name="Финансовый 7 7 8" xfId="57046"/>
    <cellStyle name="Финансовый 7 8" xfId="15349"/>
    <cellStyle name="Финансовый 7 8 2" xfId="15350"/>
    <cellStyle name="Финансовый 7 8 3" xfId="20221"/>
    <cellStyle name="Финансовый 7 8 4" xfId="27693"/>
    <cellStyle name="Финансовый 7 8 5" xfId="35162"/>
    <cellStyle name="Финансовый 7 8 6" xfId="42623"/>
    <cellStyle name="Финансовый 7 8 7" xfId="50511"/>
    <cellStyle name="Финансовый 7 8 8" xfId="57978"/>
    <cellStyle name="Финансовый 7 9" xfId="15351"/>
    <cellStyle name="Финансовый 7 9 2" xfId="15352"/>
    <cellStyle name="Финансовый 7 9 3" xfId="21154"/>
    <cellStyle name="Финансовый 7 9 4" xfId="28626"/>
    <cellStyle name="Финансовый 7 9 5" xfId="36095"/>
    <cellStyle name="Финансовый 7 9 6" xfId="43556"/>
    <cellStyle name="Финансовый 7 9 7" xfId="51444"/>
    <cellStyle name="Финансовый 7 9 8" xfId="58911"/>
    <cellStyle name="Финансовый 70" xfId="15353"/>
    <cellStyle name="Финансовый 70 2" xfId="45837"/>
    <cellStyle name="Финансовый 71" xfId="15354"/>
    <cellStyle name="Финансовый 71 2" xfId="45839"/>
    <cellStyle name="Финансовый 72" xfId="15355"/>
    <cellStyle name="Финансовый 72 2" xfId="45842"/>
    <cellStyle name="Финансовый 73" xfId="15356"/>
    <cellStyle name="Финансовый 73 2" xfId="45849"/>
    <cellStyle name="Финансовый 74" xfId="15357"/>
    <cellStyle name="Финансовый 74 2" xfId="45854"/>
    <cellStyle name="Финансовый 75" xfId="15358"/>
    <cellStyle name="Финансовый 75 2" xfId="45847"/>
    <cellStyle name="Финансовый 76" xfId="15359"/>
    <cellStyle name="Финансовый 76 2" xfId="45841"/>
    <cellStyle name="Финансовый 77" xfId="15360"/>
    <cellStyle name="Финансовый 77 2" xfId="45853"/>
    <cellStyle name="Финансовый 78" xfId="15361"/>
    <cellStyle name="Финансовый 78 2" xfId="45852"/>
    <cellStyle name="Финансовый 79" xfId="15362"/>
    <cellStyle name="Финансовый 79 2" xfId="45857"/>
    <cellStyle name="Финансовый 8" xfId="15363"/>
    <cellStyle name="Финансовый 8 2" xfId="45775"/>
    <cellStyle name="Финансовый 80" xfId="15364"/>
    <cellStyle name="Финансовый 80 2" xfId="45851"/>
    <cellStyle name="Финансовый 81" xfId="15365"/>
    <cellStyle name="Финансовый 81 2" xfId="45850"/>
    <cellStyle name="Финансовый 82" xfId="15366"/>
    <cellStyle name="Финансовый 82 2" xfId="45856"/>
    <cellStyle name="Финансовый 83" xfId="15367"/>
    <cellStyle name="Финансовый 83 2" xfId="45844"/>
    <cellStyle name="Финансовый 84" xfId="15368"/>
    <cellStyle name="Финансовый 84 2" xfId="45845"/>
    <cellStyle name="Финансовый 85" xfId="15369"/>
    <cellStyle name="Финансовый 85 2" xfId="45843"/>
    <cellStyle name="Финансовый 86" xfId="15370"/>
    <cellStyle name="Финансовый 86 2" xfId="45848"/>
    <cellStyle name="Финансовый 87" xfId="15371"/>
    <cellStyle name="Финансовый 87 2" xfId="45846"/>
    <cellStyle name="Финансовый 88" xfId="15372"/>
    <cellStyle name="Финансовый 88 2" xfId="45858"/>
    <cellStyle name="Финансовый 89" xfId="15373"/>
    <cellStyle name="Финансовый 89 2" xfId="45859"/>
    <cellStyle name="Финансовый 9" xfId="15374"/>
    <cellStyle name="Финансовый 9 2" xfId="15375"/>
    <cellStyle name="Финансовый 9 2 2" xfId="45781"/>
    <cellStyle name="Финансовый 9 3" xfId="15376"/>
    <cellStyle name="Финансовый 9 3 2" xfId="16486"/>
    <cellStyle name="Финансовый 9 4" xfId="16485"/>
    <cellStyle name="Финансовый 9 5" xfId="45450"/>
    <cellStyle name="Финансовый 90" xfId="15377"/>
    <cellStyle name="Финансовый 90 2" xfId="45855"/>
    <cellStyle name="Финансовый 91" xfId="15378"/>
    <cellStyle name="Финансовый 91 10" xfId="16487"/>
    <cellStyle name="Финансовый 91 11" xfId="23960"/>
    <cellStyle name="Финансовый 91 12" xfId="31430"/>
    <cellStyle name="Финансовый 91 13" xfId="38896"/>
    <cellStyle name="Финансовый 91 14" xfId="46778"/>
    <cellStyle name="Финансовый 91 15" xfId="54245"/>
    <cellStyle name="Финансовый 91 2" xfId="15379"/>
    <cellStyle name="Финансовый 91 2 2" xfId="15380"/>
    <cellStyle name="Финансовый 91 2 3" xfId="17427"/>
    <cellStyle name="Финансовый 91 2 4" xfId="24899"/>
    <cellStyle name="Финансовый 91 2 5" xfId="32368"/>
    <cellStyle name="Финансовый 91 2 6" xfId="39829"/>
    <cellStyle name="Финансовый 91 2 7" xfId="47717"/>
    <cellStyle name="Финансовый 91 2 8" xfId="55184"/>
    <cellStyle name="Финансовый 91 3" xfId="15381"/>
    <cellStyle name="Финансовый 91 3 2" xfId="15382"/>
    <cellStyle name="Финансовый 91 3 3" xfId="18359"/>
    <cellStyle name="Финансовый 91 3 4" xfId="25831"/>
    <cellStyle name="Финансовый 91 3 5" xfId="33300"/>
    <cellStyle name="Финансовый 91 3 6" xfId="40761"/>
    <cellStyle name="Финансовый 91 3 7" xfId="48649"/>
    <cellStyle name="Финансовый 91 3 8" xfId="56116"/>
    <cellStyle name="Финансовый 91 4" xfId="15383"/>
    <cellStyle name="Финансовый 91 4 2" xfId="15384"/>
    <cellStyle name="Финансовый 91 4 3" xfId="19292"/>
    <cellStyle name="Финансовый 91 4 4" xfId="26764"/>
    <cellStyle name="Финансовый 91 4 5" xfId="34233"/>
    <cellStyle name="Финансовый 91 4 6" xfId="41694"/>
    <cellStyle name="Финансовый 91 4 7" xfId="49582"/>
    <cellStyle name="Финансовый 91 4 8" xfId="57049"/>
    <cellStyle name="Финансовый 91 5" xfId="15385"/>
    <cellStyle name="Финансовый 91 5 2" xfId="15386"/>
    <cellStyle name="Финансовый 91 5 3" xfId="20224"/>
    <cellStyle name="Финансовый 91 5 4" xfId="27696"/>
    <cellStyle name="Финансовый 91 5 5" xfId="35165"/>
    <cellStyle name="Финансовый 91 5 6" xfId="42626"/>
    <cellStyle name="Финансовый 91 5 7" xfId="50514"/>
    <cellStyle name="Финансовый 91 5 8" xfId="57981"/>
    <cellStyle name="Финансовый 91 6" xfId="15387"/>
    <cellStyle name="Финансовый 91 6 2" xfId="15388"/>
    <cellStyle name="Финансовый 91 6 3" xfId="21157"/>
    <cellStyle name="Финансовый 91 6 4" xfId="28629"/>
    <cellStyle name="Финансовый 91 6 5" xfId="36098"/>
    <cellStyle name="Финансовый 91 6 6" xfId="43559"/>
    <cellStyle name="Финансовый 91 6 7" xfId="51447"/>
    <cellStyle name="Финансовый 91 6 8" xfId="58914"/>
    <cellStyle name="Финансовый 91 7" xfId="15389"/>
    <cellStyle name="Финансовый 91 7 2" xfId="15390"/>
    <cellStyle name="Финансовый 91 7 3" xfId="22091"/>
    <cellStyle name="Финансовый 91 7 4" xfId="29563"/>
    <cellStyle name="Финансовый 91 7 5" xfId="37032"/>
    <cellStyle name="Финансовый 91 7 6" xfId="44493"/>
    <cellStyle name="Финансовый 91 7 7" xfId="52381"/>
    <cellStyle name="Финансовый 91 7 8" xfId="59848"/>
    <cellStyle name="Финансовый 91 8" xfId="15391"/>
    <cellStyle name="Финансовый 91 8 2" xfId="15392"/>
    <cellStyle name="Финансовый 91 8 3" xfId="23024"/>
    <cellStyle name="Финансовый 91 8 4" xfId="30496"/>
    <cellStyle name="Финансовый 91 8 5" xfId="37965"/>
    <cellStyle name="Финансовый 91 8 6" xfId="45426"/>
    <cellStyle name="Финансовый 91 8 7" xfId="53314"/>
    <cellStyle name="Финансовый 91 8 8" xfId="60781"/>
    <cellStyle name="Финансовый 91 9" xfId="15393"/>
    <cellStyle name="Финансовый 92" xfId="15394"/>
    <cellStyle name="Финансовый 92 10" xfId="16488"/>
    <cellStyle name="Финансовый 92 11" xfId="23961"/>
    <cellStyle name="Финансовый 92 12" xfId="31431"/>
    <cellStyle name="Финансовый 92 13" xfId="38897"/>
    <cellStyle name="Финансовый 92 14" xfId="46779"/>
    <cellStyle name="Финансовый 92 15" xfId="54246"/>
    <cellStyle name="Финансовый 92 2" xfId="15395"/>
    <cellStyle name="Финансовый 92 2 2" xfId="15396"/>
    <cellStyle name="Финансовый 92 2 3" xfId="17428"/>
    <cellStyle name="Финансовый 92 2 4" xfId="24900"/>
    <cellStyle name="Финансовый 92 2 5" xfId="32369"/>
    <cellStyle name="Финансовый 92 2 6" xfId="39830"/>
    <cellStyle name="Финансовый 92 2 7" xfId="47718"/>
    <cellStyle name="Финансовый 92 2 8" xfId="55185"/>
    <cellStyle name="Финансовый 92 3" xfId="15397"/>
    <cellStyle name="Финансовый 92 3 2" xfId="15398"/>
    <cellStyle name="Финансовый 92 3 3" xfId="18360"/>
    <cellStyle name="Финансовый 92 3 4" xfId="25832"/>
    <cellStyle name="Финансовый 92 3 5" xfId="33301"/>
    <cellStyle name="Финансовый 92 3 6" xfId="40762"/>
    <cellStyle name="Финансовый 92 3 7" xfId="48650"/>
    <cellStyle name="Финансовый 92 3 8" xfId="56117"/>
    <cellStyle name="Финансовый 92 4" xfId="15399"/>
    <cellStyle name="Финансовый 92 4 2" xfId="15400"/>
    <cellStyle name="Финансовый 92 4 3" xfId="19293"/>
    <cellStyle name="Финансовый 92 4 4" xfId="26765"/>
    <cellStyle name="Финансовый 92 4 5" xfId="34234"/>
    <cellStyle name="Финансовый 92 4 6" xfId="41695"/>
    <cellStyle name="Финансовый 92 4 7" xfId="49583"/>
    <cellStyle name="Финансовый 92 4 8" xfId="57050"/>
    <cellStyle name="Финансовый 92 5" xfId="15401"/>
    <cellStyle name="Финансовый 92 5 2" xfId="15402"/>
    <cellStyle name="Финансовый 92 5 3" xfId="20225"/>
    <cellStyle name="Финансовый 92 5 4" xfId="27697"/>
    <cellStyle name="Финансовый 92 5 5" xfId="35166"/>
    <cellStyle name="Финансовый 92 5 6" xfId="42627"/>
    <cellStyle name="Финансовый 92 5 7" xfId="50515"/>
    <cellStyle name="Финансовый 92 5 8" xfId="57982"/>
    <cellStyle name="Финансовый 92 6" xfId="15403"/>
    <cellStyle name="Финансовый 92 6 2" xfId="15404"/>
    <cellStyle name="Финансовый 92 6 3" xfId="21158"/>
    <cellStyle name="Финансовый 92 6 4" xfId="28630"/>
    <cellStyle name="Финансовый 92 6 5" xfId="36099"/>
    <cellStyle name="Финансовый 92 6 6" xfId="43560"/>
    <cellStyle name="Финансовый 92 6 7" xfId="51448"/>
    <cellStyle name="Финансовый 92 6 8" xfId="58915"/>
    <cellStyle name="Финансовый 92 7" xfId="15405"/>
    <cellStyle name="Финансовый 92 7 2" xfId="15406"/>
    <cellStyle name="Финансовый 92 7 3" xfId="22092"/>
    <cellStyle name="Финансовый 92 7 4" xfId="29564"/>
    <cellStyle name="Финансовый 92 7 5" xfId="37033"/>
    <cellStyle name="Финансовый 92 7 6" xfId="44494"/>
    <cellStyle name="Финансовый 92 7 7" xfId="52382"/>
    <cellStyle name="Финансовый 92 7 8" xfId="59849"/>
    <cellStyle name="Финансовый 92 8" xfId="15407"/>
    <cellStyle name="Финансовый 92 8 2" xfId="15408"/>
    <cellStyle name="Финансовый 92 8 3" xfId="23025"/>
    <cellStyle name="Финансовый 92 8 4" xfId="30497"/>
    <cellStyle name="Финансовый 92 8 5" xfId="37966"/>
    <cellStyle name="Финансовый 92 8 6" xfId="45427"/>
    <cellStyle name="Финансовый 92 8 7" xfId="53315"/>
    <cellStyle name="Финансовый 92 8 8" xfId="60782"/>
    <cellStyle name="Финансовый 92 9" xfId="15409"/>
    <cellStyle name="Финансовый 93" xfId="15410"/>
    <cellStyle name="Финансовый 93 10" xfId="16489"/>
    <cellStyle name="Финансовый 93 11" xfId="23962"/>
    <cellStyle name="Финансовый 93 12" xfId="31432"/>
    <cellStyle name="Финансовый 93 13" xfId="38898"/>
    <cellStyle name="Финансовый 93 14" xfId="46780"/>
    <cellStyle name="Финансовый 93 15" xfId="54247"/>
    <cellStyle name="Финансовый 93 2" xfId="15411"/>
    <cellStyle name="Финансовый 93 2 2" xfId="15412"/>
    <cellStyle name="Финансовый 93 2 3" xfId="17429"/>
    <cellStyle name="Финансовый 93 2 4" xfId="24901"/>
    <cellStyle name="Финансовый 93 2 5" xfId="32370"/>
    <cellStyle name="Финансовый 93 2 6" xfId="39831"/>
    <cellStyle name="Финансовый 93 2 7" xfId="47719"/>
    <cellStyle name="Финансовый 93 2 8" xfId="55186"/>
    <cellStyle name="Финансовый 93 3" xfId="15413"/>
    <cellStyle name="Финансовый 93 3 2" xfId="15414"/>
    <cellStyle name="Финансовый 93 3 3" xfId="18361"/>
    <cellStyle name="Финансовый 93 3 4" xfId="25833"/>
    <cellStyle name="Финансовый 93 3 5" xfId="33302"/>
    <cellStyle name="Финансовый 93 3 6" xfId="40763"/>
    <cellStyle name="Финансовый 93 3 7" xfId="48651"/>
    <cellStyle name="Финансовый 93 3 8" xfId="56118"/>
    <cellStyle name="Финансовый 93 4" xfId="15415"/>
    <cellStyle name="Финансовый 93 4 2" xfId="15416"/>
    <cellStyle name="Финансовый 93 4 3" xfId="19294"/>
    <cellStyle name="Финансовый 93 4 4" xfId="26766"/>
    <cellStyle name="Финансовый 93 4 5" xfId="34235"/>
    <cellStyle name="Финансовый 93 4 6" xfId="41696"/>
    <cellStyle name="Финансовый 93 4 7" xfId="49584"/>
    <cellStyle name="Финансовый 93 4 8" xfId="57051"/>
    <cellStyle name="Финансовый 93 5" xfId="15417"/>
    <cellStyle name="Финансовый 93 5 2" xfId="15418"/>
    <cellStyle name="Финансовый 93 5 3" xfId="20226"/>
    <cellStyle name="Финансовый 93 5 4" xfId="27698"/>
    <cellStyle name="Финансовый 93 5 5" xfId="35167"/>
    <cellStyle name="Финансовый 93 5 6" xfId="42628"/>
    <cellStyle name="Финансовый 93 5 7" xfId="50516"/>
    <cellStyle name="Финансовый 93 5 8" xfId="57983"/>
    <cellStyle name="Финансовый 93 6" xfId="15419"/>
    <cellStyle name="Финансовый 93 6 2" xfId="15420"/>
    <cellStyle name="Финансовый 93 6 3" xfId="21159"/>
    <cellStyle name="Финансовый 93 6 4" xfId="28631"/>
    <cellStyle name="Финансовый 93 6 5" xfId="36100"/>
    <cellStyle name="Финансовый 93 6 6" xfId="43561"/>
    <cellStyle name="Финансовый 93 6 7" xfId="51449"/>
    <cellStyle name="Финансовый 93 6 8" xfId="58916"/>
    <cellStyle name="Финансовый 93 7" xfId="15421"/>
    <cellStyle name="Финансовый 93 7 2" xfId="15422"/>
    <cellStyle name="Финансовый 93 7 3" xfId="22093"/>
    <cellStyle name="Финансовый 93 7 4" xfId="29565"/>
    <cellStyle name="Финансовый 93 7 5" xfId="37034"/>
    <cellStyle name="Финансовый 93 7 6" xfId="44495"/>
    <cellStyle name="Финансовый 93 7 7" xfId="52383"/>
    <cellStyle name="Финансовый 93 7 8" xfId="59850"/>
    <cellStyle name="Финансовый 93 8" xfId="15423"/>
    <cellStyle name="Финансовый 93 8 2" xfId="15424"/>
    <cellStyle name="Финансовый 93 8 3" xfId="23026"/>
    <cellStyle name="Финансовый 93 8 4" xfId="30498"/>
    <cellStyle name="Финансовый 93 8 5" xfId="37967"/>
    <cellStyle name="Финансовый 93 8 6" xfId="45428"/>
    <cellStyle name="Финансовый 93 8 7" xfId="53316"/>
    <cellStyle name="Финансовый 93 8 8" xfId="60783"/>
    <cellStyle name="Финансовый 93 9" xfId="15425"/>
    <cellStyle name="Финансовый 94" xfId="15426"/>
    <cellStyle name="Финансовый 94 10" xfId="16490"/>
    <cellStyle name="Финансовый 94 11" xfId="23963"/>
    <cellStyle name="Финансовый 94 12" xfId="31433"/>
    <cellStyle name="Финансовый 94 13" xfId="38899"/>
    <cellStyle name="Финансовый 94 14" xfId="46781"/>
    <cellStyle name="Финансовый 94 15" xfId="54248"/>
    <cellStyle name="Финансовый 94 2" xfId="15427"/>
    <cellStyle name="Финансовый 94 2 2" xfId="15428"/>
    <cellStyle name="Финансовый 94 2 3" xfId="17430"/>
    <cellStyle name="Финансовый 94 2 4" xfId="24902"/>
    <cellStyle name="Финансовый 94 2 5" xfId="32371"/>
    <cellStyle name="Финансовый 94 2 6" xfId="39832"/>
    <cellStyle name="Финансовый 94 2 7" xfId="47720"/>
    <cellStyle name="Финансовый 94 2 8" xfId="55187"/>
    <cellStyle name="Финансовый 94 3" xfId="15429"/>
    <cellStyle name="Финансовый 94 3 2" xfId="15430"/>
    <cellStyle name="Финансовый 94 3 3" xfId="18362"/>
    <cellStyle name="Финансовый 94 3 4" xfId="25834"/>
    <cellStyle name="Финансовый 94 3 5" xfId="33303"/>
    <cellStyle name="Финансовый 94 3 6" xfId="40764"/>
    <cellStyle name="Финансовый 94 3 7" xfId="48652"/>
    <cellStyle name="Финансовый 94 3 8" xfId="56119"/>
    <cellStyle name="Финансовый 94 4" xfId="15431"/>
    <cellStyle name="Финансовый 94 4 2" xfId="15432"/>
    <cellStyle name="Финансовый 94 4 3" xfId="19295"/>
    <cellStyle name="Финансовый 94 4 4" xfId="26767"/>
    <cellStyle name="Финансовый 94 4 5" xfId="34236"/>
    <cellStyle name="Финансовый 94 4 6" xfId="41697"/>
    <cellStyle name="Финансовый 94 4 7" xfId="49585"/>
    <cellStyle name="Финансовый 94 4 8" xfId="57052"/>
    <cellStyle name="Финансовый 94 5" xfId="15433"/>
    <cellStyle name="Финансовый 94 5 2" xfId="15434"/>
    <cellStyle name="Финансовый 94 5 3" xfId="20227"/>
    <cellStyle name="Финансовый 94 5 4" xfId="27699"/>
    <cellStyle name="Финансовый 94 5 5" xfId="35168"/>
    <cellStyle name="Финансовый 94 5 6" xfId="42629"/>
    <cellStyle name="Финансовый 94 5 7" xfId="50517"/>
    <cellStyle name="Финансовый 94 5 8" xfId="57984"/>
    <cellStyle name="Финансовый 94 6" xfId="15435"/>
    <cellStyle name="Финансовый 94 6 2" xfId="15436"/>
    <cellStyle name="Финансовый 94 6 3" xfId="21160"/>
    <cellStyle name="Финансовый 94 6 4" xfId="28632"/>
    <cellStyle name="Финансовый 94 6 5" xfId="36101"/>
    <cellStyle name="Финансовый 94 6 6" xfId="43562"/>
    <cellStyle name="Финансовый 94 6 7" xfId="51450"/>
    <cellStyle name="Финансовый 94 6 8" xfId="58917"/>
    <cellStyle name="Финансовый 94 7" xfId="15437"/>
    <cellStyle name="Финансовый 94 7 2" xfId="15438"/>
    <cellStyle name="Финансовый 94 7 3" xfId="22094"/>
    <cellStyle name="Финансовый 94 7 4" xfId="29566"/>
    <cellStyle name="Финансовый 94 7 5" xfId="37035"/>
    <cellStyle name="Финансовый 94 7 6" xfId="44496"/>
    <cellStyle name="Финансовый 94 7 7" xfId="52384"/>
    <cellStyle name="Финансовый 94 7 8" xfId="59851"/>
    <cellStyle name="Финансовый 94 8" xfId="15439"/>
    <cellStyle name="Финансовый 94 8 2" xfId="15440"/>
    <cellStyle name="Финансовый 94 8 3" xfId="23027"/>
    <cellStyle name="Финансовый 94 8 4" xfId="30499"/>
    <cellStyle name="Финансовый 94 8 5" xfId="37968"/>
    <cellStyle name="Финансовый 94 8 6" xfId="45429"/>
    <cellStyle name="Финансовый 94 8 7" xfId="53317"/>
    <cellStyle name="Финансовый 94 8 8" xfId="60784"/>
    <cellStyle name="Финансовый 94 9" xfId="15441"/>
    <cellStyle name="Финансовый 95" xfId="15442"/>
    <cellStyle name="Финансовый 95 10" xfId="16491"/>
    <cellStyle name="Финансовый 95 11" xfId="23964"/>
    <cellStyle name="Финансовый 95 12" xfId="31434"/>
    <cellStyle name="Финансовый 95 13" xfId="38900"/>
    <cellStyle name="Финансовый 95 14" xfId="46782"/>
    <cellStyle name="Финансовый 95 15" xfId="54249"/>
    <cellStyle name="Финансовый 95 2" xfId="15443"/>
    <cellStyle name="Финансовый 95 2 2" xfId="15444"/>
    <cellStyle name="Финансовый 95 2 3" xfId="17431"/>
    <cellStyle name="Финансовый 95 2 4" xfId="24903"/>
    <cellStyle name="Финансовый 95 2 5" xfId="32372"/>
    <cellStyle name="Финансовый 95 2 6" xfId="39833"/>
    <cellStyle name="Финансовый 95 2 7" xfId="47721"/>
    <cellStyle name="Финансовый 95 2 8" xfId="55188"/>
    <cellStyle name="Финансовый 95 3" xfId="15445"/>
    <cellStyle name="Финансовый 95 3 2" xfId="15446"/>
    <cellStyle name="Финансовый 95 3 3" xfId="18363"/>
    <cellStyle name="Финансовый 95 3 4" xfId="25835"/>
    <cellStyle name="Финансовый 95 3 5" xfId="33304"/>
    <cellStyle name="Финансовый 95 3 6" xfId="40765"/>
    <cellStyle name="Финансовый 95 3 7" xfId="48653"/>
    <cellStyle name="Финансовый 95 3 8" xfId="56120"/>
    <cellStyle name="Финансовый 95 4" xfId="15447"/>
    <cellStyle name="Финансовый 95 4 2" xfId="15448"/>
    <cellStyle name="Финансовый 95 4 3" xfId="19296"/>
    <cellStyle name="Финансовый 95 4 4" xfId="26768"/>
    <cellStyle name="Финансовый 95 4 5" xfId="34237"/>
    <cellStyle name="Финансовый 95 4 6" xfId="41698"/>
    <cellStyle name="Финансовый 95 4 7" xfId="49586"/>
    <cellStyle name="Финансовый 95 4 8" xfId="57053"/>
    <cellStyle name="Финансовый 95 5" xfId="15449"/>
    <cellStyle name="Финансовый 95 5 2" xfId="15450"/>
    <cellStyle name="Финансовый 95 5 3" xfId="20228"/>
    <cellStyle name="Финансовый 95 5 4" xfId="27700"/>
    <cellStyle name="Финансовый 95 5 5" xfId="35169"/>
    <cellStyle name="Финансовый 95 5 6" xfId="42630"/>
    <cellStyle name="Финансовый 95 5 7" xfId="50518"/>
    <cellStyle name="Финансовый 95 5 8" xfId="57985"/>
    <cellStyle name="Финансовый 95 6" xfId="15451"/>
    <cellStyle name="Финансовый 95 6 2" xfId="15452"/>
    <cellStyle name="Финансовый 95 6 3" xfId="21161"/>
    <cellStyle name="Финансовый 95 6 4" xfId="28633"/>
    <cellStyle name="Финансовый 95 6 5" xfId="36102"/>
    <cellStyle name="Финансовый 95 6 6" xfId="43563"/>
    <cellStyle name="Финансовый 95 6 7" xfId="51451"/>
    <cellStyle name="Финансовый 95 6 8" xfId="58918"/>
    <cellStyle name="Финансовый 95 7" xfId="15453"/>
    <cellStyle name="Финансовый 95 7 2" xfId="15454"/>
    <cellStyle name="Финансовый 95 7 3" xfId="22095"/>
    <cellStyle name="Финансовый 95 7 4" xfId="29567"/>
    <cellStyle name="Финансовый 95 7 5" xfId="37036"/>
    <cellStyle name="Финансовый 95 7 6" xfId="44497"/>
    <cellStyle name="Финансовый 95 7 7" xfId="52385"/>
    <cellStyle name="Финансовый 95 7 8" xfId="59852"/>
    <cellStyle name="Финансовый 95 8" xfId="15455"/>
    <cellStyle name="Финансовый 95 8 2" xfId="15456"/>
    <cellStyle name="Финансовый 95 8 3" xfId="23028"/>
    <cellStyle name="Финансовый 95 8 4" xfId="30500"/>
    <cellStyle name="Финансовый 95 8 5" xfId="37969"/>
    <cellStyle name="Финансовый 95 8 6" xfId="45430"/>
    <cellStyle name="Финансовый 95 8 7" xfId="53318"/>
    <cellStyle name="Финансовый 95 8 8" xfId="60785"/>
    <cellStyle name="Финансовый 95 9" xfId="15457"/>
    <cellStyle name="Финансовый 96" xfId="15458"/>
    <cellStyle name="Финансовый 96 10" xfId="16492"/>
    <cellStyle name="Финансовый 96 11" xfId="23965"/>
    <cellStyle name="Финансовый 96 12" xfId="31435"/>
    <cellStyle name="Финансовый 96 13" xfId="38901"/>
    <cellStyle name="Финансовый 96 14" xfId="46783"/>
    <cellStyle name="Финансовый 96 15" xfId="54250"/>
    <cellStyle name="Финансовый 96 2" xfId="15459"/>
    <cellStyle name="Финансовый 96 2 2" xfId="15460"/>
    <cellStyle name="Финансовый 96 2 3" xfId="17432"/>
    <cellStyle name="Финансовый 96 2 4" xfId="24904"/>
    <cellStyle name="Финансовый 96 2 5" xfId="32373"/>
    <cellStyle name="Финансовый 96 2 6" xfId="39834"/>
    <cellStyle name="Финансовый 96 2 7" xfId="47722"/>
    <cellStyle name="Финансовый 96 2 8" xfId="55189"/>
    <cellStyle name="Финансовый 96 3" xfId="15461"/>
    <cellStyle name="Финансовый 96 3 2" xfId="15462"/>
    <cellStyle name="Финансовый 96 3 3" xfId="18364"/>
    <cellStyle name="Финансовый 96 3 4" xfId="25836"/>
    <cellStyle name="Финансовый 96 3 5" xfId="33305"/>
    <cellStyle name="Финансовый 96 3 6" xfId="40766"/>
    <cellStyle name="Финансовый 96 3 7" xfId="48654"/>
    <cellStyle name="Финансовый 96 3 8" xfId="56121"/>
    <cellStyle name="Финансовый 96 4" xfId="15463"/>
    <cellStyle name="Финансовый 96 4 2" xfId="15464"/>
    <cellStyle name="Финансовый 96 4 3" xfId="19297"/>
    <cellStyle name="Финансовый 96 4 4" xfId="26769"/>
    <cellStyle name="Финансовый 96 4 5" xfId="34238"/>
    <cellStyle name="Финансовый 96 4 6" xfId="41699"/>
    <cellStyle name="Финансовый 96 4 7" xfId="49587"/>
    <cellStyle name="Финансовый 96 4 8" xfId="57054"/>
    <cellStyle name="Финансовый 96 5" xfId="15465"/>
    <cellStyle name="Финансовый 96 5 2" xfId="15466"/>
    <cellStyle name="Финансовый 96 5 3" xfId="20229"/>
    <cellStyle name="Финансовый 96 5 4" xfId="27701"/>
    <cellStyle name="Финансовый 96 5 5" xfId="35170"/>
    <cellStyle name="Финансовый 96 5 6" xfId="42631"/>
    <cellStyle name="Финансовый 96 5 7" xfId="50519"/>
    <cellStyle name="Финансовый 96 5 8" xfId="57986"/>
    <cellStyle name="Финансовый 96 6" xfId="15467"/>
    <cellStyle name="Финансовый 96 6 2" xfId="15468"/>
    <cellStyle name="Финансовый 96 6 3" xfId="21162"/>
    <cellStyle name="Финансовый 96 6 4" xfId="28634"/>
    <cellStyle name="Финансовый 96 6 5" xfId="36103"/>
    <cellStyle name="Финансовый 96 6 6" xfId="43564"/>
    <cellStyle name="Финансовый 96 6 7" xfId="51452"/>
    <cellStyle name="Финансовый 96 6 8" xfId="58919"/>
    <cellStyle name="Финансовый 96 7" xfId="15469"/>
    <cellStyle name="Финансовый 96 7 2" xfId="15470"/>
    <cellStyle name="Финансовый 96 7 3" xfId="22096"/>
    <cellStyle name="Финансовый 96 7 4" xfId="29568"/>
    <cellStyle name="Финансовый 96 7 5" xfId="37037"/>
    <cellStyle name="Финансовый 96 7 6" xfId="44498"/>
    <cellStyle name="Финансовый 96 7 7" xfId="52386"/>
    <cellStyle name="Финансовый 96 7 8" xfId="59853"/>
    <cellStyle name="Финансовый 96 8" xfId="15471"/>
    <cellStyle name="Финансовый 96 8 2" xfId="15472"/>
    <cellStyle name="Финансовый 96 8 3" xfId="23029"/>
    <cellStyle name="Финансовый 96 8 4" xfId="30501"/>
    <cellStyle name="Финансовый 96 8 5" xfId="37970"/>
    <cellStyle name="Финансовый 96 8 6" xfId="45431"/>
    <cellStyle name="Финансовый 96 8 7" xfId="53319"/>
    <cellStyle name="Финансовый 96 8 8" xfId="60786"/>
    <cellStyle name="Финансовый 96 9" xfId="15473"/>
    <cellStyle name="Финансовый 97" xfId="15474"/>
    <cellStyle name="Финансовый 97 10" xfId="16493"/>
    <cellStyle name="Финансовый 97 11" xfId="23966"/>
    <cellStyle name="Финансовый 97 12" xfId="31436"/>
    <cellStyle name="Финансовый 97 13" xfId="38902"/>
    <cellStyle name="Финансовый 97 14" xfId="46784"/>
    <cellStyle name="Финансовый 97 15" xfId="54251"/>
    <cellStyle name="Финансовый 97 2" xfId="15475"/>
    <cellStyle name="Финансовый 97 2 2" xfId="15476"/>
    <cellStyle name="Финансовый 97 2 3" xfId="17433"/>
    <cellStyle name="Финансовый 97 2 4" xfId="24905"/>
    <cellStyle name="Финансовый 97 2 5" xfId="32374"/>
    <cellStyle name="Финансовый 97 2 6" xfId="39835"/>
    <cellStyle name="Финансовый 97 2 7" xfId="47723"/>
    <cellStyle name="Финансовый 97 2 8" xfId="55190"/>
    <cellStyle name="Финансовый 97 3" xfId="15477"/>
    <cellStyle name="Финансовый 97 3 2" xfId="15478"/>
    <cellStyle name="Финансовый 97 3 3" xfId="18365"/>
    <cellStyle name="Финансовый 97 3 4" xfId="25837"/>
    <cellStyle name="Финансовый 97 3 5" xfId="33306"/>
    <cellStyle name="Финансовый 97 3 6" xfId="40767"/>
    <cellStyle name="Финансовый 97 3 7" xfId="48655"/>
    <cellStyle name="Финансовый 97 3 8" xfId="56122"/>
    <cellStyle name="Финансовый 97 4" xfId="15479"/>
    <cellStyle name="Финансовый 97 4 2" xfId="15480"/>
    <cellStyle name="Финансовый 97 4 3" xfId="19298"/>
    <cellStyle name="Финансовый 97 4 4" xfId="26770"/>
    <cellStyle name="Финансовый 97 4 5" xfId="34239"/>
    <cellStyle name="Финансовый 97 4 6" xfId="41700"/>
    <cellStyle name="Финансовый 97 4 7" xfId="49588"/>
    <cellStyle name="Финансовый 97 4 8" xfId="57055"/>
    <cellStyle name="Финансовый 97 5" xfId="15481"/>
    <cellStyle name="Финансовый 97 5 2" xfId="15482"/>
    <cellStyle name="Финансовый 97 5 3" xfId="20230"/>
    <cellStyle name="Финансовый 97 5 4" xfId="27702"/>
    <cellStyle name="Финансовый 97 5 5" xfId="35171"/>
    <cellStyle name="Финансовый 97 5 6" xfId="42632"/>
    <cellStyle name="Финансовый 97 5 7" xfId="50520"/>
    <cellStyle name="Финансовый 97 5 8" xfId="57987"/>
    <cellStyle name="Финансовый 97 6" xfId="15483"/>
    <cellStyle name="Финансовый 97 6 2" xfId="15484"/>
    <cellStyle name="Финансовый 97 6 3" xfId="21163"/>
    <cellStyle name="Финансовый 97 6 4" xfId="28635"/>
    <cellStyle name="Финансовый 97 6 5" xfId="36104"/>
    <cellStyle name="Финансовый 97 6 6" xfId="43565"/>
    <cellStyle name="Финансовый 97 6 7" xfId="51453"/>
    <cellStyle name="Финансовый 97 6 8" xfId="58920"/>
    <cellStyle name="Финансовый 97 7" xfId="15485"/>
    <cellStyle name="Финансовый 97 7 2" xfId="15486"/>
    <cellStyle name="Финансовый 97 7 3" xfId="22097"/>
    <cellStyle name="Финансовый 97 7 4" xfId="29569"/>
    <cellStyle name="Финансовый 97 7 5" xfId="37038"/>
    <cellStyle name="Финансовый 97 7 6" xfId="44499"/>
    <cellStyle name="Финансовый 97 7 7" xfId="52387"/>
    <cellStyle name="Финансовый 97 7 8" xfId="59854"/>
    <cellStyle name="Финансовый 97 8" xfId="15487"/>
    <cellStyle name="Финансовый 97 8 2" xfId="15488"/>
    <cellStyle name="Финансовый 97 8 3" xfId="23030"/>
    <cellStyle name="Финансовый 97 8 4" xfId="30502"/>
    <cellStyle name="Финансовый 97 8 5" xfId="37971"/>
    <cellStyle name="Финансовый 97 8 6" xfId="45432"/>
    <cellStyle name="Финансовый 97 8 7" xfId="53320"/>
    <cellStyle name="Финансовый 97 8 8" xfId="60787"/>
    <cellStyle name="Финансовый 97 9" xfId="15489"/>
    <cellStyle name="Финансовый 98" xfId="15490"/>
    <cellStyle name="Финансовый 98 10" xfId="16494"/>
    <cellStyle name="Финансовый 98 11" xfId="23967"/>
    <cellStyle name="Финансовый 98 12" xfId="31437"/>
    <cellStyle name="Финансовый 98 13" xfId="38903"/>
    <cellStyle name="Финансовый 98 14" xfId="46785"/>
    <cellStyle name="Финансовый 98 15" xfId="54252"/>
    <cellStyle name="Финансовый 98 2" xfId="15491"/>
    <cellStyle name="Финансовый 98 2 2" xfId="15492"/>
    <cellStyle name="Финансовый 98 2 3" xfId="17434"/>
    <cellStyle name="Финансовый 98 2 4" xfId="24906"/>
    <cellStyle name="Финансовый 98 2 5" xfId="32375"/>
    <cellStyle name="Финансовый 98 2 6" xfId="39836"/>
    <cellStyle name="Финансовый 98 2 7" xfId="47724"/>
    <cellStyle name="Финансовый 98 2 8" xfId="55191"/>
    <cellStyle name="Финансовый 98 3" xfId="15493"/>
    <cellStyle name="Финансовый 98 3 2" xfId="15494"/>
    <cellStyle name="Финансовый 98 3 3" xfId="18366"/>
    <cellStyle name="Финансовый 98 3 4" xfId="25838"/>
    <cellStyle name="Финансовый 98 3 5" xfId="33307"/>
    <cellStyle name="Финансовый 98 3 6" xfId="40768"/>
    <cellStyle name="Финансовый 98 3 7" xfId="48656"/>
    <cellStyle name="Финансовый 98 3 8" xfId="56123"/>
    <cellStyle name="Финансовый 98 4" xfId="15495"/>
    <cellStyle name="Финансовый 98 4 2" xfId="15496"/>
    <cellStyle name="Финансовый 98 4 3" xfId="19299"/>
    <cellStyle name="Финансовый 98 4 4" xfId="26771"/>
    <cellStyle name="Финансовый 98 4 5" xfId="34240"/>
    <cellStyle name="Финансовый 98 4 6" xfId="41701"/>
    <cellStyle name="Финансовый 98 4 7" xfId="49589"/>
    <cellStyle name="Финансовый 98 4 8" xfId="57056"/>
    <cellStyle name="Финансовый 98 5" xfId="15497"/>
    <cellStyle name="Финансовый 98 5 2" xfId="15498"/>
    <cellStyle name="Финансовый 98 5 3" xfId="20231"/>
    <cellStyle name="Финансовый 98 5 4" xfId="27703"/>
    <cellStyle name="Финансовый 98 5 5" xfId="35172"/>
    <cellStyle name="Финансовый 98 5 6" xfId="42633"/>
    <cellStyle name="Финансовый 98 5 7" xfId="50521"/>
    <cellStyle name="Финансовый 98 5 8" xfId="57988"/>
    <cellStyle name="Финансовый 98 6" xfId="15499"/>
    <cellStyle name="Финансовый 98 6 2" xfId="15500"/>
    <cellStyle name="Финансовый 98 6 3" xfId="21164"/>
    <cellStyle name="Финансовый 98 6 4" xfId="28636"/>
    <cellStyle name="Финансовый 98 6 5" xfId="36105"/>
    <cellStyle name="Финансовый 98 6 6" xfId="43566"/>
    <cellStyle name="Финансовый 98 6 7" xfId="51454"/>
    <cellStyle name="Финансовый 98 6 8" xfId="58921"/>
    <cellStyle name="Финансовый 98 7" xfId="15501"/>
    <cellStyle name="Финансовый 98 7 2" xfId="15502"/>
    <cellStyle name="Финансовый 98 7 3" xfId="22098"/>
    <cellStyle name="Финансовый 98 7 4" xfId="29570"/>
    <cellStyle name="Финансовый 98 7 5" xfId="37039"/>
    <cellStyle name="Финансовый 98 7 6" xfId="44500"/>
    <cellStyle name="Финансовый 98 7 7" xfId="52388"/>
    <cellStyle name="Финансовый 98 7 8" xfId="59855"/>
    <cellStyle name="Финансовый 98 8" xfId="15503"/>
    <cellStyle name="Финансовый 98 8 2" xfId="15504"/>
    <cellStyle name="Финансовый 98 8 3" xfId="23031"/>
    <cellStyle name="Финансовый 98 8 4" xfId="30503"/>
    <cellStyle name="Финансовый 98 8 5" xfId="37972"/>
    <cellStyle name="Финансовый 98 8 6" xfId="45433"/>
    <cellStyle name="Финансовый 98 8 7" xfId="53321"/>
    <cellStyle name="Финансовый 98 8 8" xfId="60788"/>
    <cellStyle name="Финансовый 98 9" xfId="15505"/>
    <cellStyle name="Финансовый 99" xfId="15506"/>
    <cellStyle name="Финансовый 99 10" xfId="16495"/>
    <cellStyle name="Финансовый 99 11" xfId="23968"/>
    <cellStyle name="Финансовый 99 12" xfId="31438"/>
    <cellStyle name="Финансовый 99 13" xfId="38904"/>
    <cellStyle name="Финансовый 99 14" xfId="46786"/>
    <cellStyle name="Финансовый 99 15" xfId="54253"/>
    <cellStyle name="Финансовый 99 2" xfId="15507"/>
    <cellStyle name="Финансовый 99 2 2" xfId="15508"/>
    <cellStyle name="Финансовый 99 2 3" xfId="17435"/>
    <cellStyle name="Финансовый 99 2 4" xfId="24907"/>
    <cellStyle name="Финансовый 99 2 5" xfId="32376"/>
    <cellStyle name="Финансовый 99 2 6" xfId="39837"/>
    <cellStyle name="Финансовый 99 2 7" xfId="47725"/>
    <cellStyle name="Финансовый 99 2 8" xfId="55192"/>
    <cellStyle name="Финансовый 99 3" xfId="15509"/>
    <cellStyle name="Финансовый 99 3 2" xfId="15510"/>
    <cellStyle name="Финансовый 99 3 3" xfId="18367"/>
    <cellStyle name="Финансовый 99 3 4" xfId="25839"/>
    <cellStyle name="Финансовый 99 3 5" xfId="33308"/>
    <cellStyle name="Финансовый 99 3 6" xfId="40769"/>
    <cellStyle name="Финансовый 99 3 7" xfId="48657"/>
    <cellStyle name="Финансовый 99 3 8" xfId="56124"/>
    <cellStyle name="Финансовый 99 4" xfId="15511"/>
    <cellStyle name="Финансовый 99 4 2" xfId="15512"/>
    <cellStyle name="Финансовый 99 4 3" xfId="19300"/>
    <cellStyle name="Финансовый 99 4 4" xfId="26772"/>
    <cellStyle name="Финансовый 99 4 5" xfId="34241"/>
    <cellStyle name="Финансовый 99 4 6" xfId="41702"/>
    <cellStyle name="Финансовый 99 4 7" xfId="49590"/>
    <cellStyle name="Финансовый 99 4 8" xfId="57057"/>
    <cellStyle name="Финансовый 99 5" xfId="15513"/>
    <cellStyle name="Финансовый 99 5 2" xfId="15514"/>
    <cellStyle name="Финансовый 99 5 3" xfId="20232"/>
    <cellStyle name="Финансовый 99 5 4" xfId="27704"/>
    <cellStyle name="Финансовый 99 5 5" xfId="35173"/>
    <cellStyle name="Финансовый 99 5 6" xfId="42634"/>
    <cellStyle name="Финансовый 99 5 7" xfId="50522"/>
    <cellStyle name="Финансовый 99 5 8" xfId="57989"/>
    <cellStyle name="Финансовый 99 6" xfId="15515"/>
    <cellStyle name="Финансовый 99 6 2" xfId="15516"/>
    <cellStyle name="Финансовый 99 6 3" xfId="21165"/>
    <cellStyle name="Финансовый 99 6 4" xfId="28637"/>
    <cellStyle name="Финансовый 99 6 5" xfId="36106"/>
    <cellStyle name="Финансовый 99 6 6" xfId="43567"/>
    <cellStyle name="Финансовый 99 6 7" xfId="51455"/>
    <cellStyle name="Финансовый 99 6 8" xfId="58922"/>
    <cellStyle name="Финансовый 99 7" xfId="15517"/>
    <cellStyle name="Финансовый 99 7 2" xfId="15518"/>
    <cellStyle name="Финансовый 99 7 3" xfId="22099"/>
    <cellStyle name="Финансовый 99 7 4" xfId="29571"/>
    <cellStyle name="Финансовый 99 7 5" xfId="37040"/>
    <cellStyle name="Финансовый 99 7 6" xfId="44501"/>
    <cellStyle name="Финансовый 99 7 7" xfId="52389"/>
    <cellStyle name="Финансовый 99 7 8" xfId="59856"/>
    <cellStyle name="Финансовый 99 8" xfId="15519"/>
    <cellStyle name="Финансовый 99 8 2" xfId="15520"/>
    <cellStyle name="Финансовый 99 8 3" xfId="23032"/>
    <cellStyle name="Финансовый 99 8 4" xfId="30504"/>
    <cellStyle name="Финансовый 99 8 5" xfId="37973"/>
    <cellStyle name="Финансовый 99 8 6" xfId="45434"/>
    <cellStyle name="Финансовый 99 8 7" xfId="53322"/>
    <cellStyle name="Финансовый 99 8 8" xfId="60789"/>
    <cellStyle name="Финансовый 99 9" xfId="15521"/>
    <cellStyle name="Хороший 2" xfId="15522"/>
    <cellStyle name="Хороший 2 2" xfId="15523"/>
    <cellStyle name="Хороший 2 3" xfId="16496"/>
  </cellStyles>
  <dxfs count="15">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ill>
        <patternFill patternType="solid">
          <fgColor rgb="FFFFC7CE"/>
          <bgColor rgb="FFFFC7CE"/>
        </patternFill>
      </fill>
    </dxf>
    <dxf>
      <font>
        <b/>
        <i val="0"/>
      </font>
      <fill>
        <patternFill patternType="solid">
          <fgColor rgb="FFD7D7D7"/>
          <bgColor rgb="FFD7D7D7"/>
        </patternFill>
      </fill>
    </dxf>
    <dxf>
      <font>
        <b val="0"/>
        <i val="0"/>
      </font>
      <fill>
        <patternFill patternType="solid">
          <fgColor indexed="65"/>
          <bgColor indexed="65"/>
        </patternFill>
      </fill>
    </dxf>
  </dxfs>
  <tableStyles count="1" defaultTableStyle="TableStyleMedium2" defaultPivotStyle="PivotStyleLight16">
    <tableStyle name="MySqlDefault" pivot="0" table="0" count="2">
      <tableStyleElement type="wholeTable" dxfId="14"/>
      <tableStyleElement type="headerRow" dxfId="13"/>
    </tableStyle>
  </tableStyles>
  <colors>
    <mruColors>
      <color rgb="FF00FFCC"/>
      <color rgb="FFE3FC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13" Type="http://schemas.microsoft.com/office/2017/10/relationships/person" Target="persons/perso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0</xdr:col>
      <xdr:colOff>0</xdr:colOff>
      <xdr:row>34</xdr:row>
      <xdr:rowOff>0</xdr:rowOff>
    </xdr:from>
    <xdr:to>
      <xdr:col>5</xdr:col>
      <xdr:colOff>762179</xdr:colOff>
      <xdr:row>34</xdr:row>
      <xdr:rowOff>0</xdr:rowOff>
    </xdr:to>
    <xdr:sp macro="" textlink="" fLocksText="0">
      <xdr:nvSpPr>
        <xdr:cNvPr id="2" name="Text Box 3"/>
        <xdr:cNvSpPr txBox="1">
          <a:spLocks noChangeArrowheads="1"/>
        </xdr:cNvSpPr>
      </xdr:nvSpPr>
      <xdr:spPr bwMode="auto">
        <a:xfrm>
          <a:off x="0" y="23536275"/>
          <a:ext cx="8067854" cy="0"/>
        </a:xfrm>
        <a:prstGeom prst="rect">
          <a:avLst/>
        </a:prstGeom>
        <a:solidFill>
          <a:srgbClr val="FFFFFF"/>
        </a:solidFill>
        <a:ln w="9525">
          <a:noFill/>
          <a:miter lim="800000"/>
          <a:headEnd/>
          <a:tailEnd/>
        </a:ln>
      </xdr:spPr>
      <xdr:txBody>
        <a:bodyPr vertOverflow="clip" wrap="square" lIns="27432" tIns="27432" rIns="0" bIns="0" anchor="t" upright="1"/>
        <a:lstStyle/>
        <a:p>
          <a:pPr algn="l">
            <a:defRPr sz="1000"/>
          </a:pPr>
          <a:r>
            <a:rPr lang="ru-RU" sz="1100" b="0" i="0" u="none" strike="noStrike">
              <a:solidFill>
                <a:srgbClr val="000000"/>
              </a:solidFill>
              <a:latin typeface="Times New Roman"/>
              <a:cs typeface="Times New Roman"/>
            </a:rPr>
            <a:t>Руководитель органа, уполномоченного высшим органом</a:t>
          </a:r>
          <a:endParaRPr/>
        </a:p>
        <a:p>
          <a:pPr algn="l">
            <a:defRPr sz="1000"/>
          </a:pPr>
          <a:r>
            <a:rPr lang="ru-RU" sz="1100" b="0" i="0" u="none" strike="noStrike">
              <a:solidFill>
                <a:srgbClr val="000000"/>
              </a:solidFill>
              <a:latin typeface="Times New Roman"/>
              <a:cs typeface="Times New Roman"/>
            </a:rPr>
            <a:t>исполнительной власти субъекта Российской Федерации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(должность)</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(подпись)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(расшифровка подписи)</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Главный бухгалтер органа, уполномоченного </a:t>
          </a:r>
          <a:endParaRPr/>
        </a:p>
        <a:p>
          <a:pPr algn="l">
            <a:defRPr sz="1000"/>
          </a:pPr>
          <a:r>
            <a:rPr lang="ru-RU" sz="1100" b="0" i="0" u="none" strike="noStrike">
              <a:solidFill>
                <a:srgbClr val="000000"/>
              </a:solidFill>
              <a:latin typeface="Times New Roman"/>
              <a:cs typeface="Times New Roman"/>
            </a:rPr>
            <a:t>высшим органом исполнительной власти</a:t>
          </a:r>
          <a:endParaRPr/>
        </a:p>
        <a:p>
          <a:pPr algn="l">
            <a:defRPr sz="1000"/>
          </a:pPr>
          <a:r>
            <a:rPr lang="ru-RU" sz="1100" b="0" i="0" u="none" strike="noStrike">
              <a:solidFill>
                <a:srgbClr val="000000"/>
              </a:solidFill>
              <a:latin typeface="Times New Roman"/>
              <a:cs typeface="Times New Roman"/>
            </a:rPr>
            <a:t>субъекта Российской Федерации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(подпись)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(расшифровка подписи)</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"_____" _______________________ 20     г.</a:t>
          </a:r>
          <a:endParaRPr/>
        </a:p>
        <a:p>
          <a:pPr algn="l">
            <a:defRPr sz="1000"/>
          </a:pPr>
          <a:r>
            <a:rPr lang="ru-RU" sz="1100" b="0" i="0" u="none" strike="noStrike">
              <a:solidFill>
                <a:srgbClr val="000000"/>
              </a:solidFill>
              <a:latin typeface="Times New Roman"/>
              <a:cs typeface="Times New Roman"/>
            </a:rPr>
            <a:t>        </a:t>
          </a:r>
          <a:endParaRPr/>
        </a:p>
        <a:p>
          <a:pPr algn="l">
            <a:defRPr sz="1000"/>
          </a:pPr>
          <a:r>
            <a:rPr lang="ru-RU" sz="1100" b="0" i="0" u="none" strike="noStrike">
              <a:solidFill>
                <a:srgbClr val="000000"/>
              </a:solidFill>
              <a:latin typeface="Times New Roman"/>
              <a:cs typeface="Times New Roman"/>
            </a:rPr>
            <a:t>       М.П.</a:t>
          </a:r>
          <a:endParaRPr/>
        </a:p>
        <a:p>
          <a:pPr algn="l">
            <a:defRPr sz="1000"/>
          </a:pPr>
          <a:endParaRPr lang="ru-RU" sz="1100" b="0" i="0" u="none" strike="noStrike">
            <a:solidFill>
              <a:srgbClr val="000000"/>
            </a:solidFill>
            <a:latin typeface="Times New Roman"/>
            <a:cs typeface="Times New Roman"/>
          </a:endParaRPr>
        </a:p>
        <a:p>
          <a:pPr algn="l">
            <a:defRPr sz="1000"/>
          </a:pPr>
          <a:r>
            <a:rPr lang="ru-RU" sz="1100" b="0" i="0" u="none" strike="noStrike">
              <a:solidFill>
                <a:srgbClr val="000000"/>
              </a:solidFill>
              <a:latin typeface="Times New Roman"/>
              <a:cs typeface="Times New Roman"/>
            </a:rPr>
            <a:t>Исполнитель: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(Ф.И.О)   тел. </a:t>
          </a:r>
          <a:r>
            <a:rPr lang="ru-RU" sz="1100" b="0" i="0" u="sng"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  </a:t>
          </a:r>
          <a:r>
            <a:rPr lang="en-US" sz="1100" b="0" i="0" u="none" strike="noStrike">
              <a:solidFill>
                <a:srgbClr val="000000"/>
              </a:solidFill>
              <a:latin typeface="Times New Roman"/>
              <a:cs typeface="Times New Roman"/>
            </a:rPr>
            <a:t>e-mail: </a:t>
          </a:r>
          <a:r>
            <a:rPr lang="en-US" sz="1100" b="0" i="0" u="sng" strike="noStrike">
              <a:solidFill>
                <a:srgbClr val="000000"/>
              </a:solidFill>
              <a:latin typeface="Times New Roman"/>
              <a:cs typeface="Times New Roman"/>
            </a:rPr>
            <a:t>                                                          </a:t>
          </a:r>
          <a:endParaRPr/>
        </a:p>
        <a:p>
          <a:pPr algn="l">
            <a:defRPr sz="1000"/>
          </a:pPr>
          <a:endParaRPr lang="en-US" sz="1100" b="0" i="0" u="sng" strike="noStrike">
            <a:solidFill>
              <a:srgbClr val="000000"/>
            </a:solidFill>
            <a:latin typeface="Times New Roman"/>
            <a:cs typeface="Times New Roman"/>
          </a:endParaRPr>
        </a:p>
        <a:p>
          <a:pPr algn="l">
            <a:defRPr sz="1000"/>
          </a:pPr>
          <a:r>
            <a:rPr lang="en-US" sz="1100" b="0" i="0" u="none" strike="noStrike">
              <a:solidFill>
                <a:srgbClr val="000000"/>
              </a:solidFill>
              <a:latin typeface="Times New Roman"/>
              <a:cs typeface="Times New Roman"/>
            </a:rPr>
            <a:t>* </a:t>
          </a:r>
          <a:r>
            <a:rPr lang="ru-RU" sz="1100" b="0" i="0" u="none" strike="noStrike">
              <a:solidFill>
                <a:srgbClr val="000000"/>
              </a:solidFill>
              <a:latin typeface="Times New Roman"/>
              <a:cs typeface="Times New Roman"/>
            </a:rPr>
            <a:t>заполняется по видам сельскохозяйственных товаропроизводителей: сельскохозяйственные организации, крестьянские (фермерские) хозяйства и т.п</a:t>
          </a:r>
          <a:endParaRPr/>
        </a:p>
      </xdr:txBody>
    </xdr:sp>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4;_&#1048;&#1089;&#1087;&#1086;&#1083;&#1085;&#1077;&#1085;&#1080;&#1103;_&#1073;&#1102;&#1076;&#1078;&#1077;&#1090;&#1072;_04/&#1054;&#1090;&#1095;&#1077;&#1090;&#1099;%20&#1087;&#1086;%20&#1060;&#1077;&#1076;&#1077;&#1088;&#1072;&#1094;&#1080;&#1080;%20&#1080;%20&#1082;&#1088;&#1072;&#1102;/2013%20&#1075;&#1086;&#1076;/&#1043;&#1055;-61%20&#1087;&#1072;&#1096;&#1085;&#1103;/01.01/&#1043;&#1055;-61&#1088;%20&#1089;%202013%20&#1075;&#1086;&#1076;&#1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ovalenko/AppData/Roaming/Microsoft/Excel/&#1056;&#1077;&#1077;&#1089;&#1090;&#1088;%20&#1089;%20&#1087;&#1088;&#1072;&#1074;&#1082;&#1072;&#1084;&#1080;%20ot_27_04_0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ovalenko/AppData/Roaming/Microsoft/Excel/&#1055;&#1077;&#1088;&#1077;&#1095;&#1077;&#1085;&#1100;%20&#1087;&#1086;&#1083;&#1091;&#1095;&#1072;&#1090;&#1077;&#1083;&#1077;&#1081;%20&#1079;&#1072;%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Завоз семян"/>
      <sheetName val="Списки"/>
      <sheetName val="Инструкция"/>
      <sheetName val="ФЛК (обязательный)"/>
    </sheetNames>
    <sheetDataSet>
      <sheetData sheetId="0" refreshError="1"/>
      <sheetData sheetId="1">
        <row r="1">
          <cell r="A1" t="str">
            <v>СХО</v>
          </cell>
        </row>
        <row r="2">
          <cell r="A2" t="str">
            <v>организации АПК</v>
          </cell>
        </row>
        <row r="3">
          <cell r="A3" t="str">
            <v>СПоК</v>
          </cell>
        </row>
        <row r="4">
          <cell r="A4" t="str">
            <v>КФХ</v>
          </cell>
        </row>
        <row r="5">
          <cell r="A5" t="str">
            <v>ИП</v>
          </cell>
        </row>
      </sheetData>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 val="Лист2"/>
      <sheetName val="Лист3"/>
    </sheetNames>
    <sheetDataSet>
      <sheetData sheetId="0"/>
      <sheetData sheetId="1">
        <row r="1">
          <cell r="A1" t="str">
            <v>СХО</v>
          </cell>
        </row>
        <row r="2">
          <cell r="A2" t="str">
            <v>организации АПК</v>
          </cell>
        </row>
        <row r="3">
          <cell r="A3" t="str">
            <v>организации потребкооперации</v>
          </cell>
        </row>
        <row r="4">
          <cell r="A4" t="str">
            <v>ЛПХ</v>
          </cell>
        </row>
        <row r="5">
          <cell r="A5" t="str">
            <v>ИП</v>
          </cell>
        </row>
        <row r="6">
          <cell r="A6" t="str">
            <v>КФХ</v>
          </cell>
        </row>
        <row r="7">
          <cell r="A7" t="str">
            <v>СПоК</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естр без прочего на жив"/>
      <sheetName val="реестр Красноярский кр-й"/>
      <sheetName val="Лист2"/>
      <sheetName val="Лист3"/>
    </sheetNames>
    <sheetDataSet>
      <sheetData sheetId="0"/>
      <sheetData sheetId="1"/>
      <sheetData sheetId="2">
        <row r="1">
          <cell r="A1" t="str">
            <v>СХО</v>
          </cell>
        </row>
        <row r="2">
          <cell r="A2" t="str">
            <v>организации АПК</v>
          </cell>
        </row>
        <row r="3">
          <cell r="A3" t="str">
            <v>ЛПХ</v>
          </cell>
        </row>
        <row r="4">
          <cell r="A4" t="str">
            <v>ИП</v>
          </cell>
        </row>
        <row r="5">
          <cell r="A5" t="str">
            <v>КФХ</v>
          </cell>
        </row>
        <row r="6">
          <cell r="A6" t="str">
            <v>СПоК</v>
          </cell>
        </row>
      </sheetData>
      <sheetData sheetId="3"/>
    </sheetDataSet>
  </externalBook>
</externalLink>
</file>

<file path=xl/persons/person.xml><?xml version="1.0" encoding="utf-8"?>
<personList xmlns="http://schemas.microsoft.com/office/spreadsheetml/2018/threadedcomments" xmlns:x="http://schemas.openxmlformats.org/spreadsheetml/2006/main">
  <person displayName="Черных Ольга Викторовна" id="{93782E23-69B5-B3C2-C1C3-28165483007D}"/>
  <person displayName="tc={00AC0062-00BB-47E0-A5CA-000400060069}" id="{17669BCE-A05A-02B2-D610-F3E554173EE8}"/>
</personList>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646" personId="{93782E23-69B5-B3C2-C1C3-28165483007D}" id="{00EC0032-000D-47EB-92F2-00BE00370099}" done="0">
    <text xml:space="preserve">В СУБСИДИИ АПК ИП ГЛАВА КФХ
</text>
  </threadedComment>
  <threadedComment ref="C655" personId="{17669BCE-A05A-02B2-D610-F3E554173EE8}" id="{00EF008A-0016-403F-BDF6-00ED00D600FD}" done="0">
    <text xml:space="preserve">Яна В. Ганжа:
Выход из реестра в связи со смертью
</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C763"/>
  <sheetViews>
    <sheetView tabSelected="1" view="pageBreakPreview" zoomScale="55" zoomScaleSheetLayoutView="55" workbookViewId="0">
      <pane xSplit="4" ySplit="5" topLeftCell="F6" activePane="bottomRight" state="frozen"/>
      <selection activeCell="I6" sqref="I6:J6"/>
      <selection pane="topRight"/>
      <selection pane="bottomLeft"/>
      <selection pane="bottomRight" activeCell="M16" sqref="M16"/>
    </sheetView>
  </sheetViews>
  <sheetFormatPr defaultColWidth="9.28515625" defaultRowHeight="23.25" outlineLevelRow="1" x14ac:dyDescent="0.35"/>
  <cols>
    <col min="1" max="1" width="40.28515625" style="50" customWidth="1"/>
    <col min="2" max="2" width="47.42578125" style="236" customWidth="1"/>
    <col min="3" max="3" width="19.7109375" style="237" bestFit="1" customWidth="1"/>
    <col min="4" max="4" width="24.7109375" style="238" bestFit="1" customWidth="1"/>
    <col min="5" max="5" width="28.42578125" style="17" hidden="1" customWidth="1"/>
    <col min="6" max="6" width="26.28515625" style="239" customWidth="1"/>
    <col min="7" max="7" width="32.5703125" style="240" customWidth="1"/>
    <col min="8" max="8" width="27" style="240" bestFit="1" customWidth="1"/>
    <col min="9" max="9" width="31.85546875" style="241" bestFit="1" customWidth="1"/>
    <col min="10" max="10" width="24.42578125" style="241" bestFit="1" customWidth="1"/>
    <col min="11" max="11" width="31.85546875" style="245" bestFit="1" customWidth="1"/>
    <col min="12" max="12" width="24.42578125" style="241" bestFit="1" customWidth="1"/>
    <col min="13" max="13" width="31.85546875" style="241" bestFit="1" customWidth="1"/>
    <col min="14" max="14" width="24.42578125" style="241" bestFit="1" customWidth="1"/>
    <col min="15" max="15" width="31.85546875" style="245" bestFit="1" customWidth="1"/>
    <col min="16" max="16" width="24.42578125" style="241" bestFit="1" customWidth="1"/>
    <col min="17" max="17" width="31.85546875" style="241" bestFit="1" customWidth="1"/>
    <col min="18" max="18" width="26.28515625" style="240" bestFit="1" customWidth="1"/>
    <col min="19" max="19" width="45.140625" style="241" customWidth="1"/>
    <col min="20" max="23" width="26.7109375" style="240" customWidth="1"/>
    <col min="24" max="27" width="26.5703125" style="50" customWidth="1"/>
    <col min="28" max="29" width="26.5703125" style="241" customWidth="1"/>
    <col min="30" max="30" width="32.7109375" style="241" customWidth="1"/>
    <col min="31" max="31" width="31.85546875" style="241" bestFit="1" customWidth="1"/>
    <col min="32" max="32" width="24.42578125" style="241" bestFit="1" customWidth="1"/>
    <col min="33" max="33" width="53.85546875" style="240" customWidth="1"/>
    <col min="34" max="34" width="31.85546875" style="241" bestFit="1" customWidth="1"/>
    <col min="35" max="35" width="24.42578125" style="241" bestFit="1" customWidth="1"/>
    <col min="36" max="36" width="31.85546875" style="241" bestFit="1" customWidth="1"/>
    <col min="37" max="37" width="24.42578125" style="241" bestFit="1" customWidth="1"/>
    <col min="38" max="43" width="27.5703125" style="50" customWidth="1"/>
    <col min="44" max="46" width="40.5703125" style="50" customWidth="1"/>
    <col min="47" max="47" width="49" style="50" customWidth="1"/>
    <col min="48" max="49" width="26.85546875" style="50" customWidth="1"/>
    <col min="50" max="50" width="71.5703125" style="50" customWidth="1"/>
    <col min="51" max="54" width="29" style="50" customWidth="1"/>
    <col min="55" max="55" width="47.140625" style="50" customWidth="1"/>
    <col min="56" max="56" width="52.5703125" style="240" customWidth="1"/>
    <col min="57" max="57" width="41.140625" style="240" customWidth="1"/>
    <col min="58" max="59" width="64.5703125" style="240" customWidth="1"/>
    <col min="60" max="60" width="40.42578125" style="240" customWidth="1"/>
    <col min="61" max="61" width="39.5703125" style="240" customWidth="1"/>
    <col min="62" max="62" width="41.85546875" style="240" customWidth="1"/>
    <col min="63" max="63" width="38.28515625" style="240" customWidth="1"/>
    <col min="64" max="65" width="29.5703125" style="50" customWidth="1"/>
    <col min="66" max="67" width="27" style="312" customWidth="1"/>
    <col min="68" max="68" width="45.5703125" style="50" customWidth="1"/>
    <col min="69" max="69" width="39.140625" style="50" customWidth="1"/>
    <col min="70" max="70" width="40.42578125" style="240" customWidth="1"/>
    <col min="71" max="72" width="39.5703125" style="240" customWidth="1"/>
    <col min="73" max="74" width="45.85546875" style="50" customWidth="1"/>
    <col min="75" max="76" width="26.5703125" style="50" customWidth="1"/>
    <col min="77" max="77" width="31.85546875" style="240" bestFit="1" customWidth="1"/>
    <col min="78" max="78" width="24.42578125" style="240" bestFit="1" customWidth="1"/>
    <col min="79" max="79" width="40.42578125" style="240" customWidth="1"/>
    <col min="80" max="80" width="47.85546875" style="240" customWidth="1"/>
    <col min="81" max="81" width="53.5703125" style="240" customWidth="1"/>
    <col min="82" max="82" width="37.5703125" style="240" customWidth="1"/>
    <col min="83" max="83" width="53.5703125" style="240" customWidth="1"/>
    <col min="84" max="84" width="38.140625" style="50" customWidth="1"/>
    <col min="85" max="85" width="37.7109375" style="50" customWidth="1"/>
    <col min="86" max="214" width="9.28515625" style="50"/>
    <col min="215" max="215" width="26.28515625" style="50" customWidth="1"/>
    <col min="216" max="216" width="45.42578125" style="50" customWidth="1"/>
    <col min="217" max="217" width="14.85546875" style="50" customWidth="1"/>
    <col min="218" max="221" width="9.28515625" style="50" customWidth="1"/>
    <col min="222" max="222" width="0.140625" style="50" customWidth="1"/>
    <col min="223" max="223" width="29.42578125" style="50" customWidth="1"/>
    <col min="224" max="224" width="24.42578125" style="50" customWidth="1"/>
    <col min="225" max="225" width="26.7109375" style="50" customWidth="1"/>
    <col min="226" max="226" width="24.85546875" style="50" customWidth="1"/>
    <col min="227" max="227" width="21.28515625" style="50" customWidth="1"/>
    <col min="228" max="231" width="21.5703125" style="50" customWidth="1"/>
    <col min="232" max="232" width="28.28515625" style="50" customWidth="1"/>
    <col min="233" max="233" width="33" style="50" customWidth="1"/>
    <col min="234" max="234" width="22.85546875" style="50" customWidth="1"/>
    <col min="235" max="235" width="22" style="50" customWidth="1"/>
    <col min="236" max="236" width="24.7109375" style="50" customWidth="1"/>
    <col min="237" max="237" width="28.7109375" style="50" customWidth="1"/>
    <col min="238" max="238" width="23.5703125" style="50" customWidth="1"/>
    <col min="239" max="239" width="24.28515625" style="50" customWidth="1"/>
    <col min="240" max="240" width="23.5703125" style="50" customWidth="1"/>
    <col min="241" max="245" width="24.28515625" style="50" customWidth="1"/>
    <col min="246" max="246" width="22.7109375" style="50" customWidth="1"/>
    <col min="247" max="247" width="21.5703125" style="50" customWidth="1"/>
    <col min="248" max="248" width="21.42578125" style="50" customWidth="1"/>
    <col min="249" max="249" width="22.28515625" style="50" customWidth="1"/>
    <col min="250" max="250" width="22.5703125" style="50" customWidth="1"/>
    <col min="251" max="251" width="23.28515625" style="50" customWidth="1"/>
    <col min="252" max="253" width="20.5703125" style="50" customWidth="1"/>
    <col min="254" max="254" width="21.28515625" style="50" customWidth="1"/>
    <col min="255" max="255" width="21.42578125" style="50" customWidth="1"/>
    <col min="256" max="256" width="22" style="50" customWidth="1"/>
    <col min="257" max="258" width="21.5703125" style="50" customWidth="1"/>
    <col min="259" max="259" width="22.28515625" style="50" customWidth="1"/>
    <col min="260" max="260" width="25.42578125" style="50" customWidth="1"/>
    <col min="261" max="261" width="25.28515625" style="50" customWidth="1"/>
    <col min="262" max="262" width="28.7109375" style="50" customWidth="1"/>
    <col min="263" max="263" width="22.140625" style="50" customWidth="1"/>
    <col min="264" max="264" width="22" style="50" customWidth="1"/>
    <col min="265" max="265" width="24.5703125" style="50" customWidth="1"/>
    <col min="266" max="266" width="19.7109375" style="50" customWidth="1"/>
    <col min="267" max="267" width="29.140625" style="50" customWidth="1"/>
    <col min="268" max="268" width="25.140625" style="50" customWidth="1"/>
    <col min="269" max="270" width="29.42578125" style="50" customWidth="1"/>
    <col min="271" max="272" width="23.7109375" style="50" customWidth="1"/>
    <col min="273" max="273" width="26.7109375" style="50" customWidth="1"/>
    <col min="274" max="274" width="29.85546875" style="50" customWidth="1"/>
    <col min="275" max="277" width="23.28515625" style="50" customWidth="1"/>
    <col min="278" max="278" width="23.85546875" style="50" customWidth="1"/>
    <col min="279" max="279" width="26.7109375" style="50" customWidth="1"/>
    <col min="280" max="280" width="24.5703125" style="50" customWidth="1"/>
    <col min="281" max="281" width="26.85546875" style="50" customWidth="1"/>
    <col min="282" max="283" width="23.5703125" style="50" customWidth="1"/>
    <col min="284" max="284" width="28.7109375" style="50" customWidth="1"/>
    <col min="285" max="285" width="34.42578125" style="50" customWidth="1"/>
    <col min="286" max="286" width="29.7109375" style="50" customWidth="1"/>
    <col min="287" max="287" width="22" style="50" customWidth="1"/>
    <col min="288" max="288" width="23.7109375" style="50" customWidth="1"/>
    <col min="289" max="289" width="23.5703125" style="50" customWidth="1"/>
    <col min="290" max="293" width="22.140625" style="50" customWidth="1"/>
    <col min="294" max="294" width="25.28515625" style="50" customWidth="1"/>
    <col min="295" max="295" width="45.42578125" style="50" customWidth="1"/>
    <col min="296" max="296" width="24.7109375" style="50" customWidth="1"/>
    <col min="297" max="297" width="26.42578125" style="50" customWidth="1"/>
    <col min="298" max="298" width="29.28515625" style="50" customWidth="1"/>
    <col min="299" max="301" width="27.28515625" style="50" customWidth="1"/>
    <col min="302" max="302" width="31.7109375" style="50" customWidth="1"/>
    <col min="303" max="303" width="27.7109375" style="50" customWidth="1"/>
    <col min="304" max="306" width="28.28515625" style="50" customWidth="1"/>
    <col min="307" max="307" width="24.7109375" style="50" customWidth="1"/>
    <col min="308" max="308" width="24.140625" style="50" customWidth="1"/>
    <col min="309" max="311" width="22.28515625" style="50" customWidth="1"/>
    <col min="312" max="312" width="22.42578125" style="50" customWidth="1"/>
    <col min="313" max="313" width="23.7109375" style="50" customWidth="1"/>
    <col min="314" max="316" width="9.28515625" style="50" customWidth="1"/>
    <col min="317" max="470" width="9.28515625" style="50"/>
    <col min="471" max="471" width="26.28515625" style="50" customWidth="1"/>
    <col min="472" max="472" width="45.42578125" style="50" customWidth="1"/>
    <col min="473" max="473" width="14.85546875" style="50" customWidth="1"/>
    <col min="474" max="477" width="9.28515625" style="50" customWidth="1"/>
    <col min="478" max="478" width="0.140625" style="50" customWidth="1"/>
    <col min="479" max="479" width="29.42578125" style="50" customWidth="1"/>
    <col min="480" max="480" width="24.42578125" style="50" customWidth="1"/>
    <col min="481" max="481" width="26.7109375" style="50" customWidth="1"/>
    <col min="482" max="482" width="24.85546875" style="50" customWidth="1"/>
    <col min="483" max="483" width="21.28515625" style="50" customWidth="1"/>
    <col min="484" max="487" width="21.5703125" style="50" customWidth="1"/>
    <col min="488" max="488" width="28.28515625" style="50" customWidth="1"/>
    <col min="489" max="489" width="33" style="50" customWidth="1"/>
    <col min="490" max="490" width="22.85546875" style="50" customWidth="1"/>
    <col min="491" max="491" width="22" style="50" customWidth="1"/>
    <col min="492" max="492" width="24.7109375" style="50" customWidth="1"/>
    <col min="493" max="493" width="28.7109375" style="50" customWidth="1"/>
    <col min="494" max="494" width="23.5703125" style="50" customWidth="1"/>
    <col min="495" max="495" width="24.28515625" style="50" customWidth="1"/>
    <col min="496" max="496" width="23.5703125" style="50" customWidth="1"/>
    <col min="497" max="501" width="24.28515625" style="50" customWidth="1"/>
    <col min="502" max="502" width="22.7109375" style="50" customWidth="1"/>
    <col min="503" max="503" width="21.5703125" style="50" customWidth="1"/>
    <col min="504" max="504" width="21.42578125" style="50" customWidth="1"/>
    <col min="505" max="505" width="22.28515625" style="50" customWidth="1"/>
    <col min="506" max="506" width="22.5703125" style="50" customWidth="1"/>
    <col min="507" max="507" width="23.28515625" style="50" customWidth="1"/>
    <col min="508" max="509" width="20.5703125" style="50" customWidth="1"/>
    <col min="510" max="510" width="21.28515625" style="50" customWidth="1"/>
    <col min="511" max="511" width="21.42578125" style="50" customWidth="1"/>
    <col min="512" max="512" width="22" style="50" customWidth="1"/>
    <col min="513" max="514" width="21.5703125" style="50" customWidth="1"/>
    <col min="515" max="515" width="22.28515625" style="50" customWidth="1"/>
    <col min="516" max="516" width="25.42578125" style="50" customWidth="1"/>
    <col min="517" max="517" width="25.28515625" style="50" customWidth="1"/>
    <col min="518" max="518" width="28.7109375" style="50" customWidth="1"/>
    <col min="519" max="519" width="22.140625" style="50" customWidth="1"/>
    <col min="520" max="520" width="22" style="50" customWidth="1"/>
    <col min="521" max="521" width="24.5703125" style="50" customWidth="1"/>
    <col min="522" max="522" width="19.7109375" style="50" customWidth="1"/>
    <col min="523" max="523" width="29.140625" style="50" customWidth="1"/>
    <col min="524" max="524" width="25.140625" style="50" customWidth="1"/>
    <col min="525" max="526" width="29.42578125" style="50" customWidth="1"/>
    <col min="527" max="528" width="23.7109375" style="50" customWidth="1"/>
    <col min="529" max="529" width="26.7109375" style="50" customWidth="1"/>
    <col min="530" max="530" width="29.85546875" style="50" customWidth="1"/>
    <col min="531" max="533" width="23.28515625" style="50" customWidth="1"/>
    <col min="534" max="534" width="23.85546875" style="50" customWidth="1"/>
    <col min="535" max="535" width="26.7109375" style="50" customWidth="1"/>
    <col min="536" max="536" width="24.5703125" style="50" customWidth="1"/>
    <col min="537" max="537" width="26.85546875" style="50" customWidth="1"/>
    <col min="538" max="539" width="23.5703125" style="50" customWidth="1"/>
    <col min="540" max="540" width="28.7109375" style="50" customWidth="1"/>
    <col min="541" max="541" width="34.42578125" style="50" customWidth="1"/>
    <col min="542" max="542" width="29.7109375" style="50" customWidth="1"/>
    <col min="543" max="543" width="22" style="50" customWidth="1"/>
    <col min="544" max="544" width="23.7109375" style="50" customWidth="1"/>
    <col min="545" max="545" width="23.5703125" style="50" customWidth="1"/>
    <col min="546" max="549" width="22.140625" style="50" customWidth="1"/>
    <col min="550" max="550" width="25.28515625" style="50" customWidth="1"/>
    <col min="551" max="551" width="45.42578125" style="50" customWidth="1"/>
    <col min="552" max="552" width="24.7109375" style="50" customWidth="1"/>
    <col min="553" max="553" width="26.42578125" style="50" customWidth="1"/>
    <col min="554" max="554" width="29.28515625" style="50" customWidth="1"/>
    <col min="555" max="557" width="27.28515625" style="50" customWidth="1"/>
    <col min="558" max="558" width="31.7109375" style="50" customWidth="1"/>
    <col min="559" max="559" width="27.7109375" style="50" customWidth="1"/>
    <col min="560" max="562" width="28.28515625" style="50" customWidth="1"/>
    <col min="563" max="563" width="24.7109375" style="50" customWidth="1"/>
    <col min="564" max="564" width="24.140625" style="50" customWidth="1"/>
    <col min="565" max="567" width="22.28515625" style="50" customWidth="1"/>
    <col min="568" max="568" width="22.42578125" style="50" customWidth="1"/>
    <col min="569" max="569" width="23.7109375" style="50" customWidth="1"/>
    <col min="570" max="572" width="9.28515625" style="50" customWidth="1"/>
    <col min="573" max="726" width="9.28515625" style="50"/>
    <col min="727" max="727" width="26.28515625" style="50" customWidth="1"/>
    <col min="728" max="728" width="45.42578125" style="50" customWidth="1"/>
    <col min="729" max="729" width="14.85546875" style="50" customWidth="1"/>
    <col min="730" max="733" width="9.28515625" style="50" customWidth="1"/>
    <col min="734" max="734" width="0.140625" style="50" customWidth="1"/>
    <col min="735" max="735" width="29.42578125" style="50" customWidth="1"/>
    <col min="736" max="736" width="24.42578125" style="50" customWidth="1"/>
    <col min="737" max="737" width="26.7109375" style="50" customWidth="1"/>
    <col min="738" max="738" width="24.85546875" style="50" customWidth="1"/>
    <col min="739" max="739" width="21.28515625" style="50" customWidth="1"/>
    <col min="740" max="743" width="21.5703125" style="50" customWidth="1"/>
    <col min="744" max="744" width="28.28515625" style="50" customWidth="1"/>
    <col min="745" max="745" width="33" style="50" customWidth="1"/>
    <col min="746" max="746" width="22.85546875" style="50" customWidth="1"/>
    <col min="747" max="747" width="22" style="50" customWidth="1"/>
    <col min="748" max="748" width="24.7109375" style="50" customWidth="1"/>
    <col min="749" max="749" width="28.7109375" style="50" customWidth="1"/>
    <col min="750" max="750" width="23.5703125" style="50" customWidth="1"/>
    <col min="751" max="751" width="24.28515625" style="50" customWidth="1"/>
    <col min="752" max="752" width="23.5703125" style="50" customWidth="1"/>
    <col min="753" max="757" width="24.28515625" style="50" customWidth="1"/>
    <col min="758" max="758" width="22.7109375" style="50" customWidth="1"/>
    <col min="759" max="759" width="21.5703125" style="50" customWidth="1"/>
    <col min="760" max="760" width="21.42578125" style="50" customWidth="1"/>
    <col min="761" max="761" width="22.28515625" style="50" customWidth="1"/>
    <col min="762" max="762" width="22.5703125" style="50" customWidth="1"/>
    <col min="763" max="763" width="23.28515625" style="50" customWidth="1"/>
    <col min="764" max="765" width="20.5703125" style="50" customWidth="1"/>
    <col min="766" max="766" width="21.28515625" style="50" customWidth="1"/>
    <col min="767" max="767" width="21.42578125" style="50" customWidth="1"/>
    <col min="768" max="768" width="22" style="50" customWidth="1"/>
    <col min="769" max="770" width="21.5703125" style="50" customWidth="1"/>
    <col min="771" max="771" width="22.28515625" style="50" customWidth="1"/>
    <col min="772" max="772" width="25.42578125" style="50" customWidth="1"/>
    <col min="773" max="773" width="25.28515625" style="50" customWidth="1"/>
    <col min="774" max="774" width="28.7109375" style="50" customWidth="1"/>
    <col min="775" max="775" width="22.140625" style="50" customWidth="1"/>
    <col min="776" max="776" width="22" style="50" customWidth="1"/>
    <col min="777" max="777" width="24.5703125" style="50" customWidth="1"/>
    <col min="778" max="778" width="19.7109375" style="50" customWidth="1"/>
    <col min="779" max="779" width="29.140625" style="50" customWidth="1"/>
    <col min="780" max="780" width="25.140625" style="50" customWidth="1"/>
    <col min="781" max="782" width="29.42578125" style="50" customWidth="1"/>
    <col min="783" max="784" width="23.7109375" style="50" customWidth="1"/>
    <col min="785" max="785" width="26.7109375" style="50" customWidth="1"/>
    <col min="786" max="786" width="29.85546875" style="50" customWidth="1"/>
    <col min="787" max="789" width="23.28515625" style="50" customWidth="1"/>
    <col min="790" max="790" width="23.85546875" style="50" customWidth="1"/>
    <col min="791" max="791" width="26.7109375" style="50" customWidth="1"/>
    <col min="792" max="792" width="24.5703125" style="50" customWidth="1"/>
    <col min="793" max="793" width="26.85546875" style="50" customWidth="1"/>
    <col min="794" max="795" width="23.5703125" style="50" customWidth="1"/>
    <col min="796" max="796" width="28.7109375" style="50" customWidth="1"/>
    <col min="797" max="797" width="34.42578125" style="50" customWidth="1"/>
    <col min="798" max="798" width="29.7109375" style="50" customWidth="1"/>
    <col min="799" max="799" width="22" style="50" customWidth="1"/>
    <col min="800" max="800" width="23.7109375" style="50" customWidth="1"/>
    <col min="801" max="801" width="23.5703125" style="50" customWidth="1"/>
    <col min="802" max="805" width="22.140625" style="50" customWidth="1"/>
    <col min="806" max="806" width="25.28515625" style="50" customWidth="1"/>
    <col min="807" max="807" width="45.42578125" style="50" customWidth="1"/>
    <col min="808" max="808" width="24.7109375" style="50" customWidth="1"/>
    <col min="809" max="809" width="26.42578125" style="50" customWidth="1"/>
    <col min="810" max="810" width="29.28515625" style="50" customWidth="1"/>
    <col min="811" max="813" width="27.28515625" style="50" customWidth="1"/>
    <col min="814" max="814" width="31.7109375" style="50" customWidth="1"/>
    <col min="815" max="815" width="27.7109375" style="50" customWidth="1"/>
    <col min="816" max="818" width="28.28515625" style="50" customWidth="1"/>
    <col min="819" max="819" width="24.7109375" style="50" customWidth="1"/>
    <col min="820" max="820" width="24.140625" style="50" customWidth="1"/>
    <col min="821" max="823" width="22.28515625" style="50" customWidth="1"/>
    <col min="824" max="824" width="22.42578125" style="50" customWidth="1"/>
    <col min="825" max="825" width="23.7109375" style="50" customWidth="1"/>
    <col min="826" max="828" width="9.28515625" style="50" customWidth="1"/>
    <col min="829" max="982" width="9.28515625" style="50"/>
    <col min="983" max="983" width="26.28515625" style="50" customWidth="1"/>
    <col min="984" max="984" width="45.42578125" style="50" customWidth="1"/>
    <col min="985" max="985" width="14.85546875" style="50" customWidth="1"/>
    <col min="986" max="989" width="9.28515625" style="50" customWidth="1"/>
    <col min="990" max="990" width="0.140625" style="50" customWidth="1"/>
    <col min="991" max="991" width="29.42578125" style="50" customWidth="1"/>
    <col min="992" max="992" width="24.42578125" style="50" customWidth="1"/>
    <col min="993" max="993" width="26.7109375" style="50" customWidth="1"/>
    <col min="994" max="994" width="24.85546875" style="50" customWidth="1"/>
    <col min="995" max="995" width="21.28515625" style="50" customWidth="1"/>
    <col min="996" max="999" width="21.5703125" style="50" customWidth="1"/>
    <col min="1000" max="1000" width="28.28515625" style="50" customWidth="1"/>
    <col min="1001" max="1001" width="33" style="50" customWidth="1"/>
    <col min="1002" max="1002" width="22.85546875" style="50" customWidth="1"/>
    <col min="1003" max="1003" width="22" style="50" customWidth="1"/>
    <col min="1004" max="1004" width="24.7109375" style="50" customWidth="1"/>
    <col min="1005" max="1005" width="28.7109375" style="50" customWidth="1"/>
    <col min="1006" max="1006" width="23.5703125" style="50" customWidth="1"/>
    <col min="1007" max="1007" width="24.28515625" style="50" customWidth="1"/>
    <col min="1008" max="1008" width="23.5703125" style="50" customWidth="1"/>
    <col min="1009" max="1013" width="24.28515625" style="50" customWidth="1"/>
    <col min="1014" max="1014" width="22.7109375" style="50" customWidth="1"/>
    <col min="1015" max="1015" width="21.5703125" style="50" customWidth="1"/>
    <col min="1016" max="1016" width="21.42578125" style="50" customWidth="1"/>
    <col min="1017" max="1017" width="22.28515625" style="50" customWidth="1"/>
    <col min="1018" max="1018" width="22.5703125" style="50" customWidth="1"/>
    <col min="1019" max="1019" width="23.28515625" style="50" customWidth="1"/>
    <col min="1020" max="1021" width="20.5703125" style="50" customWidth="1"/>
    <col min="1022" max="1022" width="21.28515625" style="50" customWidth="1"/>
    <col min="1023" max="1023" width="21.42578125" style="50" customWidth="1"/>
    <col min="1024" max="1024" width="22" style="50" customWidth="1"/>
    <col min="1025" max="1026" width="21.5703125" style="50" customWidth="1"/>
    <col min="1027" max="1027" width="22.28515625" style="50" customWidth="1"/>
    <col min="1028" max="1028" width="25.42578125" style="50" customWidth="1"/>
    <col min="1029" max="1029" width="25.28515625" style="50" customWidth="1"/>
    <col min="1030" max="1030" width="28.7109375" style="50" customWidth="1"/>
    <col min="1031" max="1031" width="22.140625" style="50" customWidth="1"/>
    <col min="1032" max="1032" width="22" style="50" customWidth="1"/>
    <col min="1033" max="1033" width="24.5703125" style="50" customWidth="1"/>
    <col min="1034" max="1034" width="19.7109375" style="50" customWidth="1"/>
    <col min="1035" max="1035" width="29.140625" style="50" customWidth="1"/>
    <col min="1036" max="1036" width="25.140625" style="50" customWidth="1"/>
    <col min="1037" max="1038" width="29.42578125" style="50" customWidth="1"/>
    <col min="1039" max="1040" width="23.7109375" style="50" customWidth="1"/>
    <col min="1041" max="1041" width="26.7109375" style="50" customWidth="1"/>
    <col min="1042" max="1042" width="29.85546875" style="50" customWidth="1"/>
    <col min="1043" max="1045" width="23.28515625" style="50" customWidth="1"/>
    <col min="1046" max="1046" width="23.85546875" style="50" customWidth="1"/>
    <col min="1047" max="1047" width="26.7109375" style="50" customWidth="1"/>
    <col min="1048" max="1048" width="24.5703125" style="50" customWidth="1"/>
    <col min="1049" max="1049" width="26.85546875" style="50" customWidth="1"/>
    <col min="1050" max="1051" width="23.5703125" style="50" customWidth="1"/>
    <col min="1052" max="1052" width="28.7109375" style="50" customWidth="1"/>
    <col min="1053" max="1053" width="34.42578125" style="50" customWidth="1"/>
    <col min="1054" max="1054" width="29.7109375" style="50" customWidth="1"/>
    <col min="1055" max="1055" width="22" style="50" customWidth="1"/>
    <col min="1056" max="1056" width="23.7109375" style="50" customWidth="1"/>
    <col min="1057" max="1057" width="23.5703125" style="50" customWidth="1"/>
    <col min="1058" max="1061" width="22.140625" style="50" customWidth="1"/>
    <col min="1062" max="1062" width="25.28515625" style="50" customWidth="1"/>
    <col min="1063" max="1063" width="45.42578125" style="50" customWidth="1"/>
    <col min="1064" max="1064" width="24.7109375" style="50" customWidth="1"/>
    <col min="1065" max="1065" width="26.42578125" style="50" customWidth="1"/>
    <col min="1066" max="1066" width="29.28515625" style="50" customWidth="1"/>
    <col min="1067" max="1069" width="27.28515625" style="50" customWidth="1"/>
    <col min="1070" max="1070" width="31.7109375" style="50" customWidth="1"/>
    <col min="1071" max="1071" width="27.7109375" style="50" customWidth="1"/>
    <col min="1072" max="1074" width="28.28515625" style="50" customWidth="1"/>
    <col min="1075" max="1075" width="24.7109375" style="50" customWidth="1"/>
    <col min="1076" max="1076" width="24.140625" style="50" customWidth="1"/>
    <col min="1077" max="1079" width="22.28515625" style="50" customWidth="1"/>
    <col min="1080" max="1080" width="22.42578125" style="50" customWidth="1"/>
    <col min="1081" max="1081" width="23.7109375" style="50" customWidth="1"/>
    <col min="1082" max="1084" width="9.28515625" style="50" customWidth="1"/>
    <col min="1085" max="1238" width="9.28515625" style="50"/>
    <col min="1239" max="1239" width="26.28515625" style="50" customWidth="1"/>
    <col min="1240" max="1240" width="45.42578125" style="50" customWidth="1"/>
    <col min="1241" max="1241" width="14.85546875" style="50" customWidth="1"/>
    <col min="1242" max="1245" width="9.28515625" style="50" customWidth="1"/>
    <col min="1246" max="1246" width="0.140625" style="50" customWidth="1"/>
    <col min="1247" max="1247" width="29.42578125" style="50" customWidth="1"/>
    <col min="1248" max="1248" width="24.42578125" style="50" customWidth="1"/>
    <col min="1249" max="1249" width="26.7109375" style="50" customWidth="1"/>
    <col min="1250" max="1250" width="24.85546875" style="50" customWidth="1"/>
    <col min="1251" max="1251" width="21.28515625" style="50" customWidth="1"/>
    <col min="1252" max="1255" width="21.5703125" style="50" customWidth="1"/>
    <col min="1256" max="1256" width="28.28515625" style="50" customWidth="1"/>
    <col min="1257" max="1257" width="33" style="50" customWidth="1"/>
    <col min="1258" max="1258" width="22.85546875" style="50" customWidth="1"/>
    <col min="1259" max="1259" width="22" style="50" customWidth="1"/>
    <col min="1260" max="1260" width="24.7109375" style="50" customWidth="1"/>
    <col min="1261" max="1261" width="28.7109375" style="50" customWidth="1"/>
    <col min="1262" max="1262" width="23.5703125" style="50" customWidth="1"/>
    <col min="1263" max="1263" width="24.28515625" style="50" customWidth="1"/>
    <col min="1264" max="1264" width="23.5703125" style="50" customWidth="1"/>
    <col min="1265" max="1269" width="24.28515625" style="50" customWidth="1"/>
    <col min="1270" max="1270" width="22.7109375" style="50" customWidth="1"/>
    <col min="1271" max="1271" width="21.5703125" style="50" customWidth="1"/>
    <col min="1272" max="1272" width="21.42578125" style="50" customWidth="1"/>
    <col min="1273" max="1273" width="22.28515625" style="50" customWidth="1"/>
    <col min="1274" max="1274" width="22.5703125" style="50" customWidth="1"/>
    <col min="1275" max="1275" width="23.28515625" style="50" customWidth="1"/>
    <col min="1276" max="1277" width="20.5703125" style="50" customWidth="1"/>
    <col min="1278" max="1278" width="21.28515625" style="50" customWidth="1"/>
    <col min="1279" max="1279" width="21.42578125" style="50" customWidth="1"/>
    <col min="1280" max="1280" width="22" style="50" customWidth="1"/>
    <col min="1281" max="1282" width="21.5703125" style="50" customWidth="1"/>
    <col min="1283" max="1283" width="22.28515625" style="50" customWidth="1"/>
    <col min="1284" max="1284" width="25.42578125" style="50" customWidth="1"/>
    <col min="1285" max="1285" width="25.28515625" style="50" customWidth="1"/>
    <col min="1286" max="1286" width="28.7109375" style="50" customWidth="1"/>
    <col min="1287" max="1287" width="22.140625" style="50" customWidth="1"/>
    <col min="1288" max="1288" width="22" style="50" customWidth="1"/>
    <col min="1289" max="1289" width="24.5703125" style="50" customWidth="1"/>
    <col min="1290" max="1290" width="19.7109375" style="50" customWidth="1"/>
    <col min="1291" max="1291" width="29.140625" style="50" customWidth="1"/>
    <col min="1292" max="1292" width="25.140625" style="50" customWidth="1"/>
    <col min="1293" max="1294" width="29.42578125" style="50" customWidth="1"/>
    <col min="1295" max="1296" width="23.7109375" style="50" customWidth="1"/>
    <col min="1297" max="1297" width="26.7109375" style="50" customWidth="1"/>
    <col min="1298" max="1298" width="29.85546875" style="50" customWidth="1"/>
    <col min="1299" max="1301" width="23.28515625" style="50" customWidth="1"/>
    <col min="1302" max="1302" width="23.85546875" style="50" customWidth="1"/>
    <col min="1303" max="1303" width="26.7109375" style="50" customWidth="1"/>
    <col min="1304" max="1304" width="24.5703125" style="50" customWidth="1"/>
    <col min="1305" max="1305" width="26.85546875" style="50" customWidth="1"/>
    <col min="1306" max="1307" width="23.5703125" style="50" customWidth="1"/>
    <col min="1308" max="1308" width="28.7109375" style="50" customWidth="1"/>
    <col min="1309" max="1309" width="34.42578125" style="50" customWidth="1"/>
    <col min="1310" max="1310" width="29.7109375" style="50" customWidth="1"/>
    <col min="1311" max="1311" width="22" style="50" customWidth="1"/>
    <col min="1312" max="1312" width="23.7109375" style="50" customWidth="1"/>
    <col min="1313" max="1313" width="23.5703125" style="50" customWidth="1"/>
    <col min="1314" max="1317" width="22.140625" style="50" customWidth="1"/>
    <col min="1318" max="1318" width="25.28515625" style="50" customWidth="1"/>
    <col min="1319" max="1319" width="45.42578125" style="50" customWidth="1"/>
    <col min="1320" max="1320" width="24.7109375" style="50" customWidth="1"/>
    <col min="1321" max="1321" width="26.42578125" style="50" customWidth="1"/>
    <col min="1322" max="1322" width="29.28515625" style="50" customWidth="1"/>
    <col min="1323" max="1325" width="27.28515625" style="50" customWidth="1"/>
    <col min="1326" max="1326" width="31.7109375" style="50" customWidth="1"/>
    <col min="1327" max="1327" width="27.7109375" style="50" customWidth="1"/>
    <col min="1328" max="1330" width="28.28515625" style="50" customWidth="1"/>
    <col min="1331" max="1331" width="24.7109375" style="50" customWidth="1"/>
    <col min="1332" max="1332" width="24.140625" style="50" customWidth="1"/>
    <col min="1333" max="1335" width="22.28515625" style="50" customWidth="1"/>
    <col min="1336" max="1336" width="22.42578125" style="50" customWidth="1"/>
    <col min="1337" max="1337" width="23.7109375" style="50" customWidth="1"/>
    <col min="1338" max="1340" width="9.28515625" style="50" customWidth="1"/>
    <col min="1341" max="1494" width="9.28515625" style="50"/>
    <col min="1495" max="1495" width="26.28515625" style="50" customWidth="1"/>
    <col min="1496" max="1496" width="45.42578125" style="50" customWidth="1"/>
    <col min="1497" max="1497" width="14.85546875" style="50" customWidth="1"/>
    <col min="1498" max="1501" width="9.28515625" style="50" customWidth="1"/>
    <col min="1502" max="1502" width="0.140625" style="50" customWidth="1"/>
    <col min="1503" max="1503" width="29.42578125" style="50" customWidth="1"/>
    <col min="1504" max="1504" width="24.42578125" style="50" customWidth="1"/>
    <col min="1505" max="1505" width="26.7109375" style="50" customWidth="1"/>
    <col min="1506" max="1506" width="24.85546875" style="50" customWidth="1"/>
    <col min="1507" max="1507" width="21.28515625" style="50" customWidth="1"/>
    <col min="1508" max="1511" width="21.5703125" style="50" customWidth="1"/>
    <col min="1512" max="1512" width="28.28515625" style="50" customWidth="1"/>
    <col min="1513" max="1513" width="33" style="50" customWidth="1"/>
    <col min="1514" max="1514" width="22.85546875" style="50" customWidth="1"/>
    <col min="1515" max="1515" width="22" style="50" customWidth="1"/>
    <col min="1516" max="1516" width="24.7109375" style="50" customWidth="1"/>
    <col min="1517" max="1517" width="28.7109375" style="50" customWidth="1"/>
    <col min="1518" max="1518" width="23.5703125" style="50" customWidth="1"/>
    <col min="1519" max="1519" width="24.28515625" style="50" customWidth="1"/>
    <col min="1520" max="1520" width="23.5703125" style="50" customWidth="1"/>
    <col min="1521" max="1525" width="24.28515625" style="50" customWidth="1"/>
    <col min="1526" max="1526" width="22.7109375" style="50" customWidth="1"/>
    <col min="1527" max="1527" width="21.5703125" style="50" customWidth="1"/>
    <col min="1528" max="1528" width="21.42578125" style="50" customWidth="1"/>
    <col min="1529" max="1529" width="22.28515625" style="50" customWidth="1"/>
    <col min="1530" max="1530" width="22.5703125" style="50" customWidth="1"/>
    <col min="1531" max="1531" width="23.28515625" style="50" customWidth="1"/>
    <col min="1532" max="1533" width="20.5703125" style="50" customWidth="1"/>
    <col min="1534" max="1534" width="21.28515625" style="50" customWidth="1"/>
    <col min="1535" max="1535" width="21.42578125" style="50" customWidth="1"/>
    <col min="1536" max="1536" width="22" style="50" customWidth="1"/>
    <col min="1537" max="1538" width="21.5703125" style="50" customWidth="1"/>
    <col min="1539" max="1539" width="22.28515625" style="50" customWidth="1"/>
    <col min="1540" max="1540" width="25.42578125" style="50" customWidth="1"/>
    <col min="1541" max="1541" width="25.28515625" style="50" customWidth="1"/>
    <col min="1542" max="1542" width="28.7109375" style="50" customWidth="1"/>
    <col min="1543" max="1543" width="22.140625" style="50" customWidth="1"/>
    <col min="1544" max="1544" width="22" style="50" customWidth="1"/>
    <col min="1545" max="1545" width="24.5703125" style="50" customWidth="1"/>
    <col min="1546" max="1546" width="19.7109375" style="50" customWidth="1"/>
    <col min="1547" max="1547" width="29.140625" style="50" customWidth="1"/>
    <col min="1548" max="1548" width="25.140625" style="50" customWidth="1"/>
    <col min="1549" max="1550" width="29.42578125" style="50" customWidth="1"/>
    <col min="1551" max="1552" width="23.7109375" style="50" customWidth="1"/>
    <col min="1553" max="1553" width="26.7109375" style="50" customWidth="1"/>
    <col min="1554" max="1554" width="29.85546875" style="50" customWidth="1"/>
    <col min="1555" max="1557" width="23.28515625" style="50" customWidth="1"/>
    <col min="1558" max="1558" width="23.85546875" style="50" customWidth="1"/>
    <col min="1559" max="1559" width="26.7109375" style="50" customWidth="1"/>
    <col min="1560" max="1560" width="24.5703125" style="50" customWidth="1"/>
    <col min="1561" max="1561" width="26.85546875" style="50" customWidth="1"/>
    <col min="1562" max="1563" width="23.5703125" style="50" customWidth="1"/>
    <col min="1564" max="1564" width="28.7109375" style="50" customWidth="1"/>
    <col min="1565" max="1565" width="34.42578125" style="50" customWidth="1"/>
    <col min="1566" max="1566" width="29.7109375" style="50" customWidth="1"/>
    <col min="1567" max="1567" width="22" style="50" customWidth="1"/>
    <col min="1568" max="1568" width="23.7109375" style="50" customWidth="1"/>
    <col min="1569" max="1569" width="23.5703125" style="50" customWidth="1"/>
    <col min="1570" max="1573" width="22.140625" style="50" customWidth="1"/>
    <col min="1574" max="1574" width="25.28515625" style="50" customWidth="1"/>
    <col min="1575" max="1575" width="45.42578125" style="50" customWidth="1"/>
    <col min="1576" max="1576" width="24.7109375" style="50" customWidth="1"/>
    <col min="1577" max="1577" width="26.42578125" style="50" customWidth="1"/>
    <col min="1578" max="1578" width="29.28515625" style="50" customWidth="1"/>
    <col min="1579" max="1581" width="27.28515625" style="50" customWidth="1"/>
    <col min="1582" max="1582" width="31.7109375" style="50" customWidth="1"/>
    <col min="1583" max="1583" width="27.7109375" style="50" customWidth="1"/>
    <col min="1584" max="1586" width="28.28515625" style="50" customWidth="1"/>
    <col min="1587" max="1587" width="24.7109375" style="50" customWidth="1"/>
    <col min="1588" max="1588" width="24.140625" style="50" customWidth="1"/>
    <col min="1589" max="1591" width="22.28515625" style="50" customWidth="1"/>
    <col min="1592" max="1592" width="22.42578125" style="50" customWidth="1"/>
    <col min="1593" max="1593" width="23.7109375" style="50" customWidth="1"/>
    <col min="1594" max="1596" width="9.28515625" style="50" customWidth="1"/>
    <col min="1597" max="1750" width="9.28515625" style="50"/>
    <col min="1751" max="1751" width="26.28515625" style="50" customWidth="1"/>
    <col min="1752" max="1752" width="45.42578125" style="50" customWidth="1"/>
    <col min="1753" max="1753" width="14.85546875" style="50" customWidth="1"/>
    <col min="1754" max="1757" width="9.28515625" style="50" customWidth="1"/>
    <col min="1758" max="1758" width="0.140625" style="50" customWidth="1"/>
    <col min="1759" max="1759" width="29.42578125" style="50" customWidth="1"/>
    <col min="1760" max="1760" width="24.42578125" style="50" customWidth="1"/>
    <col min="1761" max="1761" width="26.7109375" style="50" customWidth="1"/>
    <col min="1762" max="1762" width="24.85546875" style="50" customWidth="1"/>
    <col min="1763" max="1763" width="21.28515625" style="50" customWidth="1"/>
    <col min="1764" max="1767" width="21.5703125" style="50" customWidth="1"/>
    <col min="1768" max="1768" width="28.28515625" style="50" customWidth="1"/>
    <col min="1769" max="1769" width="33" style="50" customWidth="1"/>
    <col min="1770" max="1770" width="22.85546875" style="50" customWidth="1"/>
    <col min="1771" max="1771" width="22" style="50" customWidth="1"/>
    <col min="1772" max="1772" width="24.7109375" style="50" customWidth="1"/>
    <col min="1773" max="1773" width="28.7109375" style="50" customWidth="1"/>
    <col min="1774" max="1774" width="23.5703125" style="50" customWidth="1"/>
    <col min="1775" max="1775" width="24.28515625" style="50" customWidth="1"/>
    <col min="1776" max="1776" width="23.5703125" style="50" customWidth="1"/>
    <col min="1777" max="1781" width="24.28515625" style="50" customWidth="1"/>
    <col min="1782" max="1782" width="22.7109375" style="50" customWidth="1"/>
    <col min="1783" max="1783" width="21.5703125" style="50" customWidth="1"/>
    <col min="1784" max="1784" width="21.42578125" style="50" customWidth="1"/>
    <col min="1785" max="1785" width="22.28515625" style="50" customWidth="1"/>
    <col min="1786" max="1786" width="22.5703125" style="50" customWidth="1"/>
    <col min="1787" max="1787" width="23.28515625" style="50" customWidth="1"/>
    <col min="1788" max="1789" width="20.5703125" style="50" customWidth="1"/>
    <col min="1790" max="1790" width="21.28515625" style="50" customWidth="1"/>
    <col min="1791" max="1791" width="21.42578125" style="50" customWidth="1"/>
    <col min="1792" max="1792" width="22" style="50" customWidth="1"/>
    <col min="1793" max="1794" width="21.5703125" style="50" customWidth="1"/>
    <col min="1795" max="1795" width="22.28515625" style="50" customWidth="1"/>
    <col min="1796" max="1796" width="25.42578125" style="50" customWidth="1"/>
    <col min="1797" max="1797" width="25.28515625" style="50" customWidth="1"/>
    <col min="1798" max="1798" width="28.7109375" style="50" customWidth="1"/>
    <col min="1799" max="1799" width="22.140625" style="50" customWidth="1"/>
    <col min="1800" max="1800" width="22" style="50" customWidth="1"/>
    <col min="1801" max="1801" width="24.5703125" style="50" customWidth="1"/>
    <col min="1802" max="1802" width="19.7109375" style="50" customWidth="1"/>
    <col min="1803" max="1803" width="29.140625" style="50" customWidth="1"/>
    <col min="1804" max="1804" width="25.140625" style="50" customWidth="1"/>
    <col min="1805" max="1806" width="29.42578125" style="50" customWidth="1"/>
    <col min="1807" max="1808" width="23.7109375" style="50" customWidth="1"/>
    <col min="1809" max="1809" width="26.7109375" style="50" customWidth="1"/>
    <col min="1810" max="1810" width="29.85546875" style="50" customWidth="1"/>
    <col min="1811" max="1813" width="23.28515625" style="50" customWidth="1"/>
    <col min="1814" max="1814" width="23.85546875" style="50" customWidth="1"/>
    <col min="1815" max="1815" width="26.7109375" style="50" customWidth="1"/>
    <col min="1816" max="1816" width="24.5703125" style="50" customWidth="1"/>
    <col min="1817" max="1817" width="26.85546875" style="50" customWidth="1"/>
    <col min="1818" max="1819" width="23.5703125" style="50" customWidth="1"/>
    <col min="1820" max="1820" width="28.7109375" style="50" customWidth="1"/>
    <col min="1821" max="1821" width="34.42578125" style="50" customWidth="1"/>
    <col min="1822" max="1822" width="29.7109375" style="50" customWidth="1"/>
    <col min="1823" max="1823" width="22" style="50" customWidth="1"/>
    <col min="1824" max="1824" width="23.7109375" style="50" customWidth="1"/>
    <col min="1825" max="1825" width="23.5703125" style="50" customWidth="1"/>
    <col min="1826" max="1829" width="22.140625" style="50" customWidth="1"/>
    <col min="1830" max="1830" width="25.28515625" style="50" customWidth="1"/>
    <col min="1831" max="1831" width="45.42578125" style="50" customWidth="1"/>
    <col min="1832" max="1832" width="24.7109375" style="50" customWidth="1"/>
    <col min="1833" max="1833" width="26.42578125" style="50" customWidth="1"/>
    <col min="1834" max="1834" width="29.28515625" style="50" customWidth="1"/>
    <col min="1835" max="1837" width="27.28515625" style="50" customWidth="1"/>
    <col min="1838" max="1838" width="31.7109375" style="50" customWidth="1"/>
    <col min="1839" max="1839" width="27.7109375" style="50" customWidth="1"/>
    <col min="1840" max="1842" width="28.28515625" style="50" customWidth="1"/>
    <col min="1843" max="1843" width="24.7109375" style="50" customWidth="1"/>
    <col min="1844" max="1844" width="24.140625" style="50" customWidth="1"/>
    <col min="1845" max="1847" width="22.28515625" style="50" customWidth="1"/>
    <col min="1848" max="1848" width="22.42578125" style="50" customWidth="1"/>
    <col min="1849" max="1849" width="23.7109375" style="50" customWidth="1"/>
    <col min="1850" max="1852" width="9.28515625" style="50" customWidth="1"/>
    <col min="1853" max="2006" width="9.28515625" style="50"/>
    <col min="2007" max="2007" width="26.28515625" style="50" customWidth="1"/>
    <col min="2008" max="2008" width="45.42578125" style="50" customWidth="1"/>
    <col min="2009" max="2009" width="14.85546875" style="50" customWidth="1"/>
    <col min="2010" max="2013" width="9.28515625" style="50" customWidth="1"/>
    <col min="2014" max="2014" width="0.140625" style="50" customWidth="1"/>
    <col min="2015" max="2015" width="29.42578125" style="50" customWidth="1"/>
    <col min="2016" max="2016" width="24.42578125" style="50" customWidth="1"/>
    <col min="2017" max="2017" width="26.7109375" style="50" customWidth="1"/>
    <col min="2018" max="2018" width="24.85546875" style="50" customWidth="1"/>
    <col min="2019" max="2019" width="21.28515625" style="50" customWidth="1"/>
    <col min="2020" max="2023" width="21.5703125" style="50" customWidth="1"/>
    <col min="2024" max="2024" width="28.28515625" style="50" customWidth="1"/>
    <col min="2025" max="2025" width="33" style="50" customWidth="1"/>
    <col min="2026" max="2026" width="22.85546875" style="50" customWidth="1"/>
    <col min="2027" max="2027" width="22" style="50" customWidth="1"/>
    <col min="2028" max="2028" width="24.7109375" style="50" customWidth="1"/>
    <col min="2029" max="2029" width="28.7109375" style="50" customWidth="1"/>
    <col min="2030" max="2030" width="23.5703125" style="50" customWidth="1"/>
    <col min="2031" max="2031" width="24.28515625" style="50" customWidth="1"/>
    <col min="2032" max="2032" width="23.5703125" style="50" customWidth="1"/>
    <col min="2033" max="2037" width="24.28515625" style="50" customWidth="1"/>
    <col min="2038" max="2038" width="22.7109375" style="50" customWidth="1"/>
    <col min="2039" max="2039" width="21.5703125" style="50" customWidth="1"/>
    <col min="2040" max="2040" width="21.42578125" style="50" customWidth="1"/>
    <col min="2041" max="2041" width="22.28515625" style="50" customWidth="1"/>
    <col min="2042" max="2042" width="22.5703125" style="50" customWidth="1"/>
    <col min="2043" max="2043" width="23.28515625" style="50" customWidth="1"/>
    <col min="2044" max="2045" width="20.5703125" style="50" customWidth="1"/>
    <col min="2046" max="2046" width="21.28515625" style="50" customWidth="1"/>
    <col min="2047" max="2047" width="21.42578125" style="50" customWidth="1"/>
    <col min="2048" max="2048" width="22" style="50" customWidth="1"/>
    <col min="2049" max="2050" width="21.5703125" style="50" customWidth="1"/>
    <col min="2051" max="2051" width="22.28515625" style="50" customWidth="1"/>
    <col min="2052" max="2052" width="25.42578125" style="50" customWidth="1"/>
    <col min="2053" max="2053" width="25.28515625" style="50" customWidth="1"/>
    <col min="2054" max="2054" width="28.7109375" style="50" customWidth="1"/>
    <col min="2055" max="2055" width="22.140625" style="50" customWidth="1"/>
    <col min="2056" max="2056" width="22" style="50" customWidth="1"/>
    <col min="2057" max="2057" width="24.5703125" style="50" customWidth="1"/>
    <col min="2058" max="2058" width="19.7109375" style="50" customWidth="1"/>
    <col min="2059" max="2059" width="29.140625" style="50" customWidth="1"/>
    <col min="2060" max="2060" width="25.140625" style="50" customWidth="1"/>
    <col min="2061" max="2062" width="29.42578125" style="50" customWidth="1"/>
    <col min="2063" max="2064" width="23.7109375" style="50" customWidth="1"/>
    <col min="2065" max="2065" width="26.7109375" style="50" customWidth="1"/>
    <col min="2066" max="2066" width="29.85546875" style="50" customWidth="1"/>
    <col min="2067" max="2069" width="23.28515625" style="50" customWidth="1"/>
    <col min="2070" max="2070" width="23.85546875" style="50" customWidth="1"/>
    <col min="2071" max="2071" width="26.7109375" style="50" customWidth="1"/>
    <col min="2072" max="2072" width="24.5703125" style="50" customWidth="1"/>
    <col min="2073" max="2073" width="26.85546875" style="50" customWidth="1"/>
    <col min="2074" max="2075" width="23.5703125" style="50" customWidth="1"/>
    <col min="2076" max="2076" width="28.7109375" style="50" customWidth="1"/>
    <col min="2077" max="2077" width="34.42578125" style="50" customWidth="1"/>
    <col min="2078" max="2078" width="29.7109375" style="50" customWidth="1"/>
    <col min="2079" max="2079" width="22" style="50" customWidth="1"/>
    <col min="2080" max="2080" width="23.7109375" style="50" customWidth="1"/>
    <col min="2081" max="2081" width="23.5703125" style="50" customWidth="1"/>
    <col min="2082" max="2085" width="22.140625" style="50" customWidth="1"/>
    <col min="2086" max="2086" width="25.28515625" style="50" customWidth="1"/>
    <col min="2087" max="2087" width="45.42578125" style="50" customWidth="1"/>
    <col min="2088" max="2088" width="24.7109375" style="50" customWidth="1"/>
    <col min="2089" max="2089" width="26.42578125" style="50" customWidth="1"/>
    <col min="2090" max="2090" width="29.28515625" style="50" customWidth="1"/>
    <col min="2091" max="2093" width="27.28515625" style="50" customWidth="1"/>
    <col min="2094" max="2094" width="31.7109375" style="50" customWidth="1"/>
    <col min="2095" max="2095" width="27.7109375" style="50" customWidth="1"/>
    <col min="2096" max="2098" width="28.28515625" style="50" customWidth="1"/>
    <col min="2099" max="2099" width="24.7109375" style="50" customWidth="1"/>
    <col min="2100" max="2100" width="24.140625" style="50" customWidth="1"/>
    <col min="2101" max="2103" width="22.28515625" style="50" customWidth="1"/>
    <col min="2104" max="2104" width="22.42578125" style="50" customWidth="1"/>
    <col min="2105" max="2105" width="23.7109375" style="50" customWidth="1"/>
    <col min="2106" max="2108" width="9.28515625" style="50" customWidth="1"/>
    <col min="2109" max="2262" width="9.28515625" style="50"/>
    <col min="2263" max="2263" width="26.28515625" style="50" customWidth="1"/>
    <col min="2264" max="2264" width="45.42578125" style="50" customWidth="1"/>
    <col min="2265" max="2265" width="14.85546875" style="50" customWidth="1"/>
    <col min="2266" max="2269" width="9.28515625" style="50" customWidth="1"/>
    <col min="2270" max="2270" width="0.140625" style="50" customWidth="1"/>
    <col min="2271" max="2271" width="29.42578125" style="50" customWidth="1"/>
    <col min="2272" max="2272" width="24.42578125" style="50" customWidth="1"/>
    <col min="2273" max="2273" width="26.7109375" style="50" customWidth="1"/>
    <col min="2274" max="2274" width="24.85546875" style="50" customWidth="1"/>
    <col min="2275" max="2275" width="21.28515625" style="50" customWidth="1"/>
    <col min="2276" max="2279" width="21.5703125" style="50" customWidth="1"/>
    <col min="2280" max="2280" width="28.28515625" style="50" customWidth="1"/>
    <col min="2281" max="2281" width="33" style="50" customWidth="1"/>
    <col min="2282" max="2282" width="22.85546875" style="50" customWidth="1"/>
    <col min="2283" max="2283" width="22" style="50" customWidth="1"/>
    <col min="2284" max="2284" width="24.7109375" style="50" customWidth="1"/>
    <col min="2285" max="2285" width="28.7109375" style="50" customWidth="1"/>
    <col min="2286" max="2286" width="23.5703125" style="50" customWidth="1"/>
    <col min="2287" max="2287" width="24.28515625" style="50" customWidth="1"/>
    <col min="2288" max="2288" width="23.5703125" style="50" customWidth="1"/>
    <col min="2289" max="2293" width="24.28515625" style="50" customWidth="1"/>
    <col min="2294" max="2294" width="22.7109375" style="50" customWidth="1"/>
    <col min="2295" max="2295" width="21.5703125" style="50" customWidth="1"/>
    <col min="2296" max="2296" width="21.42578125" style="50" customWidth="1"/>
    <col min="2297" max="2297" width="22.28515625" style="50" customWidth="1"/>
    <col min="2298" max="2298" width="22.5703125" style="50" customWidth="1"/>
    <col min="2299" max="2299" width="23.28515625" style="50" customWidth="1"/>
    <col min="2300" max="2301" width="20.5703125" style="50" customWidth="1"/>
    <col min="2302" max="2302" width="21.28515625" style="50" customWidth="1"/>
    <col min="2303" max="2303" width="21.42578125" style="50" customWidth="1"/>
    <col min="2304" max="2304" width="22" style="50" customWidth="1"/>
    <col min="2305" max="2306" width="21.5703125" style="50" customWidth="1"/>
    <col min="2307" max="2307" width="22.28515625" style="50" customWidth="1"/>
    <col min="2308" max="2308" width="25.42578125" style="50" customWidth="1"/>
    <col min="2309" max="2309" width="25.28515625" style="50" customWidth="1"/>
    <col min="2310" max="2310" width="28.7109375" style="50" customWidth="1"/>
    <col min="2311" max="2311" width="22.140625" style="50" customWidth="1"/>
    <col min="2312" max="2312" width="22" style="50" customWidth="1"/>
    <col min="2313" max="2313" width="24.5703125" style="50" customWidth="1"/>
    <col min="2314" max="2314" width="19.7109375" style="50" customWidth="1"/>
    <col min="2315" max="2315" width="29.140625" style="50" customWidth="1"/>
    <col min="2316" max="2316" width="25.140625" style="50" customWidth="1"/>
    <col min="2317" max="2318" width="29.42578125" style="50" customWidth="1"/>
    <col min="2319" max="2320" width="23.7109375" style="50" customWidth="1"/>
    <col min="2321" max="2321" width="26.7109375" style="50" customWidth="1"/>
    <col min="2322" max="2322" width="29.85546875" style="50" customWidth="1"/>
    <col min="2323" max="2325" width="23.28515625" style="50" customWidth="1"/>
    <col min="2326" max="2326" width="23.85546875" style="50" customWidth="1"/>
    <col min="2327" max="2327" width="26.7109375" style="50" customWidth="1"/>
    <col min="2328" max="2328" width="24.5703125" style="50" customWidth="1"/>
    <col min="2329" max="2329" width="26.85546875" style="50" customWidth="1"/>
    <col min="2330" max="2331" width="23.5703125" style="50" customWidth="1"/>
    <col min="2332" max="2332" width="28.7109375" style="50" customWidth="1"/>
    <col min="2333" max="2333" width="34.42578125" style="50" customWidth="1"/>
    <col min="2334" max="2334" width="29.7109375" style="50" customWidth="1"/>
    <col min="2335" max="2335" width="22" style="50" customWidth="1"/>
    <col min="2336" max="2336" width="23.7109375" style="50" customWidth="1"/>
    <col min="2337" max="2337" width="23.5703125" style="50" customWidth="1"/>
    <col min="2338" max="2341" width="22.140625" style="50" customWidth="1"/>
    <col min="2342" max="2342" width="25.28515625" style="50" customWidth="1"/>
    <col min="2343" max="2343" width="45.42578125" style="50" customWidth="1"/>
    <col min="2344" max="2344" width="24.7109375" style="50" customWidth="1"/>
    <col min="2345" max="2345" width="26.42578125" style="50" customWidth="1"/>
    <col min="2346" max="2346" width="29.28515625" style="50" customWidth="1"/>
    <col min="2347" max="2349" width="27.28515625" style="50" customWidth="1"/>
    <col min="2350" max="2350" width="31.7109375" style="50" customWidth="1"/>
    <col min="2351" max="2351" width="27.7109375" style="50" customWidth="1"/>
    <col min="2352" max="2354" width="28.28515625" style="50" customWidth="1"/>
    <col min="2355" max="2355" width="24.7109375" style="50" customWidth="1"/>
    <col min="2356" max="2356" width="24.140625" style="50" customWidth="1"/>
    <col min="2357" max="2359" width="22.28515625" style="50" customWidth="1"/>
    <col min="2360" max="2360" width="22.42578125" style="50" customWidth="1"/>
    <col min="2361" max="2361" width="23.7109375" style="50" customWidth="1"/>
    <col min="2362" max="2364" width="9.28515625" style="50" customWidth="1"/>
    <col min="2365" max="2518" width="9.28515625" style="50"/>
    <col min="2519" max="2519" width="26.28515625" style="50" customWidth="1"/>
    <col min="2520" max="2520" width="45.42578125" style="50" customWidth="1"/>
    <col min="2521" max="2521" width="14.85546875" style="50" customWidth="1"/>
    <col min="2522" max="2525" width="9.28515625" style="50" customWidth="1"/>
    <col min="2526" max="2526" width="0.140625" style="50" customWidth="1"/>
    <col min="2527" max="2527" width="29.42578125" style="50" customWidth="1"/>
    <col min="2528" max="2528" width="24.42578125" style="50" customWidth="1"/>
    <col min="2529" max="2529" width="26.7109375" style="50" customWidth="1"/>
    <col min="2530" max="2530" width="24.85546875" style="50" customWidth="1"/>
    <col min="2531" max="2531" width="21.28515625" style="50" customWidth="1"/>
    <col min="2532" max="2535" width="21.5703125" style="50" customWidth="1"/>
    <col min="2536" max="2536" width="28.28515625" style="50" customWidth="1"/>
    <col min="2537" max="2537" width="33" style="50" customWidth="1"/>
    <col min="2538" max="2538" width="22.85546875" style="50" customWidth="1"/>
    <col min="2539" max="2539" width="22" style="50" customWidth="1"/>
    <col min="2540" max="2540" width="24.7109375" style="50" customWidth="1"/>
    <col min="2541" max="2541" width="28.7109375" style="50" customWidth="1"/>
    <col min="2542" max="2542" width="23.5703125" style="50" customWidth="1"/>
    <col min="2543" max="2543" width="24.28515625" style="50" customWidth="1"/>
    <col min="2544" max="2544" width="23.5703125" style="50" customWidth="1"/>
    <col min="2545" max="2549" width="24.28515625" style="50" customWidth="1"/>
    <col min="2550" max="2550" width="22.7109375" style="50" customWidth="1"/>
    <col min="2551" max="2551" width="21.5703125" style="50" customWidth="1"/>
    <col min="2552" max="2552" width="21.42578125" style="50" customWidth="1"/>
    <col min="2553" max="2553" width="22.28515625" style="50" customWidth="1"/>
    <col min="2554" max="2554" width="22.5703125" style="50" customWidth="1"/>
    <col min="2555" max="2555" width="23.28515625" style="50" customWidth="1"/>
    <col min="2556" max="2557" width="20.5703125" style="50" customWidth="1"/>
    <col min="2558" max="2558" width="21.28515625" style="50" customWidth="1"/>
    <col min="2559" max="2559" width="21.42578125" style="50" customWidth="1"/>
    <col min="2560" max="2560" width="22" style="50" customWidth="1"/>
    <col min="2561" max="2562" width="21.5703125" style="50" customWidth="1"/>
    <col min="2563" max="2563" width="22.28515625" style="50" customWidth="1"/>
    <col min="2564" max="2564" width="25.42578125" style="50" customWidth="1"/>
    <col min="2565" max="2565" width="25.28515625" style="50" customWidth="1"/>
    <col min="2566" max="2566" width="28.7109375" style="50" customWidth="1"/>
    <col min="2567" max="2567" width="22.140625" style="50" customWidth="1"/>
    <col min="2568" max="2568" width="22" style="50" customWidth="1"/>
    <col min="2569" max="2569" width="24.5703125" style="50" customWidth="1"/>
    <col min="2570" max="2570" width="19.7109375" style="50" customWidth="1"/>
    <col min="2571" max="2571" width="29.140625" style="50" customWidth="1"/>
    <col min="2572" max="2572" width="25.140625" style="50" customWidth="1"/>
    <col min="2573" max="2574" width="29.42578125" style="50" customWidth="1"/>
    <col min="2575" max="2576" width="23.7109375" style="50" customWidth="1"/>
    <col min="2577" max="2577" width="26.7109375" style="50" customWidth="1"/>
    <col min="2578" max="2578" width="29.85546875" style="50" customWidth="1"/>
    <col min="2579" max="2581" width="23.28515625" style="50" customWidth="1"/>
    <col min="2582" max="2582" width="23.85546875" style="50" customWidth="1"/>
    <col min="2583" max="2583" width="26.7109375" style="50" customWidth="1"/>
    <col min="2584" max="2584" width="24.5703125" style="50" customWidth="1"/>
    <col min="2585" max="2585" width="26.85546875" style="50" customWidth="1"/>
    <col min="2586" max="2587" width="23.5703125" style="50" customWidth="1"/>
    <col min="2588" max="2588" width="28.7109375" style="50" customWidth="1"/>
    <col min="2589" max="2589" width="34.42578125" style="50" customWidth="1"/>
    <col min="2590" max="2590" width="29.7109375" style="50" customWidth="1"/>
    <col min="2591" max="2591" width="22" style="50" customWidth="1"/>
    <col min="2592" max="2592" width="23.7109375" style="50" customWidth="1"/>
    <col min="2593" max="2593" width="23.5703125" style="50" customWidth="1"/>
    <col min="2594" max="2597" width="22.140625" style="50" customWidth="1"/>
    <col min="2598" max="2598" width="25.28515625" style="50" customWidth="1"/>
    <col min="2599" max="2599" width="45.42578125" style="50" customWidth="1"/>
    <col min="2600" max="2600" width="24.7109375" style="50" customWidth="1"/>
    <col min="2601" max="2601" width="26.42578125" style="50" customWidth="1"/>
    <col min="2602" max="2602" width="29.28515625" style="50" customWidth="1"/>
    <col min="2603" max="2605" width="27.28515625" style="50" customWidth="1"/>
    <col min="2606" max="2606" width="31.7109375" style="50" customWidth="1"/>
    <col min="2607" max="2607" width="27.7109375" style="50" customWidth="1"/>
    <col min="2608" max="2610" width="28.28515625" style="50" customWidth="1"/>
    <col min="2611" max="2611" width="24.7109375" style="50" customWidth="1"/>
    <col min="2612" max="2612" width="24.140625" style="50" customWidth="1"/>
    <col min="2613" max="2615" width="22.28515625" style="50" customWidth="1"/>
    <col min="2616" max="2616" width="22.42578125" style="50" customWidth="1"/>
    <col min="2617" max="2617" width="23.7109375" style="50" customWidth="1"/>
    <col min="2618" max="2620" width="9.28515625" style="50" customWidth="1"/>
    <col min="2621" max="2774" width="9.28515625" style="50"/>
    <col min="2775" max="2775" width="26.28515625" style="50" customWidth="1"/>
    <col min="2776" max="2776" width="45.42578125" style="50" customWidth="1"/>
    <col min="2777" max="2777" width="14.85546875" style="50" customWidth="1"/>
    <col min="2778" max="2781" width="9.28515625" style="50" customWidth="1"/>
    <col min="2782" max="2782" width="0.140625" style="50" customWidth="1"/>
    <col min="2783" max="2783" width="29.42578125" style="50" customWidth="1"/>
    <col min="2784" max="2784" width="24.42578125" style="50" customWidth="1"/>
    <col min="2785" max="2785" width="26.7109375" style="50" customWidth="1"/>
    <col min="2786" max="2786" width="24.85546875" style="50" customWidth="1"/>
    <col min="2787" max="2787" width="21.28515625" style="50" customWidth="1"/>
    <col min="2788" max="2791" width="21.5703125" style="50" customWidth="1"/>
    <col min="2792" max="2792" width="28.28515625" style="50" customWidth="1"/>
    <col min="2793" max="2793" width="33" style="50" customWidth="1"/>
    <col min="2794" max="2794" width="22.85546875" style="50" customWidth="1"/>
    <col min="2795" max="2795" width="22" style="50" customWidth="1"/>
    <col min="2796" max="2796" width="24.7109375" style="50" customWidth="1"/>
    <col min="2797" max="2797" width="28.7109375" style="50" customWidth="1"/>
    <col min="2798" max="2798" width="23.5703125" style="50" customWidth="1"/>
    <col min="2799" max="2799" width="24.28515625" style="50" customWidth="1"/>
    <col min="2800" max="2800" width="23.5703125" style="50" customWidth="1"/>
    <col min="2801" max="2805" width="24.28515625" style="50" customWidth="1"/>
    <col min="2806" max="2806" width="22.7109375" style="50" customWidth="1"/>
    <col min="2807" max="2807" width="21.5703125" style="50" customWidth="1"/>
    <col min="2808" max="2808" width="21.42578125" style="50" customWidth="1"/>
    <col min="2809" max="2809" width="22.28515625" style="50" customWidth="1"/>
    <col min="2810" max="2810" width="22.5703125" style="50" customWidth="1"/>
    <col min="2811" max="2811" width="23.28515625" style="50" customWidth="1"/>
    <col min="2812" max="2813" width="20.5703125" style="50" customWidth="1"/>
    <col min="2814" max="2814" width="21.28515625" style="50" customWidth="1"/>
    <col min="2815" max="2815" width="21.42578125" style="50" customWidth="1"/>
    <col min="2816" max="2816" width="22" style="50" customWidth="1"/>
    <col min="2817" max="2818" width="21.5703125" style="50" customWidth="1"/>
    <col min="2819" max="2819" width="22.28515625" style="50" customWidth="1"/>
    <col min="2820" max="2820" width="25.42578125" style="50" customWidth="1"/>
    <col min="2821" max="2821" width="25.28515625" style="50" customWidth="1"/>
    <col min="2822" max="2822" width="28.7109375" style="50" customWidth="1"/>
    <col min="2823" max="2823" width="22.140625" style="50" customWidth="1"/>
    <col min="2824" max="2824" width="22" style="50" customWidth="1"/>
    <col min="2825" max="2825" width="24.5703125" style="50" customWidth="1"/>
    <col min="2826" max="2826" width="19.7109375" style="50" customWidth="1"/>
    <col min="2827" max="2827" width="29.140625" style="50" customWidth="1"/>
    <col min="2828" max="2828" width="25.140625" style="50" customWidth="1"/>
    <col min="2829" max="2830" width="29.42578125" style="50" customWidth="1"/>
    <col min="2831" max="2832" width="23.7109375" style="50" customWidth="1"/>
    <col min="2833" max="2833" width="26.7109375" style="50" customWidth="1"/>
    <col min="2834" max="2834" width="29.85546875" style="50" customWidth="1"/>
    <col min="2835" max="2837" width="23.28515625" style="50" customWidth="1"/>
    <col min="2838" max="2838" width="23.85546875" style="50" customWidth="1"/>
    <col min="2839" max="2839" width="26.7109375" style="50" customWidth="1"/>
    <col min="2840" max="2840" width="24.5703125" style="50" customWidth="1"/>
    <col min="2841" max="2841" width="26.85546875" style="50" customWidth="1"/>
    <col min="2842" max="2843" width="23.5703125" style="50" customWidth="1"/>
    <col min="2844" max="2844" width="28.7109375" style="50" customWidth="1"/>
    <col min="2845" max="2845" width="34.42578125" style="50" customWidth="1"/>
    <col min="2846" max="2846" width="29.7109375" style="50" customWidth="1"/>
    <col min="2847" max="2847" width="22" style="50" customWidth="1"/>
    <col min="2848" max="2848" width="23.7109375" style="50" customWidth="1"/>
    <col min="2849" max="2849" width="23.5703125" style="50" customWidth="1"/>
    <col min="2850" max="2853" width="22.140625" style="50" customWidth="1"/>
    <col min="2854" max="2854" width="25.28515625" style="50" customWidth="1"/>
    <col min="2855" max="2855" width="45.42578125" style="50" customWidth="1"/>
    <col min="2856" max="2856" width="24.7109375" style="50" customWidth="1"/>
    <col min="2857" max="2857" width="26.42578125" style="50" customWidth="1"/>
    <col min="2858" max="2858" width="29.28515625" style="50" customWidth="1"/>
    <col min="2859" max="2861" width="27.28515625" style="50" customWidth="1"/>
    <col min="2862" max="2862" width="31.7109375" style="50" customWidth="1"/>
    <col min="2863" max="2863" width="27.7109375" style="50" customWidth="1"/>
    <col min="2864" max="2866" width="28.28515625" style="50" customWidth="1"/>
    <col min="2867" max="2867" width="24.7109375" style="50" customWidth="1"/>
    <col min="2868" max="2868" width="24.140625" style="50" customWidth="1"/>
    <col min="2869" max="2871" width="22.28515625" style="50" customWidth="1"/>
    <col min="2872" max="2872" width="22.42578125" style="50" customWidth="1"/>
    <col min="2873" max="2873" width="23.7109375" style="50" customWidth="1"/>
    <col min="2874" max="2876" width="9.28515625" style="50" customWidth="1"/>
    <col min="2877" max="3030" width="9.28515625" style="50"/>
    <col min="3031" max="3031" width="26.28515625" style="50" customWidth="1"/>
    <col min="3032" max="3032" width="45.42578125" style="50" customWidth="1"/>
    <col min="3033" max="3033" width="14.85546875" style="50" customWidth="1"/>
    <col min="3034" max="3037" width="9.28515625" style="50" customWidth="1"/>
    <col min="3038" max="3038" width="0.140625" style="50" customWidth="1"/>
    <col min="3039" max="3039" width="29.42578125" style="50" customWidth="1"/>
    <col min="3040" max="3040" width="24.42578125" style="50" customWidth="1"/>
    <col min="3041" max="3041" width="26.7109375" style="50" customWidth="1"/>
    <col min="3042" max="3042" width="24.85546875" style="50" customWidth="1"/>
    <col min="3043" max="3043" width="21.28515625" style="50" customWidth="1"/>
    <col min="3044" max="3047" width="21.5703125" style="50" customWidth="1"/>
    <col min="3048" max="3048" width="28.28515625" style="50" customWidth="1"/>
    <col min="3049" max="3049" width="33" style="50" customWidth="1"/>
    <col min="3050" max="3050" width="22.85546875" style="50" customWidth="1"/>
    <col min="3051" max="3051" width="22" style="50" customWidth="1"/>
    <col min="3052" max="3052" width="24.7109375" style="50" customWidth="1"/>
    <col min="3053" max="3053" width="28.7109375" style="50" customWidth="1"/>
    <col min="3054" max="3054" width="23.5703125" style="50" customWidth="1"/>
    <col min="3055" max="3055" width="24.28515625" style="50" customWidth="1"/>
    <col min="3056" max="3056" width="23.5703125" style="50" customWidth="1"/>
    <col min="3057" max="3061" width="24.28515625" style="50" customWidth="1"/>
    <col min="3062" max="3062" width="22.7109375" style="50" customWidth="1"/>
    <col min="3063" max="3063" width="21.5703125" style="50" customWidth="1"/>
    <col min="3064" max="3064" width="21.42578125" style="50" customWidth="1"/>
    <col min="3065" max="3065" width="22.28515625" style="50" customWidth="1"/>
    <col min="3066" max="3066" width="22.5703125" style="50" customWidth="1"/>
    <col min="3067" max="3067" width="23.28515625" style="50" customWidth="1"/>
    <col min="3068" max="3069" width="20.5703125" style="50" customWidth="1"/>
    <col min="3070" max="3070" width="21.28515625" style="50" customWidth="1"/>
    <col min="3071" max="3071" width="21.42578125" style="50" customWidth="1"/>
    <col min="3072" max="3072" width="22" style="50" customWidth="1"/>
    <col min="3073" max="3074" width="21.5703125" style="50" customWidth="1"/>
    <col min="3075" max="3075" width="22.28515625" style="50" customWidth="1"/>
    <col min="3076" max="3076" width="25.42578125" style="50" customWidth="1"/>
    <col min="3077" max="3077" width="25.28515625" style="50" customWidth="1"/>
    <col min="3078" max="3078" width="28.7109375" style="50" customWidth="1"/>
    <col min="3079" max="3079" width="22.140625" style="50" customWidth="1"/>
    <col min="3080" max="3080" width="22" style="50" customWidth="1"/>
    <col min="3081" max="3081" width="24.5703125" style="50" customWidth="1"/>
    <col min="3082" max="3082" width="19.7109375" style="50" customWidth="1"/>
    <col min="3083" max="3083" width="29.140625" style="50" customWidth="1"/>
    <col min="3084" max="3084" width="25.140625" style="50" customWidth="1"/>
    <col min="3085" max="3086" width="29.42578125" style="50" customWidth="1"/>
    <col min="3087" max="3088" width="23.7109375" style="50" customWidth="1"/>
    <col min="3089" max="3089" width="26.7109375" style="50" customWidth="1"/>
    <col min="3090" max="3090" width="29.85546875" style="50" customWidth="1"/>
    <col min="3091" max="3093" width="23.28515625" style="50" customWidth="1"/>
    <col min="3094" max="3094" width="23.85546875" style="50" customWidth="1"/>
    <col min="3095" max="3095" width="26.7109375" style="50" customWidth="1"/>
    <col min="3096" max="3096" width="24.5703125" style="50" customWidth="1"/>
    <col min="3097" max="3097" width="26.85546875" style="50" customWidth="1"/>
    <col min="3098" max="3099" width="23.5703125" style="50" customWidth="1"/>
    <col min="3100" max="3100" width="28.7109375" style="50" customWidth="1"/>
    <col min="3101" max="3101" width="34.42578125" style="50" customWidth="1"/>
    <col min="3102" max="3102" width="29.7109375" style="50" customWidth="1"/>
    <col min="3103" max="3103" width="22" style="50" customWidth="1"/>
    <col min="3104" max="3104" width="23.7109375" style="50" customWidth="1"/>
    <col min="3105" max="3105" width="23.5703125" style="50" customWidth="1"/>
    <col min="3106" max="3109" width="22.140625" style="50" customWidth="1"/>
    <col min="3110" max="3110" width="25.28515625" style="50" customWidth="1"/>
    <col min="3111" max="3111" width="45.42578125" style="50" customWidth="1"/>
    <col min="3112" max="3112" width="24.7109375" style="50" customWidth="1"/>
    <col min="3113" max="3113" width="26.42578125" style="50" customWidth="1"/>
    <col min="3114" max="3114" width="29.28515625" style="50" customWidth="1"/>
    <col min="3115" max="3117" width="27.28515625" style="50" customWidth="1"/>
    <col min="3118" max="3118" width="31.7109375" style="50" customWidth="1"/>
    <col min="3119" max="3119" width="27.7109375" style="50" customWidth="1"/>
    <col min="3120" max="3122" width="28.28515625" style="50" customWidth="1"/>
    <col min="3123" max="3123" width="24.7109375" style="50" customWidth="1"/>
    <col min="3124" max="3124" width="24.140625" style="50" customWidth="1"/>
    <col min="3125" max="3127" width="22.28515625" style="50" customWidth="1"/>
    <col min="3128" max="3128" width="22.42578125" style="50" customWidth="1"/>
    <col min="3129" max="3129" width="23.7109375" style="50" customWidth="1"/>
    <col min="3130" max="3132" width="9.28515625" style="50" customWidth="1"/>
    <col min="3133" max="3286" width="9.28515625" style="50"/>
    <col min="3287" max="3287" width="26.28515625" style="50" customWidth="1"/>
    <col min="3288" max="3288" width="45.42578125" style="50" customWidth="1"/>
    <col min="3289" max="3289" width="14.85546875" style="50" customWidth="1"/>
    <col min="3290" max="3293" width="9.28515625" style="50" customWidth="1"/>
    <col min="3294" max="3294" width="0.140625" style="50" customWidth="1"/>
    <col min="3295" max="3295" width="29.42578125" style="50" customWidth="1"/>
    <col min="3296" max="3296" width="24.42578125" style="50" customWidth="1"/>
    <col min="3297" max="3297" width="26.7109375" style="50" customWidth="1"/>
    <col min="3298" max="3298" width="24.85546875" style="50" customWidth="1"/>
    <col min="3299" max="3299" width="21.28515625" style="50" customWidth="1"/>
    <col min="3300" max="3303" width="21.5703125" style="50" customWidth="1"/>
    <col min="3304" max="3304" width="28.28515625" style="50" customWidth="1"/>
    <col min="3305" max="3305" width="33" style="50" customWidth="1"/>
    <col min="3306" max="3306" width="22.85546875" style="50" customWidth="1"/>
    <col min="3307" max="3307" width="22" style="50" customWidth="1"/>
    <col min="3308" max="3308" width="24.7109375" style="50" customWidth="1"/>
    <col min="3309" max="3309" width="28.7109375" style="50" customWidth="1"/>
    <col min="3310" max="3310" width="23.5703125" style="50" customWidth="1"/>
    <col min="3311" max="3311" width="24.28515625" style="50" customWidth="1"/>
    <col min="3312" max="3312" width="23.5703125" style="50" customWidth="1"/>
    <col min="3313" max="3317" width="24.28515625" style="50" customWidth="1"/>
    <col min="3318" max="3318" width="22.7109375" style="50" customWidth="1"/>
    <col min="3319" max="3319" width="21.5703125" style="50" customWidth="1"/>
    <col min="3320" max="3320" width="21.42578125" style="50" customWidth="1"/>
    <col min="3321" max="3321" width="22.28515625" style="50" customWidth="1"/>
    <col min="3322" max="3322" width="22.5703125" style="50" customWidth="1"/>
    <col min="3323" max="3323" width="23.28515625" style="50" customWidth="1"/>
    <col min="3324" max="3325" width="20.5703125" style="50" customWidth="1"/>
    <col min="3326" max="3326" width="21.28515625" style="50" customWidth="1"/>
    <col min="3327" max="3327" width="21.42578125" style="50" customWidth="1"/>
    <col min="3328" max="3328" width="22" style="50" customWidth="1"/>
    <col min="3329" max="3330" width="21.5703125" style="50" customWidth="1"/>
    <col min="3331" max="3331" width="22.28515625" style="50" customWidth="1"/>
    <col min="3332" max="3332" width="25.42578125" style="50" customWidth="1"/>
    <col min="3333" max="3333" width="25.28515625" style="50" customWidth="1"/>
    <col min="3334" max="3334" width="28.7109375" style="50" customWidth="1"/>
    <col min="3335" max="3335" width="22.140625" style="50" customWidth="1"/>
    <col min="3336" max="3336" width="22" style="50" customWidth="1"/>
    <col min="3337" max="3337" width="24.5703125" style="50" customWidth="1"/>
    <col min="3338" max="3338" width="19.7109375" style="50" customWidth="1"/>
    <col min="3339" max="3339" width="29.140625" style="50" customWidth="1"/>
    <col min="3340" max="3340" width="25.140625" style="50" customWidth="1"/>
    <col min="3341" max="3342" width="29.42578125" style="50" customWidth="1"/>
    <col min="3343" max="3344" width="23.7109375" style="50" customWidth="1"/>
    <col min="3345" max="3345" width="26.7109375" style="50" customWidth="1"/>
    <col min="3346" max="3346" width="29.85546875" style="50" customWidth="1"/>
    <col min="3347" max="3349" width="23.28515625" style="50" customWidth="1"/>
    <col min="3350" max="3350" width="23.85546875" style="50" customWidth="1"/>
    <col min="3351" max="3351" width="26.7109375" style="50" customWidth="1"/>
    <col min="3352" max="3352" width="24.5703125" style="50" customWidth="1"/>
    <col min="3353" max="3353" width="26.85546875" style="50" customWidth="1"/>
    <col min="3354" max="3355" width="23.5703125" style="50" customWidth="1"/>
    <col min="3356" max="3356" width="28.7109375" style="50" customWidth="1"/>
    <col min="3357" max="3357" width="34.42578125" style="50" customWidth="1"/>
    <col min="3358" max="3358" width="29.7109375" style="50" customWidth="1"/>
    <col min="3359" max="3359" width="22" style="50" customWidth="1"/>
    <col min="3360" max="3360" width="23.7109375" style="50" customWidth="1"/>
    <col min="3361" max="3361" width="23.5703125" style="50" customWidth="1"/>
    <col min="3362" max="3365" width="22.140625" style="50" customWidth="1"/>
    <col min="3366" max="3366" width="25.28515625" style="50" customWidth="1"/>
    <col min="3367" max="3367" width="45.42578125" style="50" customWidth="1"/>
    <col min="3368" max="3368" width="24.7109375" style="50" customWidth="1"/>
    <col min="3369" max="3369" width="26.42578125" style="50" customWidth="1"/>
    <col min="3370" max="3370" width="29.28515625" style="50" customWidth="1"/>
    <col min="3371" max="3373" width="27.28515625" style="50" customWidth="1"/>
    <col min="3374" max="3374" width="31.7109375" style="50" customWidth="1"/>
    <col min="3375" max="3375" width="27.7109375" style="50" customWidth="1"/>
    <col min="3376" max="3378" width="28.28515625" style="50" customWidth="1"/>
    <col min="3379" max="3379" width="24.7109375" style="50" customWidth="1"/>
    <col min="3380" max="3380" width="24.140625" style="50" customWidth="1"/>
    <col min="3381" max="3383" width="22.28515625" style="50" customWidth="1"/>
    <col min="3384" max="3384" width="22.42578125" style="50" customWidth="1"/>
    <col min="3385" max="3385" width="23.7109375" style="50" customWidth="1"/>
    <col min="3386" max="3388" width="9.28515625" style="50" customWidth="1"/>
    <col min="3389" max="3542" width="9.28515625" style="50"/>
    <col min="3543" max="3543" width="26.28515625" style="50" customWidth="1"/>
    <col min="3544" max="3544" width="45.42578125" style="50" customWidth="1"/>
    <col min="3545" max="3545" width="14.85546875" style="50" customWidth="1"/>
    <col min="3546" max="3549" width="9.28515625" style="50" customWidth="1"/>
    <col min="3550" max="3550" width="0.140625" style="50" customWidth="1"/>
    <col min="3551" max="3551" width="29.42578125" style="50" customWidth="1"/>
    <col min="3552" max="3552" width="24.42578125" style="50" customWidth="1"/>
    <col min="3553" max="3553" width="26.7109375" style="50" customWidth="1"/>
    <col min="3554" max="3554" width="24.85546875" style="50" customWidth="1"/>
    <col min="3555" max="3555" width="21.28515625" style="50" customWidth="1"/>
    <col min="3556" max="3559" width="21.5703125" style="50" customWidth="1"/>
    <col min="3560" max="3560" width="28.28515625" style="50" customWidth="1"/>
    <col min="3561" max="3561" width="33" style="50" customWidth="1"/>
    <col min="3562" max="3562" width="22.85546875" style="50" customWidth="1"/>
    <col min="3563" max="3563" width="22" style="50" customWidth="1"/>
    <col min="3564" max="3564" width="24.7109375" style="50" customWidth="1"/>
    <col min="3565" max="3565" width="28.7109375" style="50" customWidth="1"/>
    <col min="3566" max="3566" width="23.5703125" style="50" customWidth="1"/>
    <col min="3567" max="3567" width="24.28515625" style="50" customWidth="1"/>
    <col min="3568" max="3568" width="23.5703125" style="50" customWidth="1"/>
    <col min="3569" max="3573" width="24.28515625" style="50" customWidth="1"/>
    <col min="3574" max="3574" width="22.7109375" style="50" customWidth="1"/>
    <col min="3575" max="3575" width="21.5703125" style="50" customWidth="1"/>
    <col min="3576" max="3576" width="21.42578125" style="50" customWidth="1"/>
    <col min="3577" max="3577" width="22.28515625" style="50" customWidth="1"/>
    <col min="3578" max="3578" width="22.5703125" style="50" customWidth="1"/>
    <col min="3579" max="3579" width="23.28515625" style="50" customWidth="1"/>
    <col min="3580" max="3581" width="20.5703125" style="50" customWidth="1"/>
    <col min="3582" max="3582" width="21.28515625" style="50" customWidth="1"/>
    <col min="3583" max="3583" width="21.42578125" style="50" customWidth="1"/>
    <col min="3584" max="3584" width="22" style="50" customWidth="1"/>
    <col min="3585" max="3586" width="21.5703125" style="50" customWidth="1"/>
    <col min="3587" max="3587" width="22.28515625" style="50" customWidth="1"/>
    <col min="3588" max="3588" width="25.42578125" style="50" customWidth="1"/>
    <col min="3589" max="3589" width="25.28515625" style="50" customWidth="1"/>
    <col min="3590" max="3590" width="28.7109375" style="50" customWidth="1"/>
    <col min="3591" max="3591" width="22.140625" style="50" customWidth="1"/>
    <col min="3592" max="3592" width="22" style="50" customWidth="1"/>
    <col min="3593" max="3593" width="24.5703125" style="50" customWidth="1"/>
    <col min="3594" max="3594" width="19.7109375" style="50" customWidth="1"/>
    <col min="3595" max="3595" width="29.140625" style="50" customWidth="1"/>
    <col min="3596" max="3596" width="25.140625" style="50" customWidth="1"/>
    <col min="3597" max="3598" width="29.42578125" style="50" customWidth="1"/>
    <col min="3599" max="3600" width="23.7109375" style="50" customWidth="1"/>
    <col min="3601" max="3601" width="26.7109375" style="50" customWidth="1"/>
    <col min="3602" max="3602" width="29.85546875" style="50" customWidth="1"/>
    <col min="3603" max="3605" width="23.28515625" style="50" customWidth="1"/>
    <col min="3606" max="3606" width="23.85546875" style="50" customWidth="1"/>
    <col min="3607" max="3607" width="26.7109375" style="50" customWidth="1"/>
    <col min="3608" max="3608" width="24.5703125" style="50" customWidth="1"/>
    <col min="3609" max="3609" width="26.85546875" style="50" customWidth="1"/>
    <col min="3610" max="3611" width="23.5703125" style="50" customWidth="1"/>
    <col min="3612" max="3612" width="28.7109375" style="50" customWidth="1"/>
    <col min="3613" max="3613" width="34.42578125" style="50" customWidth="1"/>
    <col min="3614" max="3614" width="29.7109375" style="50" customWidth="1"/>
    <col min="3615" max="3615" width="22" style="50" customWidth="1"/>
    <col min="3616" max="3616" width="23.7109375" style="50" customWidth="1"/>
    <col min="3617" max="3617" width="23.5703125" style="50" customWidth="1"/>
    <col min="3618" max="3621" width="22.140625" style="50" customWidth="1"/>
    <col min="3622" max="3622" width="25.28515625" style="50" customWidth="1"/>
    <col min="3623" max="3623" width="45.42578125" style="50" customWidth="1"/>
    <col min="3624" max="3624" width="24.7109375" style="50" customWidth="1"/>
    <col min="3625" max="3625" width="26.42578125" style="50" customWidth="1"/>
    <col min="3626" max="3626" width="29.28515625" style="50" customWidth="1"/>
    <col min="3627" max="3629" width="27.28515625" style="50" customWidth="1"/>
    <col min="3630" max="3630" width="31.7109375" style="50" customWidth="1"/>
    <col min="3631" max="3631" width="27.7109375" style="50" customWidth="1"/>
    <col min="3632" max="3634" width="28.28515625" style="50" customWidth="1"/>
    <col min="3635" max="3635" width="24.7109375" style="50" customWidth="1"/>
    <col min="3636" max="3636" width="24.140625" style="50" customWidth="1"/>
    <col min="3637" max="3639" width="22.28515625" style="50" customWidth="1"/>
    <col min="3640" max="3640" width="22.42578125" style="50" customWidth="1"/>
    <col min="3641" max="3641" width="23.7109375" style="50" customWidth="1"/>
    <col min="3642" max="3644" width="9.28515625" style="50" customWidth="1"/>
    <col min="3645" max="3798" width="9.28515625" style="50"/>
    <col min="3799" max="3799" width="26.28515625" style="50" customWidth="1"/>
    <col min="3800" max="3800" width="45.42578125" style="50" customWidth="1"/>
    <col min="3801" max="3801" width="14.85546875" style="50" customWidth="1"/>
    <col min="3802" max="3805" width="9.28515625" style="50" customWidth="1"/>
    <col min="3806" max="3806" width="0.140625" style="50" customWidth="1"/>
    <col min="3807" max="3807" width="29.42578125" style="50" customWidth="1"/>
    <col min="3808" max="3808" width="24.42578125" style="50" customWidth="1"/>
    <col min="3809" max="3809" width="26.7109375" style="50" customWidth="1"/>
    <col min="3810" max="3810" width="24.85546875" style="50" customWidth="1"/>
    <col min="3811" max="3811" width="21.28515625" style="50" customWidth="1"/>
    <col min="3812" max="3815" width="21.5703125" style="50" customWidth="1"/>
    <col min="3816" max="3816" width="28.28515625" style="50" customWidth="1"/>
    <col min="3817" max="3817" width="33" style="50" customWidth="1"/>
    <col min="3818" max="3818" width="22.85546875" style="50" customWidth="1"/>
    <col min="3819" max="3819" width="22" style="50" customWidth="1"/>
    <col min="3820" max="3820" width="24.7109375" style="50" customWidth="1"/>
    <col min="3821" max="3821" width="28.7109375" style="50" customWidth="1"/>
    <col min="3822" max="3822" width="23.5703125" style="50" customWidth="1"/>
    <col min="3823" max="3823" width="24.28515625" style="50" customWidth="1"/>
    <col min="3824" max="3824" width="23.5703125" style="50" customWidth="1"/>
    <col min="3825" max="3829" width="24.28515625" style="50" customWidth="1"/>
    <col min="3830" max="3830" width="22.7109375" style="50" customWidth="1"/>
    <col min="3831" max="3831" width="21.5703125" style="50" customWidth="1"/>
    <col min="3832" max="3832" width="21.42578125" style="50" customWidth="1"/>
    <col min="3833" max="3833" width="22.28515625" style="50" customWidth="1"/>
    <col min="3834" max="3834" width="22.5703125" style="50" customWidth="1"/>
    <col min="3835" max="3835" width="23.28515625" style="50" customWidth="1"/>
    <col min="3836" max="3837" width="20.5703125" style="50" customWidth="1"/>
    <col min="3838" max="3838" width="21.28515625" style="50" customWidth="1"/>
    <col min="3839" max="3839" width="21.42578125" style="50" customWidth="1"/>
    <col min="3840" max="3840" width="22" style="50" customWidth="1"/>
    <col min="3841" max="3842" width="21.5703125" style="50" customWidth="1"/>
    <col min="3843" max="3843" width="22.28515625" style="50" customWidth="1"/>
    <col min="3844" max="3844" width="25.42578125" style="50" customWidth="1"/>
    <col min="3845" max="3845" width="25.28515625" style="50" customWidth="1"/>
    <col min="3846" max="3846" width="28.7109375" style="50" customWidth="1"/>
    <col min="3847" max="3847" width="22.140625" style="50" customWidth="1"/>
    <col min="3848" max="3848" width="22" style="50" customWidth="1"/>
    <col min="3849" max="3849" width="24.5703125" style="50" customWidth="1"/>
    <col min="3850" max="3850" width="19.7109375" style="50" customWidth="1"/>
    <col min="3851" max="3851" width="29.140625" style="50" customWidth="1"/>
    <col min="3852" max="3852" width="25.140625" style="50" customWidth="1"/>
    <col min="3853" max="3854" width="29.42578125" style="50" customWidth="1"/>
    <col min="3855" max="3856" width="23.7109375" style="50" customWidth="1"/>
    <col min="3857" max="3857" width="26.7109375" style="50" customWidth="1"/>
    <col min="3858" max="3858" width="29.85546875" style="50" customWidth="1"/>
    <col min="3859" max="3861" width="23.28515625" style="50" customWidth="1"/>
    <col min="3862" max="3862" width="23.85546875" style="50" customWidth="1"/>
    <col min="3863" max="3863" width="26.7109375" style="50" customWidth="1"/>
    <col min="3864" max="3864" width="24.5703125" style="50" customWidth="1"/>
    <col min="3865" max="3865" width="26.85546875" style="50" customWidth="1"/>
    <col min="3866" max="3867" width="23.5703125" style="50" customWidth="1"/>
    <col min="3868" max="3868" width="28.7109375" style="50" customWidth="1"/>
    <col min="3869" max="3869" width="34.42578125" style="50" customWidth="1"/>
    <col min="3870" max="3870" width="29.7109375" style="50" customWidth="1"/>
    <col min="3871" max="3871" width="22" style="50" customWidth="1"/>
    <col min="3872" max="3872" width="23.7109375" style="50" customWidth="1"/>
    <col min="3873" max="3873" width="23.5703125" style="50" customWidth="1"/>
    <col min="3874" max="3877" width="22.140625" style="50" customWidth="1"/>
    <col min="3878" max="3878" width="25.28515625" style="50" customWidth="1"/>
    <col min="3879" max="3879" width="45.42578125" style="50" customWidth="1"/>
    <col min="3880" max="3880" width="24.7109375" style="50" customWidth="1"/>
    <col min="3881" max="3881" width="26.42578125" style="50" customWidth="1"/>
    <col min="3882" max="3882" width="29.28515625" style="50" customWidth="1"/>
    <col min="3883" max="3885" width="27.28515625" style="50" customWidth="1"/>
    <col min="3886" max="3886" width="31.7109375" style="50" customWidth="1"/>
    <col min="3887" max="3887" width="27.7109375" style="50" customWidth="1"/>
    <col min="3888" max="3890" width="28.28515625" style="50" customWidth="1"/>
    <col min="3891" max="3891" width="24.7109375" style="50" customWidth="1"/>
    <col min="3892" max="3892" width="24.140625" style="50" customWidth="1"/>
    <col min="3893" max="3895" width="22.28515625" style="50" customWidth="1"/>
    <col min="3896" max="3896" width="22.42578125" style="50" customWidth="1"/>
    <col min="3897" max="3897" width="23.7109375" style="50" customWidth="1"/>
    <col min="3898" max="3900" width="9.28515625" style="50" customWidth="1"/>
    <col min="3901" max="4054" width="9.28515625" style="50"/>
    <col min="4055" max="4055" width="26.28515625" style="50" customWidth="1"/>
    <col min="4056" max="4056" width="45.42578125" style="50" customWidth="1"/>
    <col min="4057" max="4057" width="14.85546875" style="50" customWidth="1"/>
    <col min="4058" max="4061" width="9.28515625" style="50" customWidth="1"/>
    <col min="4062" max="4062" width="0.140625" style="50" customWidth="1"/>
    <col min="4063" max="4063" width="29.42578125" style="50" customWidth="1"/>
    <col min="4064" max="4064" width="24.42578125" style="50" customWidth="1"/>
    <col min="4065" max="4065" width="26.7109375" style="50" customWidth="1"/>
    <col min="4066" max="4066" width="24.85546875" style="50" customWidth="1"/>
    <col min="4067" max="4067" width="21.28515625" style="50" customWidth="1"/>
    <col min="4068" max="4071" width="21.5703125" style="50" customWidth="1"/>
    <col min="4072" max="4072" width="28.28515625" style="50" customWidth="1"/>
    <col min="4073" max="4073" width="33" style="50" customWidth="1"/>
    <col min="4074" max="4074" width="22.85546875" style="50" customWidth="1"/>
    <col min="4075" max="4075" width="22" style="50" customWidth="1"/>
    <col min="4076" max="4076" width="24.7109375" style="50" customWidth="1"/>
    <col min="4077" max="4077" width="28.7109375" style="50" customWidth="1"/>
    <col min="4078" max="4078" width="23.5703125" style="50" customWidth="1"/>
    <col min="4079" max="4079" width="24.28515625" style="50" customWidth="1"/>
    <col min="4080" max="4080" width="23.5703125" style="50" customWidth="1"/>
    <col min="4081" max="4085" width="24.28515625" style="50" customWidth="1"/>
    <col min="4086" max="4086" width="22.7109375" style="50" customWidth="1"/>
    <col min="4087" max="4087" width="21.5703125" style="50" customWidth="1"/>
    <col min="4088" max="4088" width="21.42578125" style="50" customWidth="1"/>
    <col min="4089" max="4089" width="22.28515625" style="50" customWidth="1"/>
    <col min="4090" max="4090" width="22.5703125" style="50" customWidth="1"/>
    <col min="4091" max="4091" width="23.28515625" style="50" customWidth="1"/>
    <col min="4092" max="4093" width="20.5703125" style="50" customWidth="1"/>
    <col min="4094" max="4094" width="21.28515625" style="50" customWidth="1"/>
    <col min="4095" max="4095" width="21.42578125" style="50" customWidth="1"/>
    <col min="4096" max="4096" width="22" style="50" customWidth="1"/>
    <col min="4097" max="4098" width="21.5703125" style="50" customWidth="1"/>
    <col min="4099" max="4099" width="22.28515625" style="50" customWidth="1"/>
    <col min="4100" max="4100" width="25.42578125" style="50" customWidth="1"/>
    <col min="4101" max="4101" width="25.28515625" style="50" customWidth="1"/>
    <col min="4102" max="4102" width="28.7109375" style="50" customWidth="1"/>
    <col min="4103" max="4103" width="22.140625" style="50" customWidth="1"/>
    <col min="4104" max="4104" width="22" style="50" customWidth="1"/>
    <col min="4105" max="4105" width="24.5703125" style="50" customWidth="1"/>
    <col min="4106" max="4106" width="19.7109375" style="50" customWidth="1"/>
    <col min="4107" max="4107" width="29.140625" style="50" customWidth="1"/>
    <col min="4108" max="4108" width="25.140625" style="50" customWidth="1"/>
    <col min="4109" max="4110" width="29.42578125" style="50" customWidth="1"/>
    <col min="4111" max="4112" width="23.7109375" style="50" customWidth="1"/>
    <col min="4113" max="4113" width="26.7109375" style="50" customWidth="1"/>
    <col min="4114" max="4114" width="29.85546875" style="50" customWidth="1"/>
    <col min="4115" max="4117" width="23.28515625" style="50" customWidth="1"/>
    <col min="4118" max="4118" width="23.85546875" style="50" customWidth="1"/>
    <col min="4119" max="4119" width="26.7109375" style="50" customWidth="1"/>
    <col min="4120" max="4120" width="24.5703125" style="50" customWidth="1"/>
    <col min="4121" max="4121" width="26.85546875" style="50" customWidth="1"/>
    <col min="4122" max="4123" width="23.5703125" style="50" customWidth="1"/>
    <col min="4124" max="4124" width="28.7109375" style="50" customWidth="1"/>
    <col min="4125" max="4125" width="34.42578125" style="50" customWidth="1"/>
    <col min="4126" max="4126" width="29.7109375" style="50" customWidth="1"/>
    <col min="4127" max="4127" width="22" style="50" customWidth="1"/>
    <col min="4128" max="4128" width="23.7109375" style="50" customWidth="1"/>
    <col min="4129" max="4129" width="23.5703125" style="50" customWidth="1"/>
    <col min="4130" max="4133" width="22.140625" style="50" customWidth="1"/>
    <col min="4134" max="4134" width="25.28515625" style="50" customWidth="1"/>
    <col min="4135" max="4135" width="45.42578125" style="50" customWidth="1"/>
    <col min="4136" max="4136" width="24.7109375" style="50" customWidth="1"/>
    <col min="4137" max="4137" width="26.42578125" style="50" customWidth="1"/>
    <col min="4138" max="4138" width="29.28515625" style="50" customWidth="1"/>
    <col min="4139" max="4141" width="27.28515625" style="50" customWidth="1"/>
    <col min="4142" max="4142" width="31.7109375" style="50" customWidth="1"/>
    <col min="4143" max="4143" width="27.7109375" style="50" customWidth="1"/>
    <col min="4144" max="4146" width="28.28515625" style="50" customWidth="1"/>
    <col min="4147" max="4147" width="24.7109375" style="50" customWidth="1"/>
    <col min="4148" max="4148" width="24.140625" style="50" customWidth="1"/>
    <col min="4149" max="4151" width="22.28515625" style="50" customWidth="1"/>
    <col min="4152" max="4152" width="22.42578125" style="50" customWidth="1"/>
    <col min="4153" max="4153" width="23.7109375" style="50" customWidth="1"/>
    <col min="4154" max="4156" width="9.28515625" style="50" customWidth="1"/>
    <col min="4157" max="4310" width="9.28515625" style="50"/>
    <col min="4311" max="4311" width="26.28515625" style="50" customWidth="1"/>
    <col min="4312" max="4312" width="45.42578125" style="50" customWidth="1"/>
    <col min="4313" max="4313" width="14.85546875" style="50" customWidth="1"/>
    <col min="4314" max="4317" width="9.28515625" style="50" customWidth="1"/>
    <col min="4318" max="4318" width="0.140625" style="50" customWidth="1"/>
    <col min="4319" max="4319" width="29.42578125" style="50" customWidth="1"/>
    <col min="4320" max="4320" width="24.42578125" style="50" customWidth="1"/>
    <col min="4321" max="4321" width="26.7109375" style="50" customWidth="1"/>
    <col min="4322" max="4322" width="24.85546875" style="50" customWidth="1"/>
    <col min="4323" max="4323" width="21.28515625" style="50" customWidth="1"/>
    <col min="4324" max="4327" width="21.5703125" style="50" customWidth="1"/>
    <col min="4328" max="4328" width="28.28515625" style="50" customWidth="1"/>
    <col min="4329" max="4329" width="33" style="50" customWidth="1"/>
    <col min="4330" max="4330" width="22.85546875" style="50" customWidth="1"/>
    <col min="4331" max="4331" width="22" style="50" customWidth="1"/>
    <col min="4332" max="4332" width="24.7109375" style="50" customWidth="1"/>
    <col min="4333" max="4333" width="28.7109375" style="50" customWidth="1"/>
    <col min="4334" max="4334" width="23.5703125" style="50" customWidth="1"/>
    <col min="4335" max="4335" width="24.28515625" style="50" customWidth="1"/>
    <col min="4336" max="4336" width="23.5703125" style="50" customWidth="1"/>
    <col min="4337" max="4341" width="24.28515625" style="50" customWidth="1"/>
    <col min="4342" max="4342" width="22.7109375" style="50" customWidth="1"/>
    <col min="4343" max="4343" width="21.5703125" style="50" customWidth="1"/>
    <col min="4344" max="4344" width="21.42578125" style="50" customWidth="1"/>
    <col min="4345" max="4345" width="22.28515625" style="50" customWidth="1"/>
    <col min="4346" max="4346" width="22.5703125" style="50" customWidth="1"/>
    <col min="4347" max="4347" width="23.28515625" style="50" customWidth="1"/>
    <col min="4348" max="4349" width="20.5703125" style="50" customWidth="1"/>
    <col min="4350" max="4350" width="21.28515625" style="50" customWidth="1"/>
    <col min="4351" max="4351" width="21.42578125" style="50" customWidth="1"/>
    <col min="4352" max="4352" width="22" style="50" customWidth="1"/>
    <col min="4353" max="4354" width="21.5703125" style="50" customWidth="1"/>
    <col min="4355" max="4355" width="22.28515625" style="50" customWidth="1"/>
    <col min="4356" max="4356" width="25.42578125" style="50" customWidth="1"/>
    <col min="4357" max="4357" width="25.28515625" style="50" customWidth="1"/>
    <col min="4358" max="4358" width="28.7109375" style="50" customWidth="1"/>
    <col min="4359" max="4359" width="22.140625" style="50" customWidth="1"/>
    <col min="4360" max="4360" width="22" style="50" customWidth="1"/>
    <col min="4361" max="4361" width="24.5703125" style="50" customWidth="1"/>
    <col min="4362" max="4362" width="19.7109375" style="50" customWidth="1"/>
    <col min="4363" max="4363" width="29.140625" style="50" customWidth="1"/>
    <col min="4364" max="4364" width="25.140625" style="50" customWidth="1"/>
    <col min="4365" max="4366" width="29.42578125" style="50" customWidth="1"/>
    <col min="4367" max="4368" width="23.7109375" style="50" customWidth="1"/>
    <col min="4369" max="4369" width="26.7109375" style="50" customWidth="1"/>
    <col min="4370" max="4370" width="29.85546875" style="50" customWidth="1"/>
    <col min="4371" max="4373" width="23.28515625" style="50" customWidth="1"/>
    <col min="4374" max="4374" width="23.85546875" style="50" customWidth="1"/>
    <col min="4375" max="4375" width="26.7109375" style="50" customWidth="1"/>
    <col min="4376" max="4376" width="24.5703125" style="50" customWidth="1"/>
    <col min="4377" max="4377" width="26.85546875" style="50" customWidth="1"/>
    <col min="4378" max="4379" width="23.5703125" style="50" customWidth="1"/>
    <col min="4380" max="4380" width="28.7109375" style="50" customWidth="1"/>
    <col min="4381" max="4381" width="34.42578125" style="50" customWidth="1"/>
    <col min="4382" max="4382" width="29.7109375" style="50" customWidth="1"/>
    <col min="4383" max="4383" width="22" style="50" customWidth="1"/>
    <col min="4384" max="4384" width="23.7109375" style="50" customWidth="1"/>
    <col min="4385" max="4385" width="23.5703125" style="50" customWidth="1"/>
    <col min="4386" max="4389" width="22.140625" style="50" customWidth="1"/>
    <col min="4390" max="4390" width="25.28515625" style="50" customWidth="1"/>
    <col min="4391" max="4391" width="45.42578125" style="50" customWidth="1"/>
    <col min="4392" max="4392" width="24.7109375" style="50" customWidth="1"/>
    <col min="4393" max="4393" width="26.42578125" style="50" customWidth="1"/>
    <col min="4394" max="4394" width="29.28515625" style="50" customWidth="1"/>
    <col min="4395" max="4397" width="27.28515625" style="50" customWidth="1"/>
    <col min="4398" max="4398" width="31.7109375" style="50" customWidth="1"/>
    <col min="4399" max="4399" width="27.7109375" style="50" customWidth="1"/>
    <col min="4400" max="4402" width="28.28515625" style="50" customWidth="1"/>
    <col min="4403" max="4403" width="24.7109375" style="50" customWidth="1"/>
    <col min="4404" max="4404" width="24.140625" style="50" customWidth="1"/>
    <col min="4405" max="4407" width="22.28515625" style="50" customWidth="1"/>
    <col min="4408" max="4408" width="22.42578125" style="50" customWidth="1"/>
    <col min="4409" max="4409" width="23.7109375" style="50" customWidth="1"/>
    <col min="4410" max="4412" width="9.28515625" style="50" customWidth="1"/>
    <col min="4413" max="4566" width="9.28515625" style="50"/>
    <col min="4567" max="4567" width="26.28515625" style="50" customWidth="1"/>
    <col min="4568" max="4568" width="45.42578125" style="50" customWidth="1"/>
    <col min="4569" max="4569" width="14.85546875" style="50" customWidth="1"/>
    <col min="4570" max="4573" width="9.28515625" style="50" customWidth="1"/>
    <col min="4574" max="4574" width="0.140625" style="50" customWidth="1"/>
    <col min="4575" max="4575" width="29.42578125" style="50" customWidth="1"/>
    <col min="4576" max="4576" width="24.42578125" style="50" customWidth="1"/>
    <col min="4577" max="4577" width="26.7109375" style="50" customWidth="1"/>
    <col min="4578" max="4578" width="24.85546875" style="50" customWidth="1"/>
    <col min="4579" max="4579" width="21.28515625" style="50" customWidth="1"/>
    <col min="4580" max="4583" width="21.5703125" style="50" customWidth="1"/>
    <col min="4584" max="4584" width="28.28515625" style="50" customWidth="1"/>
    <col min="4585" max="4585" width="33" style="50" customWidth="1"/>
    <col min="4586" max="4586" width="22.85546875" style="50" customWidth="1"/>
    <col min="4587" max="4587" width="22" style="50" customWidth="1"/>
    <col min="4588" max="4588" width="24.7109375" style="50" customWidth="1"/>
    <col min="4589" max="4589" width="28.7109375" style="50" customWidth="1"/>
    <col min="4590" max="4590" width="23.5703125" style="50" customWidth="1"/>
    <col min="4591" max="4591" width="24.28515625" style="50" customWidth="1"/>
    <col min="4592" max="4592" width="23.5703125" style="50" customWidth="1"/>
    <col min="4593" max="4597" width="24.28515625" style="50" customWidth="1"/>
    <col min="4598" max="4598" width="22.7109375" style="50" customWidth="1"/>
    <col min="4599" max="4599" width="21.5703125" style="50" customWidth="1"/>
    <col min="4600" max="4600" width="21.42578125" style="50" customWidth="1"/>
    <col min="4601" max="4601" width="22.28515625" style="50" customWidth="1"/>
    <col min="4602" max="4602" width="22.5703125" style="50" customWidth="1"/>
    <col min="4603" max="4603" width="23.28515625" style="50" customWidth="1"/>
    <col min="4604" max="4605" width="20.5703125" style="50" customWidth="1"/>
    <col min="4606" max="4606" width="21.28515625" style="50" customWidth="1"/>
    <col min="4607" max="4607" width="21.42578125" style="50" customWidth="1"/>
    <col min="4608" max="4608" width="22" style="50" customWidth="1"/>
    <col min="4609" max="4610" width="21.5703125" style="50" customWidth="1"/>
    <col min="4611" max="4611" width="22.28515625" style="50" customWidth="1"/>
    <col min="4612" max="4612" width="25.42578125" style="50" customWidth="1"/>
    <col min="4613" max="4613" width="25.28515625" style="50" customWidth="1"/>
    <col min="4614" max="4614" width="28.7109375" style="50" customWidth="1"/>
    <col min="4615" max="4615" width="22.140625" style="50" customWidth="1"/>
    <col min="4616" max="4616" width="22" style="50" customWidth="1"/>
    <col min="4617" max="4617" width="24.5703125" style="50" customWidth="1"/>
    <col min="4618" max="4618" width="19.7109375" style="50" customWidth="1"/>
    <col min="4619" max="4619" width="29.140625" style="50" customWidth="1"/>
    <col min="4620" max="4620" width="25.140625" style="50" customWidth="1"/>
    <col min="4621" max="4622" width="29.42578125" style="50" customWidth="1"/>
    <col min="4623" max="4624" width="23.7109375" style="50" customWidth="1"/>
    <col min="4625" max="4625" width="26.7109375" style="50" customWidth="1"/>
    <col min="4626" max="4626" width="29.85546875" style="50" customWidth="1"/>
    <col min="4627" max="4629" width="23.28515625" style="50" customWidth="1"/>
    <col min="4630" max="4630" width="23.85546875" style="50" customWidth="1"/>
    <col min="4631" max="4631" width="26.7109375" style="50" customWidth="1"/>
    <col min="4632" max="4632" width="24.5703125" style="50" customWidth="1"/>
    <col min="4633" max="4633" width="26.85546875" style="50" customWidth="1"/>
    <col min="4634" max="4635" width="23.5703125" style="50" customWidth="1"/>
    <col min="4636" max="4636" width="28.7109375" style="50" customWidth="1"/>
    <col min="4637" max="4637" width="34.42578125" style="50" customWidth="1"/>
    <col min="4638" max="4638" width="29.7109375" style="50" customWidth="1"/>
    <col min="4639" max="4639" width="22" style="50" customWidth="1"/>
    <col min="4640" max="4640" width="23.7109375" style="50" customWidth="1"/>
    <col min="4641" max="4641" width="23.5703125" style="50" customWidth="1"/>
    <col min="4642" max="4645" width="22.140625" style="50" customWidth="1"/>
    <col min="4646" max="4646" width="25.28515625" style="50" customWidth="1"/>
    <col min="4647" max="4647" width="45.42578125" style="50" customWidth="1"/>
    <col min="4648" max="4648" width="24.7109375" style="50" customWidth="1"/>
    <col min="4649" max="4649" width="26.42578125" style="50" customWidth="1"/>
    <col min="4650" max="4650" width="29.28515625" style="50" customWidth="1"/>
    <col min="4651" max="4653" width="27.28515625" style="50" customWidth="1"/>
    <col min="4654" max="4654" width="31.7109375" style="50" customWidth="1"/>
    <col min="4655" max="4655" width="27.7109375" style="50" customWidth="1"/>
    <col min="4656" max="4658" width="28.28515625" style="50" customWidth="1"/>
    <col min="4659" max="4659" width="24.7109375" style="50" customWidth="1"/>
    <col min="4660" max="4660" width="24.140625" style="50" customWidth="1"/>
    <col min="4661" max="4663" width="22.28515625" style="50" customWidth="1"/>
    <col min="4664" max="4664" width="22.42578125" style="50" customWidth="1"/>
    <col min="4665" max="4665" width="23.7109375" style="50" customWidth="1"/>
    <col min="4666" max="4668" width="9.28515625" style="50" customWidth="1"/>
    <col min="4669" max="4822" width="9.28515625" style="50"/>
    <col min="4823" max="4823" width="26.28515625" style="50" customWidth="1"/>
    <col min="4824" max="4824" width="45.42578125" style="50" customWidth="1"/>
    <col min="4825" max="4825" width="14.85546875" style="50" customWidth="1"/>
    <col min="4826" max="4829" width="9.28515625" style="50" customWidth="1"/>
    <col min="4830" max="4830" width="0.140625" style="50" customWidth="1"/>
    <col min="4831" max="4831" width="29.42578125" style="50" customWidth="1"/>
    <col min="4832" max="4832" width="24.42578125" style="50" customWidth="1"/>
    <col min="4833" max="4833" width="26.7109375" style="50" customWidth="1"/>
    <col min="4834" max="4834" width="24.85546875" style="50" customWidth="1"/>
    <col min="4835" max="4835" width="21.28515625" style="50" customWidth="1"/>
    <col min="4836" max="4839" width="21.5703125" style="50" customWidth="1"/>
    <col min="4840" max="4840" width="28.28515625" style="50" customWidth="1"/>
    <col min="4841" max="4841" width="33" style="50" customWidth="1"/>
    <col min="4842" max="4842" width="22.85546875" style="50" customWidth="1"/>
    <col min="4843" max="4843" width="22" style="50" customWidth="1"/>
    <col min="4844" max="4844" width="24.7109375" style="50" customWidth="1"/>
    <col min="4845" max="4845" width="28.7109375" style="50" customWidth="1"/>
    <col min="4846" max="4846" width="23.5703125" style="50" customWidth="1"/>
    <col min="4847" max="4847" width="24.28515625" style="50" customWidth="1"/>
    <col min="4848" max="4848" width="23.5703125" style="50" customWidth="1"/>
    <col min="4849" max="4853" width="24.28515625" style="50" customWidth="1"/>
    <col min="4854" max="4854" width="22.7109375" style="50" customWidth="1"/>
    <col min="4855" max="4855" width="21.5703125" style="50" customWidth="1"/>
    <col min="4856" max="4856" width="21.42578125" style="50" customWidth="1"/>
    <col min="4857" max="4857" width="22.28515625" style="50" customWidth="1"/>
    <col min="4858" max="4858" width="22.5703125" style="50" customWidth="1"/>
    <col min="4859" max="4859" width="23.28515625" style="50" customWidth="1"/>
    <col min="4860" max="4861" width="20.5703125" style="50" customWidth="1"/>
    <col min="4862" max="4862" width="21.28515625" style="50" customWidth="1"/>
    <col min="4863" max="4863" width="21.42578125" style="50" customWidth="1"/>
    <col min="4864" max="4864" width="22" style="50" customWidth="1"/>
    <col min="4865" max="4866" width="21.5703125" style="50" customWidth="1"/>
    <col min="4867" max="4867" width="22.28515625" style="50" customWidth="1"/>
    <col min="4868" max="4868" width="25.42578125" style="50" customWidth="1"/>
    <col min="4869" max="4869" width="25.28515625" style="50" customWidth="1"/>
    <col min="4870" max="4870" width="28.7109375" style="50" customWidth="1"/>
    <col min="4871" max="4871" width="22.140625" style="50" customWidth="1"/>
    <col min="4872" max="4872" width="22" style="50" customWidth="1"/>
    <col min="4873" max="4873" width="24.5703125" style="50" customWidth="1"/>
    <col min="4874" max="4874" width="19.7109375" style="50" customWidth="1"/>
    <col min="4875" max="4875" width="29.140625" style="50" customWidth="1"/>
    <col min="4876" max="4876" width="25.140625" style="50" customWidth="1"/>
    <col min="4877" max="4878" width="29.42578125" style="50" customWidth="1"/>
    <col min="4879" max="4880" width="23.7109375" style="50" customWidth="1"/>
    <col min="4881" max="4881" width="26.7109375" style="50" customWidth="1"/>
    <col min="4882" max="4882" width="29.85546875" style="50" customWidth="1"/>
    <col min="4883" max="4885" width="23.28515625" style="50" customWidth="1"/>
    <col min="4886" max="4886" width="23.85546875" style="50" customWidth="1"/>
    <col min="4887" max="4887" width="26.7109375" style="50" customWidth="1"/>
    <col min="4888" max="4888" width="24.5703125" style="50" customWidth="1"/>
    <col min="4889" max="4889" width="26.85546875" style="50" customWidth="1"/>
    <col min="4890" max="4891" width="23.5703125" style="50" customWidth="1"/>
    <col min="4892" max="4892" width="28.7109375" style="50" customWidth="1"/>
    <col min="4893" max="4893" width="34.42578125" style="50" customWidth="1"/>
    <col min="4894" max="4894" width="29.7109375" style="50" customWidth="1"/>
    <col min="4895" max="4895" width="22" style="50" customWidth="1"/>
    <col min="4896" max="4896" width="23.7109375" style="50" customWidth="1"/>
    <col min="4897" max="4897" width="23.5703125" style="50" customWidth="1"/>
    <col min="4898" max="4901" width="22.140625" style="50" customWidth="1"/>
    <col min="4902" max="4902" width="25.28515625" style="50" customWidth="1"/>
    <col min="4903" max="4903" width="45.42578125" style="50" customWidth="1"/>
    <col min="4904" max="4904" width="24.7109375" style="50" customWidth="1"/>
    <col min="4905" max="4905" width="26.42578125" style="50" customWidth="1"/>
    <col min="4906" max="4906" width="29.28515625" style="50" customWidth="1"/>
    <col min="4907" max="4909" width="27.28515625" style="50" customWidth="1"/>
    <col min="4910" max="4910" width="31.7109375" style="50" customWidth="1"/>
    <col min="4911" max="4911" width="27.7109375" style="50" customWidth="1"/>
    <col min="4912" max="4914" width="28.28515625" style="50" customWidth="1"/>
    <col min="4915" max="4915" width="24.7109375" style="50" customWidth="1"/>
    <col min="4916" max="4916" width="24.140625" style="50" customWidth="1"/>
    <col min="4917" max="4919" width="22.28515625" style="50" customWidth="1"/>
    <col min="4920" max="4920" width="22.42578125" style="50" customWidth="1"/>
    <col min="4921" max="4921" width="23.7109375" style="50" customWidth="1"/>
    <col min="4922" max="4924" width="9.28515625" style="50" customWidth="1"/>
    <col min="4925" max="5078" width="9.28515625" style="50"/>
    <col min="5079" max="5079" width="26.28515625" style="50" customWidth="1"/>
    <col min="5080" max="5080" width="45.42578125" style="50" customWidth="1"/>
    <col min="5081" max="5081" width="14.85546875" style="50" customWidth="1"/>
    <col min="5082" max="5085" width="9.28515625" style="50" customWidth="1"/>
    <col min="5086" max="5086" width="0.140625" style="50" customWidth="1"/>
    <col min="5087" max="5087" width="29.42578125" style="50" customWidth="1"/>
    <col min="5088" max="5088" width="24.42578125" style="50" customWidth="1"/>
    <col min="5089" max="5089" width="26.7109375" style="50" customWidth="1"/>
    <col min="5090" max="5090" width="24.85546875" style="50" customWidth="1"/>
    <col min="5091" max="5091" width="21.28515625" style="50" customWidth="1"/>
    <col min="5092" max="5095" width="21.5703125" style="50" customWidth="1"/>
    <col min="5096" max="5096" width="28.28515625" style="50" customWidth="1"/>
    <col min="5097" max="5097" width="33" style="50" customWidth="1"/>
    <col min="5098" max="5098" width="22.85546875" style="50" customWidth="1"/>
    <col min="5099" max="5099" width="22" style="50" customWidth="1"/>
    <col min="5100" max="5100" width="24.7109375" style="50" customWidth="1"/>
    <col min="5101" max="5101" width="28.7109375" style="50" customWidth="1"/>
    <col min="5102" max="5102" width="23.5703125" style="50" customWidth="1"/>
    <col min="5103" max="5103" width="24.28515625" style="50" customWidth="1"/>
    <col min="5104" max="5104" width="23.5703125" style="50" customWidth="1"/>
    <col min="5105" max="5109" width="24.28515625" style="50" customWidth="1"/>
    <col min="5110" max="5110" width="22.7109375" style="50" customWidth="1"/>
    <col min="5111" max="5111" width="21.5703125" style="50" customWidth="1"/>
    <col min="5112" max="5112" width="21.42578125" style="50" customWidth="1"/>
    <col min="5113" max="5113" width="22.28515625" style="50" customWidth="1"/>
    <col min="5114" max="5114" width="22.5703125" style="50" customWidth="1"/>
    <col min="5115" max="5115" width="23.28515625" style="50" customWidth="1"/>
    <col min="5116" max="5117" width="20.5703125" style="50" customWidth="1"/>
    <col min="5118" max="5118" width="21.28515625" style="50" customWidth="1"/>
    <col min="5119" max="5119" width="21.42578125" style="50" customWidth="1"/>
    <col min="5120" max="5120" width="22" style="50" customWidth="1"/>
    <col min="5121" max="5122" width="21.5703125" style="50" customWidth="1"/>
    <col min="5123" max="5123" width="22.28515625" style="50" customWidth="1"/>
    <col min="5124" max="5124" width="25.42578125" style="50" customWidth="1"/>
    <col min="5125" max="5125" width="25.28515625" style="50" customWidth="1"/>
    <col min="5126" max="5126" width="28.7109375" style="50" customWidth="1"/>
    <col min="5127" max="5127" width="22.140625" style="50" customWidth="1"/>
    <col min="5128" max="5128" width="22" style="50" customWidth="1"/>
    <col min="5129" max="5129" width="24.5703125" style="50" customWidth="1"/>
    <col min="5130" max="5130" width="19.7109375" style="50" customWidth="1"/>
    <col min="5131" max="5131" width="29.140625" style="50" customWidth="1"/>
    <col min="5132" max="5132" width="25.140625" style="50" customWidth="1"/>
    <col min="5133" max="5134" width="29.42578125" style="50" customWidth="1"/>
    <col min="5135" max="5136" width="23.7109375" style="50" customWidth="1"/>
    <col min="5137" max="5137" width="26.7109375" style="50" customWidth="1"/>
    <col min="5138" max="5138" width="29.85546875" style="50" customWidth="1"/>
    <col min="5139" max="5141" width="23.28515625" style="50" customWidth="1"/>
    <col min="5142" max="5142" width="23.85546875" style="50" customWidth="1"/>
    <col min="5143" max="5143" width="26.7109375" style="50" customWidth="1"/>
    <col min="5144" max="5144" width="24.5703125" style="50" customWidth="1"/>
    <col min="5145" max="5145" width="26.85546875" style="50" customWidth="1"/>
    <col min="5146" max="5147" width="23.5703125" style="50" customWidth="1"/>
    <col min="5148" max="5148" width="28.7109375" style="50" customWidth="1"/>
    <col min="5149" max="5149" width="34.42578125" style="50" customWidth="1"/>
    <col min="5150" max="5150" width="29.7109375" style="50" customWidth="1"/>
    <col min="5151" max="5151" width="22" style="50" customWidth="1"/>
    <col min="5152" max="5152" width="23.7109375" style="50" customWidth="1"/>
    <col min="5153" max="5153" width="23.5703125" style="50" customWidth="1"/>
    <col min="5154" max="5157" width="22.140625" style="50" customWidth="1"/>
    <col min="5158" max="5158" width="25.28515625" style="50" customWidth="1"/>
    <col min="5159" max="5159" width="45.42578125" style="50" customWidth="1"/>
    <col min="5160" max="5160" width="24.7109375" style="50" customWidth="1"/>
    <col min="5161" max="5161" width="26.42578125" style="50" customWidth="1"/>
    <col min="5162" max="5162" width="29.28515625" style="50" customWidth="1"/>
    <col min="5163" max="5165" width="27.28515625" style="50" customWidth="1"/>
    <col min="5166" max="5166" width="31.7109375" style="50" customWidth="1"/>
    <col min="5167" max="5167" width="27.7109375" style="50" customWidth="1"/>
    <col min="5168" max="5170" width="28.28515625" style="50" customWidth="1"/>
    <col min="5171" max="5171" width="24.7109375" style="50" customWidth="1"/>
    <col min="5172" max="5172" width="24.140625" style="50" customWidth="1"/>
    <col min="5173" max="5175" width="22.28515625" style="50" customWidth="1"/>
    <col min="5176" max="5176" width="22.42578125" style="50" customWidth="1"/>
    <col min="5177" max="5177" width="23.7109375" style="50" customWidth="1"/>
    <col min="5178" max="5180" width="9.28515625" style="50" customWidth="1"/>
    <col min="5181" max="5334" width="9.28515625" style="50"/>
    <col min="5335" max="5335" width="26.28515625" style="50" customWidth="1"/>
    <col min="5336" max="5336" width="45.42578125" style="50" customWidth="1"/>
    <col min="5337" max="5337" width="14.85546875" style="50" customWidth="1"/>
    <col min="5338" max="5341" width="9.28515625" style="50" customWidth="1"/>
    <col min="5342" max="5342" width="0.140625" style="50" customWidth="1"/>
    <col min="5343" max="5343" width="29.42578125" style="50" customWidth="1"/>
    <col min="5344" max="5344" width="24.42578125" style="50" customWidth="1"/>
    <col min="5345" max="5345" width="26.7109375" style="50" customWidth="1"/>
    <col min="5346" max="5346" width="24.85546875" style="50" customWidth="1"/>
    <col min="5347" max="5347" width="21.28515625" style="50" customWidth="1"/>
    <col min="5348" max="5351" width="21.5703125" style="50" customWidth="1"/>
    <col min="5352" max="5352" width="28.28515625" style="50" customWidth="1"/>
    <col min="5353" max="5353" width="33" style="50" customWidth="1"/>
    <col min="5354" max="5354" width="22.85546875" style="50" customWidth="1"/>
    <col min="5355" max="5355" width="22" style="50" customWidth="1"/>
    <col min="5356" max="5356" width="24.7109375" style="50" customWidth="1"/>
    <col min="5357" max="5357" width="28.7109375" style="50" customWidth="1"/>
    <col min="5358" max="5358" width="23.5703125" style="50" customWidth="1"/>
    <col min="5359" max="5359" width="24.28515625" style="50" customWidth="1"/>
    <col min="5360" max="5360" width="23.5703125" style="50" customWidth="1"/>
    <col min="5361" max="5365" width="24.28515625" style="50" customWidth="1"/>
    <col min="5366" max="5366" width="22.7109375" style="50" customWidth="1"/>
    <col min="5367" max="5367" width="21.5703125" style="50" customWidth="1"/>
    <col min="5368" max="5368" width="21.42578125" style="50" customWidth="1"/>
    <col min="5369" max="5369" width="22.28515625" style="50" customWidth="1"/>
    <col min="5370" max="5370" width="22.5703125" style="50" customWidth="1"/>
    <col min="5371" max="5371" width="23.28515625" style="50" customWidth="1"/>
    <col min="5372" max="5373" width="20.5703125" style="50" customWidth="1"/>
    <col min="5374" max="5374" width="21.28515625" style="50" customWidth="1"/>
    <col min="5375" max="5375" width="21.42578125" style="50" customWidth="1"/>
    <col min="5376" max="5376" width="22" style="50" customWidth="1"/>
    <col min="5377" max="5378" width="21.5703125" style="50" customWidth="1"/>
    <col min="5379" max="5379" width="22.28515625" style="50" customWidth="1"/>
    <col min="5380" max="5380" width="25.42578125" style="50" customWidth="1"/>
    <col min="5381" max="5381" width="25.28515625" style="50" customWidth="1"/>
    <col min="5382" max="5382" width="28.7109375" style="50" customWidth="1"/>
    <col min="5383" max="5383" width="22.140625" style="50" customWidth="1"/>
    <col min="5384" max="5384" width="22" style="50" customWidth="1"/>
    <col min="5385" max="5385" width="24.5703125" style="50" customWidth="1"/>
    <col min="5386" max="5386" width="19.7109375" style="50" customWidth="1"/>
    <col min="5387" max="5387" width="29.140625" style="50" customWidth="1"/>
    <col min="5388" max="5388" width="25.140625" style="50" customWidth="1"/>
    <col min="5389" max="5390" width="29.42578125" style="50" customWidth="1"/>
    <col min="5391" max="5392" width="23.7109375" style="50" customWidth="1"/>
    <col min="5393" max="5393" width="26.7109375" style="50" customWidth="1"/>
    <col min="5394" max="5394" width="29.85546875" style="50" customWidth="1"/>
    <col min="5395" max="5397" width="23.28515625" style="50" customWidth="1"/>
    <col min="5398" max="5398" width="23.85546875" style="50" customWidth="1"/>
    <col min="5399" max="5399" width="26.7109375" style="50" customWidth="1"/>
    <col min="5400" max="5400" width="24.5703125" style="50" customWidth="1"/>
    <col min="5401" max="5401" width="26.85546875" style="50" customWidth="1"/>
    <col min="5402" max="5403" width="23.5703125" style="50" customWidth="1"/>
    <col min="5404" max="5404" width="28.7109375" style="50" customWidth="1"/>
    <col min="5405" max="5405" width="34.42578125" style="50" customWidth="1"/>
    <col min="5406" max="5406" width="29.7109375" style="50" customWidth="1"/>
    <col min="5407" max="5407" width="22" style="50" customWidth="1"/>
    <col min="5408" max="5408" width="23.7109375" style="50" customWidth="1"/>
    <col min="5409" max="5409" width="23.5703125" style="50" customWidth="1"/>
    <col min="5410" max="5413" width="22.140625" style="50" customWidth="1"/>
    <col min="5414" max="5414" width="25.28515625" style="50" customWidth="1"/>
    <col min="5415" max="5415" width="45.42578125" style="50" customWidth="1"/>
    <col min="5416" max="5416" width="24.7109375" style="50" customWidth="1"/>
    <col min="5417" max="5417" width="26.42578125" style="50" customWidth="1"/>
    <col min="5418" max="5418" width="29.28515625" style="50" customWidth="1"/>
    <col min="5419" max="5421" width="27.28515625" style="50" customWidth="1"/>
    <col min="5422" max="5422" width="31.7109375" style="50" customWidth="1"/>
    <col min="5423" max="5423" width="27.7109375" style="50" customWidth="1"/>
    <col min="5424" max="5426" width="28.28515625" style="50" customWidth="1"/>
    <col min="5427" max="5427" width="24.7109375" style="50" customWidth="1"/>
    <col min="5428" max="5428" width="24.140625" style="50" customWidth="1"/>
    <col min="5429" max="5431" width="22.28515625" style="50" customWidth="1"/>
    <col min="5432" max="5432" width="22.42578125" style="50" customWidth="1"/>
    <col min="5433" max="5433" width="23.7109375" style="50" customWidth="1"/>
    <col min="5434" max="5436" width="9.28515625" style="50" customWidth="1"/>
    <col min="5437" max="5590" width="9.28515625" style="50"/>
    <col min="5591" max="5591" width="26.28515625" style="50" customWidth="1"/>
    <col min="5592" max="5592" width="45.42578125" style="50" customWidth="1"/>
    <col min="5593" max="5593" width="14.85546875" style="50" customWidth="1"/>
    <col min="5594" max="5597" width="9.28515625" style="50" customWidth="1"/>
    <col min="5598" max="5598" width="0.140625" style="50" customWidth="1"/>
    <col min="5599" max="5599" width="29.42578125" style="50" customWidth="1"/>
    <col min="5600" max="5600" width="24.42578125" style="50" customWidth="1"/>
    <col min="5601" max="5601" width="26.7109375" style="50" customWidth="1"/>
    <col min="5602" max="5602" width="24.85546875" style="50" customWidth="1"/>
    <col min="5603" max="5603" width="21.28515625" style="50" customWidth="1"/>
    <col min="5604" max="5607" width="21.5703125" style="50" customWidth="1"/>
    <col min="5608" max="5608" width="28.28515625" style="50" customWidth="1"/>
    <col min="5609" max="5609" width="33" style="50" customWidth="1"/>
    <col min="5610" max="5610" width="22.85546875" style="50" customWidth="1"/>
    <col min="5611" max="5611" width="22" style="50" customWidth="1"/>
    <col min="5612" max="5612" width="24.7109375" style="50" customWidth="1"/>
    <col min="5613" max="5613" width="28.7109375" style="50" customWidth="1"/>
    <col min="5614" max="5614" width="23.5703125" style="50" customWidth="1"/>
    <col min="5615" max="5615" width="24.28515625" style="50" customWidth="1"/>
    <col min="5616" max="5616" width="23.5703125" style="50" customWidth="1"/>
    <col min="5617" max="5621" width="24.28515625" style="50" customWidth="1"/>
    <col min="5622" max="5622" width="22.7109375" style="50" customWidth="1"/>
    <col min="5623" max="5623" width="21.5703125" style="50" customWidth="1"/>
    <col min="5624" max="5624" width="21.42578125" style="50" customWidth="1"/>
    <col min="5625" max="5625" width="22.28515625" style="50" customWidth="1"/>
    <col min="5626" max="5626" width="22.5703125" style="50" customWidth="1"/>
    <col min="5627" max="5627" width="23.28515625" style="50" customWidth="1"/>
    <col min="5628" max="5629" width="20.5703125" style="50" customWidth="1"/>
    <col min="5630" max="5630" width="21.28515625" style="50" customWidth="1"/>
    <col min="5631" max="5631" width="21.42578125" style="50" customWidth="1"/>
    <col min="5632" max="5632" width="22" style="50" customWidth="1"/>
    <col min="5633" max="5634" width="21.5703125" style="50" customWidth="1"/>
    <col min="5635" max="5635" width="22.28515625" style="50" customWidth="1"/>
    <col min="5636" max="5636" width="25.42578125" style="50" customWidth="1"/>
    <col min="5637" max="5637" width="25.28515625" style="50" customWidth="1"/>
    <col min="5638" max="5638" width="28.7109375" style="50" customWidth="1"/>
    <col min="5639" max="5639" width="22.140625" style="50" customWidth="1"/>
    <col min="5640" max="5640" width="22" style="50" customWidth="1"/>
    <col min="5641" max="5641" width="24.5703125" style="50" customWidth="1"/>
    <col min="5642" max="5642" width="19.7109375" style="50" customWidth="1"/>
    <col min="5643" max="5643" width="29.140625" style="50" customWidth="1"/>
    <col min="5644" max="5644" width="25.140625" style="50" customWidth="1"/>
    <col min="5645" max="5646" width="29.42578125" style="50" customWidth="1"/>
    <col min="5647" max="5648" width="23.7109375" style="50" customWidth="1"/>
    <col min="5649" max="5649" width="26.7109375" style="50" customWidth="1"/>
    <col min="5650" max="5650" width="29.85546875" style="50" customWidth="1"/>
    <col min="5651" max="5653" width="23.28515625" style="50" customWidth="1"/>
    <col min="5654" max="5654" width="23.85546875" style="50" customWidth="1"/>
    <col min="5655" max="5655" width="26.7109375" style="50" customWidth="1"/>
    <col min="5656" max="5656" width="24.5703125" style="50" customWidth="1"/>
    <col min="5657" max="5657" width="26.85546875" style="50" customWidth="1"/>
    <col min="5658" max="5659" width="23.5703125" style="50" customWidth="1"/>
    <col min="5660" max="5660" width="28.7109375" style="50" customWidth="1"/>
    <col min="5661" max="5661" width="34.42578125" style="50" customWidth="1"/>
    <col min="5662" max="5662" width="29.7109375" style="50" customWidth="1"/>
    <col min="5663" max="5663" width="22" style="50" customWidth="1"/>
    <col min="5664" max="5664" width="23.7109375" style="50" customWidth="1"/>
    <col min="5665" max="5665" width="23.5703125" style="50" customWidth="1"/>
    <col min="5666" max="5669" width="22.140625" style="50" customWidth="1"/>
    <col min="5670" max="5670" width="25.28515625" style="50" customWidth="1"/>
    <col min="5671" max="5671" width="45.42578125" style="50" customWidth="1"/>
    <col min="5672" max="5672" width="24.7109375" style="50" customWidth="1"/>
    <col min="5673" max="5673" width="26.42578125" style="50" customWidth="1"/>
    <col min="5674" max="5674" width="29.28515625" style="50" customWidth="1"/>
    <col min="5675" max="5677" width="27.28515625" style="50" customWidth="1"/>
    <col min="5678" max="5678" width="31.7109375" style="50" customWidth="1"/>
    <col min="5679" max="5679" width="27.7109375" style="50" customWidth="1"/>
    <col min="5680" max="5682" width="28.28515625" style="50" customWidth="1"/>
    <col min="5683" max="5683" width="24.7109375" style="50" customWidth="1"/>
    <col min="5684" max="5684" width="24.140625" style="50" customWidth="1"/>
    <col min="5685" max="5687" width="22.28515625" style="50" customWidth="1"/>
    <col min="5688" max="5688" width="22.42578125" style="50" customWidth="1"/>
    <col min="5689" max="5689" width="23.7109375" style="50" customWidth="1"/>
    <col min="5690" max="5692" width="9.28515625" style="50" customWidth="1"/>
    <col min="5693" max="5846" width="9.28515625" style="50"/>
    <col min="5847" max="5847" width="26.28515625" style="50" customWidth="1"/>
    <col min="5848" max="5848" width="45.42578125" style="50" customWidth="1"/>
    <col min="5849" max="5849" width="14.85546875" style="50" customWidth="1"/>
    <col min="5850" max="5853" width="9.28515625" style="50" customWidth="1"/>
    <col min="5854" max="5854" width="0.140625" style="50" customWidth="1"/>
    <col min="5855" max="5855" width="29.42578125" style="50" customWidth="1"/>
    <col min="5856" max="5856" width="24.42578125" style="50" customWidth="1"/>
    <col min="5857" max="5857" width="26.7109375" style="50" customWidth="1"/>
    <col min="5858" max="5858" width="24.85546875" style="50" customWidth="1"/>
    <col min="5859" max="5859" width="21.28515625" style="50" customWidth="1"/>
    <col min="5860" max="5863" width="21.5703125" style="50" customWidth="1"/>
    <col min="5864" max="5864" width="28.28515625" style="50" customWidth="1"/>
    <col min="5865" max="5865" width="33" style="50" customWidth="1"/>
    <col min="5866" max="5866" width="22.85546875" style="50" customWidth="1"/>
    <col min="5867" max="5867" width="22" style="50" customWidth="1"/>
    <col min="5868" max="5868" width="24.7109375" style="50" customWidth="1"/>
    <col min="5869" max="5869" width="28.7109375" style="50" customWidth="1"/>
    <col min="5870" max="5870" width="23.5703125" style="50" customWidth="1"/>
    <col min="5871" max="5871" width="24.28515625" style="50" customWidth="1"/>
    <col min="5872" max="5872" width="23.5703125" style="50" customWidth="1"/>
    <col min="5873" max="5877" width="24.28515625" style="50" customWidth="1"/>
    <col min="5878" max="5878" width="22.7109375" style="50" customWidth="1"/>
    <col min="5879" max="5879" width="21.5703125" style="50" customWidth="1"/>
    <col min="5880" max="5880" width="21.42578125" style="50" customWidth="1"/>
    <col min="5881" max="5881" width="22.28515625" style="50" customWidth="1"/>
    <col min="5882" max="5882" width="22.5703125" style="50" customWidth="1"/>
    <col min="5883" max="5883" width="23.28515625" style="50" customWidth="1"/>
    <col min="5884" max="5885" width="20.5703125" style="50" customWidth="1"/>
    <col min="5886" max="5886" width="21.28515625" style="50" customWidth="1"/>
    <col min="5887" max="5887" width="21.42578125" style="50" customWidth="1"/>
    <col min="5888" max="5888" width="22" style="50" customWidth="1"/>
    <col min="5889" max="5890" width="21.5703125" style="50" customWidth="1"/>
    <col min="5891" max="5891" width="22.28515625" style="50" customWidth="1"/>
    <col min="5892" max="5892" width="25.42578125" style="50" customWidth="1"/>
    <col min="5893" max="5893" width="25.28515625" style="50" customWidth="1"/>
    <col min="5894" max="5894" width="28.7109375" style="50" customWidth="1"/>
    <col min="5895" max="5895" width="22.140625" style="50" customWidth="1"/>
    <col min="5896" max="5896" width="22" style="50" customWidth="1"/>
    <col min="5897" max="5897" width="24.5703125" style="50" customWidth="1"/>
    <col min="5898" max="5898" width="19.7109375" style="50" customWidth="1"/>
    <col min="5899" max="5899" width="29.140625" style="50" customWidth="1"/>
    <col min="5900" max="5900" width="25.140625" style="50" customWidth="1"/>
    <col min="5901" max="5902" width="29.42578125" style="50" customWidth="1"/>
    <col min="5903" max="5904" width="23.7109375" style="50" customWidth="1"/>
    <col min="5905" max="5905" width="26.7109375" style="50" customWidth="1"/>
    <col min="5906" max="5906" width="29.85546875" style="50" customWidth="1"/>
    <col min="5907" max="5909" width="23.28515625" style="50" customWidth="1"/>
    <col min="5910" max="5910" width="23.85546875" style="50" customWidth="1"/>
    <col min="5911" max="5911" width="26.7109375" style="50" customWidth="1"/>
    <col min="5912" max="5912" width="24.5703125" style="50" customWidth="1"/>
    <col min="5913" max="5913" width="26.85546875" style="50" customWidth="1"/>
    <col min="5914" max="5915" width="23.5703125" style="50" customWidth="1"/>
    <col min="5916" max="5916" width="28.7109375" style="50" customWidth="1"/>
    <col min="5917" max="5917" width="34.42578125" style="50" customWidth="1"/>
    <col min="5918" max="5918" width="29.7109375" style="50" customWidth="1"/>
    <col min="5919" max="5919" width="22" style="50" customWidth="1"/>
    <col min="5920" max="5920" width="23.7109375" style="50" customWidth="1"/>
    <col min="5921" max="5921" width="23.5703125" style="50" customWidth="1"/>
    <col min="5922" max="5925" width="22.140625" style="50" customWidth="1"/>
    <col min="5926" max="5926" width="25.28515625" style="50" customWidth="1"/>
    <col min="5927" max="5927" width="45.42578125" style="50" customWidth="1"/>
    <col min="5928" max="5928" width="24.7109375" style="50" customWidth="1"/>
    <col min="5929" max="5929" width="26.42578125" style="50" customWidth="1"/>
    <col min="5930" max="5930" width="29.28515625" style="50" customWidth="1"/>
    <col min="5931" max="5933" width="27.28515625" style="50" customWidth="1"/>
    <col min="5934" max="5934" width="31.7109375" style="50" customWidth="1"/>
    <col min="5935" max="5935" width="27.7109375" style="50" customWidth="1"/>
    <col min="5936" max="5938" width="28.28515625" style="50" customWidth="1"/>
    <col min="5939" max="5939" width="24.7109375" style="50" customWidth="1"/>
    <col min="5940" max="5940" width="24.140625" style="50" customWidth="1"/>
    <col min="5941" max="5943" width="22.28515625" style="50" customWidth="1"/>
    <col min="5944" max="5944" width="22.42578125" style="50" customWidth="1"/>
    <col min="5945" max="5945" width="23.7109375" style="50" customWidth="1"/>
    <col min="5946" max="5948" width="9.28515625" style="50" customWidth="1"/>
    <col min="5949" max="6102" width="9.28515625" style="50"/>
    <col min="6103" max="6103" width="26.28515625" style="50" customWidth="1"/>
    <col min="6104" max="6104" width="45.42578125" style="50" customWidth="1"/>
    <col min="6105" max="6105" width="14.85546875" style="50" customWidth="1"/>
    <col min="6106" max="6109" width="9.28515625" style="50" customWidth="1"/>
    <col min="6110" max="6110" width="0.140625" style="50" customWidth="1"/>
    <col min="6111" max="6111" width="29.42578125" style="50" customWidth="1"/>
    <col min="6112" max="6112" width="24.42578125" style="50" customWidth="1"/>
    <col min="6113" max="6113" width="26.7109375" style="50" customWidth="1"/>
    <col min="6114" max="6114" width="24.85546875" style="50" customWidth="1"/>
    <col min="6115" max="6115" width="21.28515625" style="50" customWidth="1"/>
    <col min="6116" max="6119" width="21.5703125" style="50" customWidth="1"/>
    <col min="6120" max="6120" width="28.28515625" style="50" customWidth="1"/>
    <col min="6121" max="6121" width="33" style="50" customWidth="1"/>
    <col min="6122" max="6122" width="22.85546875" style="50" customWidth="1"/>
    <col min="6123" max="6123" width="22" style="50" customWidth="1"/>
    <col min="6124" max="6124" width="24.7109375" style="50" customWidth="1"/>
    <col min="6125" max="6125" width="28.7109375" style="50" customWidth="1"/>
    <col min="6126" max="6126" width="23.5703125" style="50" customWidth="1"/>
    <col min="6127" max="6127" width="24.28515625" style="50" customWidth="1"/>
    <col min="6128" max="6128" width="23.5703125" style="50" customWidth="1"/>
    <col min="6129" max="6133" width="24.28515625" style="50" customWidth="1"/>
    <col min="6134" max="6134" width="22.7109375" style="50" customWidth="1"/>
    <col min="6135" max="6135" width="21.5703125" style="50" customWidth="1"/>
    <col min="6136" max="6136" width="21.42578125" style="50" customWidth="1"/>
    <col min="6137" max="6137" width="22.28515625" style="50" customWidth="1"/>
    <col min="6138" max="6138" width="22.5703125" style="50" customWidth="1"/>
    <col min="6139" max="6139" width="23.28515625" style="50" customWidth="1"/>
    <col min="6140" max="6141" width="20.5703125" style="50" customWidth="1"/>
    <col min="6142" max="6142" width="21.28515625" style="50" customWidth="1"/>
    <col min="6143" max="6143" width="21.42578125" style="50" customWidth="1"/>
    <col min="6144" max="6144" width="22" style="50" customWidth="1"/>
    <col min="6145" max="6146" width="21.5703125" style="50" customWidth="1"/>
    <col min="6147" max="6147" width="22.28515625" style="50" customWidth="1"/>
    <col min="6148" max="6148" width="25.42578125" style="50" customWidth="1"/>
    <col min="6149" max="6149" width="25.28515625" style="50" customWidth="1"/>
    <col min="6150" max="6150" width="28.7109375" style="50" customWidth="1"/>
    <col min="6151" max="6151" width="22.140625" style="50" customWidth="1"/>
    <col min="6152" max="6152" width="22" style="50" customWidth="1"/>
    <col min="6153" max="6153" width="24.5703125" style="50" customWidth="1"/>
    <col min="6154" max="6154" width="19.7109375" style="50" customWidth="1"/>
    <col min="6155" max="6155" width="29.140625" style="50" customWidth="1"/>
    <col min="6156" max="6156" width="25.140625" style="50" customWidth="1"/>
    <col min="6157" max="6158" width="29.42578125" style="50" customWidth="1"/>
    <col min="6159" max="6160" width="23.7109375" style="50" customWidth="1"/>
    <col min="6161" max="6161" width="26.7109375" style="50" customWidth="1"/>
    <col min="6162" max="6162" width="29.85546875" style="50" customWidth="1"/>
    <col min="6163" max="6165" width="23.28515625" style="50" customWidth="1"/>
    <col min="6166" max="6166" width="23.85546875" style="50" customWidth="1"/>
    <col min="6167" max="6167" width="26.7109375" style="50" customWidth="1"/>
    <col min="6168" max="6168" width="24.5703125" style="50" customWidth="1"/>
    <col min="6169" max="6169" width="26.85546875" style="50" customWidth="1"/>
    <col min="6170" max="6171" width="23.5703125" style="50" customWidth="1"/>
    <col min="6172" max="6172" width="28.7109375" style="50" customWidth="1"/>
    <col min="6173" max="6173" width="34.42578125" style="50" customWidth="1"/>
    <col min="6174" max="6174" width="29.7109375" style="50" customWidth="1"/>
    <col min="6175" max="6175" width="22" style="50" customWidth="1"/>
    <col min="6176" max="6176" width="23.7109375" style="50" customWidth="1"/>
    <col min="6177" max="6177" width="23.5703125" style="50" customWidth="1"/>
    <col min="6178" max="6181" width="22.140625" style="50" customWidth="1"/>
    <col min="6182" max="6182" width="25.28515625" style="50" customWidth="1"/>
    <col min="6183" max="6183" width="45.42578125" style="50" customWidth="1"/>
    <col min="6184" max="6184" width="24.7109375" style="50" customWidth="1"/>
    <col min="6185" max="6185" width="26.42578125" style="50" customWidth="1"/>
    <col min="6186" max="6186" width="29.28515625" style="50" customWidth="1"/>
    <col min="6187" max="6189" width="27.28515625" style="50" customWidth="1"/>
    <col min="6190" max="6190" width="31.7109375" style="50" customWidth="1"/>
    <col min="6191" max="6191" width="27.7109375" style="50" customWidth="1"/>
    <col min="6192" max="6194" width="28.28515625" style="50" customWidth="1"/>
    <col min="6195" max="6195" width="24.7109375" style="50" customWidth="1"/>
    <col min="6196" max="6196" width="24.140625" style="50" customWidth="1"/>
    <col min="6197" max="6199" width="22.28515625" style="50" customWidth="1"/>
    <col min="6200" max="6200" width="22.42578125" style="50" customWidth="1"/>
    <col min="6201" max="6201" width="23.7109375" style="50" customWidth="1"/>
    <col min="6202" max="6204" width="9.28515625" style="50" customWidth="1"/>
    <col min="6205" max="6358" width="9.28515625" style="50"/>
    <col min="6359" max="6359" width="26.28515625" style="50" customWidth="1"/>
    <col min="6360" max="6360" width="45.42578125" style="50" customWidth="1"/>
    <col min="6361" max="6361" width="14.85546875" style="50" customWidth="1"/>
    <col min="6362" max="6365" width="9.28515625" style="50" customWidth="1"/>
    <col min="6366" max="6366" width="0.140625" style="50" customWidth="1"/>
    <col min="6367" max="6367" width="29.42578125" style="50" customWidth="1"/>
    <col min="6368" max="6368" width="24.42578125" style="50" customWidth="1"/>
    <col min="6369" max="6369" width="26.7109375" style="50" customWidth="1"/>
    <col min="6370" max="6370" width="24.85546875" style="50" customWidth="1"/>
    <col min="6371" max="6371" width="21.28515625" style="50" customWidth="1"/>
    <col min="6372" max="6375" width="21.5703125" style="50" customWidth="1"/>
    <col min="6376" max="6376" width="28.28515625" style="50" customWidth="1"/>
    <col min="6377" max="6377" width="33" style="50" customWidth="1"/>
    <col min="6378" max="6378" width="22.85546875" style="50" customWidth="1"/>
    <col min="6379" max="6379" width="22" style="50" customWidth="1"/>
    <col min="6380" max="6380" width="24.7109375" style="50" customWidth="1"/>
    <col min="6381" max="6381" width="28.7109375" style="50" customWidth="1"/>
    <col min="6382" max="6382" width="23.5703125" style="50" customWidth="1"/>
    <col min="6383" max="6383" width="24.28515625" style="50" customWidth="1"/>
    <col min="6384" max="6384" width="23.5703125" style="50" customWidth="1"/>
    <col min="6385" max="6389" width="24.28515625" style="50" customWidth="1"/>
    <col min="6390" max="6390" width="22.7109375" style="50" customWidth="1"/>
    <col min="6391" max="6391" width="21.5703125" style="50" customWidth="1"/>
    <col min="6392" max="6392" width="21.42578125" style="50" customWidth="1"/>
    <col min="6393" max="6393" width="22.28515625" style="50" customWidth="1"/>
    <col min="6394" max="6394" width="22.5703125" style="50" customWidth="1"/>
    <col min="6395" max="6395" width="23.28515625" style="50" customWidth="1"/>
    <col min="6396" max="6397" width="20.5703125" style="50" customWidth="1"/>
    <col min="6398" max="6398" width="21.28515625" style="50" customWidth="1"/>
    <col min="6399" max="6399" width="21.42578125" style="50" customWidth="1"/>
    <col min="6400" max="6400" width="22" style="50" customWidth="1"/>
    <col min="6401" max="6402" width="21.5703125" style="50" customWidth="1"/>
    <col min="6403" max="6403" width="22.28515625" style="50" customWidth="1"/>
    <col min="6404" max="6404" width="25.42578125" style="50" customWidth="1"/>
    <col min="6405" max="6405" width="25.28515625" style="50" customWidth="1"/>
    <col min="6406" max="6406" width="28.7109375" style="50" customWidth="1"/>
    <col min="6407" max="6407" width="22.140625" style="50" customWidth="1"/>
    <col min="6408" max="6408" width="22" style="50" customWidth="1"/>
    <col min="6409" max="6409" width="24.5703125" style="50" customWidth="1"/>
    <col min="6410" max="6410" width="19.7109375" style="50" customWidth="1"/>
    <col min="6411" max="6411" width="29.140625" style="50" customWidth="1"/>
    <col min="6412" max="6412" width="25.140625" style="50" customWidth="1"/>
    <col min="6413" max="6414" width="29.42578125" style="50" customWidth="1"/>
    <col min="6415" max="6416" width="23.7109375" style="50" customWidth="1"/>
    <col min="6417" max="6417" width="26.7109375" style="50" customWidth="1"/>
    <col min="6418" max="6418" width="29.85546875" style="50" customWidth="1"/>
    <col min="6419" max="6421" width="23.28515625" style="50" customWidth="1"/>
    <col min="6422" max="6422" width="23.85546875" style="50" customWidth="1"/>
    <col min="6423" max="6423" width="26.7109375" style="50" customWidth="1"/>
    <col min="6424" max="6424" width="24.5703125" style="50" customWidth="1"/>
    <col min="6425" max="6425" width="26.85546875" style="50" customWidth="1"/>
    <col min="6426" max="6427" width="23.5703125" style="50" customWidth="1"/>
    <col min="6428" max="6428" width="28.7109375" style="50" customWidth="1"/>
    <col min="6429" max="6429" width="34.42578125" style="50" customWidth="1"/>
    <col min="6430" max="6430" width="29.7109375" style="50" customWidth="1"/>
    <col min="6431" max="6431" width="22" style="50" customWidth="1"/>
    <col min="6432" max="6432" width="23.7109375" style="50" customWidth="1"/>
    <col min="6433" max="6433" width="23.5703125" style="50" customWidth="1"/>
    <col min="6434" max="6437" width="22.140625" style="50" customWidth="1"/>
    <col min="6438" max="6438" width="25.28515625" style="50" customWidth="1"/>
    <col min="6439" max="6439" width="45.42578125" style="50" customWidth="1"/>
    <col min="6440" max="6440" width="24.7109375" style="50" customWidth="1"/>
    <col min="6441" max="6441" width="26.42578125" style="50" customWidth="1"/>
    <col min="6442" max="6442" width="29.28515625" style="50" customWidth="1"/>
    <col min="6443" max="6445" width="27.28515625" style="50" customWidth="1"/>
    <col min="6446" max="6446" width="31.7109375" style="50" customWidth="1"/>
    <col min="6447" max="6447" width="27.7109375" style="50" customWidth="1"/>
    <col min="6448" max="6450" width="28.28515625" style="50" customWidth="1"/>
    <col min="6451" max="6451" width="24.7109375" style="50" customWidth="1"/>
    <col min="6452" max="6452" width="24.140625" style="50" customWidth="1"/>
    <col min="6453" max="6455" width="22.28515625" style="50" customWidth="1"/>
    <col min="6456" max="6456" width="22.42578125" style="50" customWidth="1"/>
    <col min="6457" max="6457" width="23.7109375" style="50" customWidth="1"/>
    <col min="6458" max="6460" width="9.28515625" style="50" customWidth="1"/>
    <col min="6461" max="6614" width="9.28515625" style="50"/>
    <col min="6615" max="6615" width="26.28515625" style="50" customWidth="1"/>
    <col min="6616" max="6616" width="45.42578125" style="50" customWidth="1"/>
    <col min="6617" max="6617" width="14.85546875" style="50" customWidth="1"/>
    <col min="6618" max="6621" width="9.28515625" style="50" customWidth="1"/>
    <col min="6622" max="6622" width="0.140625" style="50" customWidth="1"/>
    <col min="6623" max="6623" width="29.42578125" style="50" customWidth="1"/>
    <col min="6624" max="6624" width="24.42578125" style="50" customWidth="1"/>
    <col min="6625" max="6625" width="26.7109375" style="50" customWidth="1"/>
    <col min="6626" max="6626" width="24.85546875" style="50" customWidth="1"/>
    <col min="6627" max="6627" width="21.28515625" style="50" customWidth="1"/>
    <col min="6628" max="6631" width="21.5703125" style="50" customWidth="1"/>
    <col min="6632" max="6632" width="28.28515625" style="50" customWidth="1"/>
    <col min="6633" max="6633" width="33" style="50" customWidth="1"/>
    <col min="6634" max="6634" width="22.85546875" style="50" customWidth="1"/>
    <col min="6635" max="6635" width="22" style="50" customWidth="1"/>
    <col min="6636" max="6636" width="24.7109375" style="50" customWidth="1"/>
    <col min="6637" max="6637" width="28.7109375" style="50" customWidth="1"/>
    <col min="6638" max="6638" width="23.5703125" style="50" customWidth="1"/>
    <col min="6639" max="6639" width="24.28515625" style="50" customWidth="1"/>
    <col min="6640" max="6640" width="23.5703125" style="50" customWidth="1"/>
    <col min="6641" max="6645" width="24.28515625" style="50" customWidth="1"/>
    <col min="6646" max="6646" width="22.7109375" style="50" customWidth="1"/>
    <col min="6647" max="6647" width="21.5703125" style="50" customWidth="1"/>
    <col min="6648" max="6648" width="21.42578125" style="50" customWidth="1"/>
    <col min="6649" max="6649" width="22.28515625" style="50" customWidth="1"/>
    <col min="6650" max="6650" width="22.5703125" style="50" customWidth="1"/>
    <col min="6651" max="6651" width="23.28515625" style="50" customWidth="1"/>
    <col min="6652" max="6653" width="20.5703125" style="50" customWidth="1"/>
    <col min="6654" max="6654" width="21.28515625" style="50" customWidth="1"/>
    <col min="6655" max="6655" width="21.42578125" style="50" customWidth="1"/>
    <col min="6656" max="6656" width="22" style="50" customWidth="1"/>
    <col min="6657" max="6658" width="21.5703125" style="50" customWidth="1"/>
    <col min="6659" max="6659" width="22.28515625" style="50" customWidth="1"/>
    <col min="6660" max="6660" width="25.42578125" style="50" customWidth="1"/>
    <col min="6661" max="6661" width="25.28515625" style="50" customWidth="1"/>
    <col min="6662" max="6662" width="28.7109375" style="50" customWidth="1"/>
    <col min="6663" max="6663" width="22.140625" style="50" customWidth="1"/>
    <col min="6664" max="6664" width="22" style="50" customWidth="1"/>
    <col min="6665" max="6665" width="24.5703125" style="50" customWidth="1"/>
    <col min="6666" max="6666" width="19.7109375" style="50" customWidth="1"/>
    <col min="6667" max="6667" width="29.140625" style="50" customWidth="1"/>
    <col min="6668" max="6668" width="25.140625" style="50" customWidth="1"/>
    <col min="6669" max="6670" width="29.42578125" style="50" customWidth="1"/>
    <col min="6671" max="6672" width="23.7109375" style="50" customWidth="1"/>
    <col min="6673" max="6673" width="26.7109375" style="50" customWidth="1"/>
    <col min="6674" max="6674" width="29.85546875" style="50" customWidth="1"/>
    <col min="6675" max="6677" width="23.28515625" style="50" customWidth="1"/>
    <col min="6678" max="6678" width="23.85546875" style="50" customWidth="1"/>
    <col min="6679" max="6679" width="26.7109375" style="50" customWidth="1"/>
    <col min="6680" max="6680" width="24.5703125" style="50" customWidth="1"/>
    <col min="6681" max="6681" width="26.85546875" style="50" customWidth="1"/>
    <col min="6682" max="6683" width="23.5703125" style="50" customWidth="1"/>
    <col min="6684" max="6684" width="28.7109375" style="50" customWidth="1"/>
    <col min="6685" max="6685" width="34.42578125" style="50" customWidth="1"/>
    <col min="6686" max="6686" width="29.7109375" style="50" customWidth="1"/>
    <col min="6687" max="6687" width="22" style="50" customWidth="1"/>
    <col min="6688" max="6688" width="23.7109375" style="50" customWidth="1"/>
    <col min="6689" max="6689" width="23.5703125" style="50" customWidth="1"/>
    <col min="6690" max="6693" width="22.140625" style="50" customWidth="1"/>
    <col min="6694" max="6694" width="25.28515625" style="50" customWidth="1"/>
    <col min="6695" max="6695" width="45.42578125" style="50" customWidth="1"/>
    <col min="6696" max="6696" width="24.7109375" style="50" customWidth="1"/>
    <col min="6697" max="6697" width="26.42578125" style="50" customWidth="1"/>
    <col min="6698" max="6698" width="29.28515625" style="50" customWidth="1"/>
    <col min="6699" max="6701" width="27.28515625" style="50" customWidth="1"/>
    <col min="6702" max="6702" width="31.7109375" style="50" customWidth="1"/>
    <col min="6703" max="6703" width="27.7109375" style="50" customWidth="1"/>
    <col min="6704" max="6706" width="28.28515625" style="50" customWidth="1"/>
    <col min="6707" max="6707" width="24.7109375" style="50" customWidth="1"/>
    <col min="6708" max="6708" width="24.140625" style="50" customWidth="1"/>
    <col min="6709" max="6711" width="22.28515625" style="50" customWidth="1"/>
    <col min="6712" max="6712" width="22.42578125" style="50" customWidth="1"/>
    <col min="6713" max="6713" width="23.7109375" style="50" customWidth="1"/>
    <col min="6714" max="6716" width="9.28515625" style="50" customWidth="1"/>
    <col min="6717" max="6870" width="9.28515625" style="50"/>
    <col min="6871" max="6871" width="26.28515625" style="50" customWidth="1"/>
    <col min="6872" max="6872" width="45.42578125" style="50" customWidth="1"/>
    <col min="6873" max="6873" width="14.85546875" style="50" customWidth="1"/>
    <col min="6874" max="6877" width="9.28515625" style="50" customWidth="1"/>
    <col min="6878" max="6878" width="0.140625" style="50" customWidth="1"/>
    <col min="6879" max="6879" width="29.42578125" style="50" customWidth="1"/>
    <col min="6880" max="6880" width="24.42578125" style="50" customWidth="1"/>
    <col min="6881" max="6881" width="26.7109375" style="50" customWidth="1"/>
    <col min="6882" max="6882" width="24.85546875" style="50" customWidth="1"/>
    <col min="6883" max="6883" width="21.28515625" style="50" customWidth="1"/>
    <col min="6884" max="6887" width="21.5703125" style="50" customWidth="1"/>
    <col min="6888" max="6888" width="28.28515625" style="50" customWidth="1"/>
    <col min="6889" max="6889" width="33" style="50" customWidth="1"/>
    <col min="6890" max="6890" width="22.85546875" style="50" customWidth="1"/>
    <col min="6891" max="6891" width="22" style="50" customWidth="1"/>
    <col min="6892" max="6892" width="24.7109375" style="50" customWidth="1"/>
    <col min="6893" max="6893" width="28.7109375" style="50" customWidth="1"/>
    <col min="6894" max="6894" width="23.5703125" style="50" customWidth="1"/>
    <col min="6895" max="6895" width="24.28515625" style="50" customWidth="1"/>
    <col min="6896" max="6896" width="23.5703125" style="50" customWidth="1"/>
    <col min="6897" max="6901" width="24.28515625" style="50" customWidth="1"/>
    <col min="6902" max="6902" width="22.7109375" style="50" customWidth="1"/>
    <col min="6903" max="6903" width="21.5703125" style="50" customWidth="1"/>
    <col min="6904" max="6904" width="21.42578125" style="50" customWidth="1"/>
    <col min="6905" max="6905" width="22.28515625" style="50" customWidth="1"/>
    <col min="6906" max="6906" width="22.5703125" style="50" customWidth="1"/>
    <col min="6907" max="6907" width="23.28515625" style="50" customWidth="1"/>
    <col min="6908" max="6909" width="20.5703125" style="50" customWidth="1"/>
    <col min="6910" max="6910" width="21.28515625" style="50" customWidth="1"/>
    <col min="6911" max="6911" width="21.42578125" style="50" customWidth="1"/>
    <col min="6912" max="6912" width="22" style="50" customWidth="1"/>
    <col min="6913" max="6914" width="21.5703125" style="50" customWidth="1"/>
    <col min="6915" max="6915" width="22.28515625" style="50" customWidth="1"/>
    <col min="6916" max="6916" width="25.42578125" style="50" customWidth="1"/>
    <col min="6917" max="6917" width="25.28515625" style="50" customWidth="1"/>
    <col min="6918" max="6918" width="28.7109375" style="50" customWidth="1"/>
    <col min="6919" max="6919" width="22.140625" style="50" customWidth="1"/>
    <col min="6920" max="6920" width="22" style="50" customWidth="1"/>
    <col min="6921" max="6921" width="24.5703125" style="50" customWidth="1"/>
    <col min="6922" max="6922" width="19.7109375" style="50" customWidth="1"/>
    <col min="6923" max="6923" width="29.140625" style="50" customWidth="1"/>
    <col min="6924" max="6924" width="25.140625" style="50" customWidth="1"/>
    <col min="6925" max="6926" width="29.42578125" style="50" customWidth="1"/>
    <col min="6927" max="6928" width="23.7109375" style="50" customWidth="1"/>
    <col min="6929" max="6929" width="26.7109375" style="50" customWidth="1"/>
    <col min="6930" max="6930" width="29.85546875" style="50" customWidth="1"/>
    <col min="6931" max="6933" width="23.28515625" style="50" customWidth="1"/>
    <col min="6934" max="6934" width="23.85546875" style="50" customWidth="1"/>
    <col min="6935" max="6935" width="26.7109375" style="50" customWidth="1"/>
    <col min="6936" max="6936" width="24.5703125" style="50" customWidth="1"/>
    <col min="6937" max="6937" width="26.85546875" style="50" customWidth="1"/>
    <col min="6938" max="6939" width="23.5703125" style="50" customWidth="1"/>
    <col min="6940" max="6940" width="28.7109375" style="50" customWidth="1"/>
    <col min="6941" max="6941" width="34.42578125" style="50" customWidth="1"/>
    <col min="6942" max="6942" width="29.7109375" style="50" customWidth="1"/>
    <col min="6943" max="6943" width="22" style="50" customWidth="1"/>
    <col min="6944" max="6944" width="23.7109375" style="50" customWidth="1"/>
    <col min="6945" max="6945" width="23.5703125" style="50" customWidth="1"/>
    <col min="6946" max="6949" width="22.140625" style="50" customWidth="1"/>
    <col min="6950" max="6950" width="25.28515625" style="50" customWidth="1"/>
    <col min="6951" max="6951" width="45.42578125" style="50" customWidth="1"/>
    <col min="6952" max="6952" width="24.7109375" style="50" customWidth="1"/>
    <col min="6953" max="6953" width="26.42578125" style="50" customWidth="1"/>
    <col min="6954" max="6954" width="29.28515625" style="50" customWidth="1"/>
    <col min="6955" max="6957" width="27.28515625" style="50" customWidth="1"/>
    <col min="6958" max="6958" width="31.7109375" style="50" customWidth="1"/>
    <col min="6959" max="6959" width="27.7109375" style="50" customWidth="1"/>
    <col min="6960" max="6962" width="28.28515625" style="50" customWidth="1"/>
    <col min="6963" max="6963" width="24.7109375" style="50" customWidth="1"/>
    <col min="6964" max="6964" width="24.140625" style="50" customWidth="1"/>
    <col min="6965" max="6967" width="22.28515625" style="50" customWidth="1"/>
    <col min="6968" max="6968" width="22.42578125" style="50" customWidth="1"/>
    <col min="6969" max="6969" width="23.7109375" style="50" customWidth="1"/>
    <col min="6970" max="6972" width="9.28515625" style="50" customWidth="1"/>
    <col min="6973" max="7126" width="9.28515625" style="50"/>
    <col min="7127" max="7127" width="26.28515625" style="50" customWidth="1"/>
    <col min="7128" max="7128" width="45.42578125" style="50" customWidth="1"/>
    <col min="7129" max="7129" width="14.85546875" style="50" customWidth="1"/>
    <col min="7130" max="7133" width="9.28515625" style="50" customWidth="1"/>
    <col min="7134" max="7134" width="0.140625" style="50" customWidth="1"/>
    <col min="7135" max="7135" width="29.42578125" style="50" customWidth="1"/>
    <col min="7136" max="7136" width="24.42578125" style="50" customWidth="1"/>
    <col min="7137" max="7137" width="26.7109375" style="50" customWidth="1"/>
    <col min="7138" max="7138" width="24.85546875" style="50" customWidth="1"/>
    <col min="7139" max="7139" width="21.28515625" style="50" customWidth="1"/>
    <col min="7140" max="7143" width="21.5703125" style="50" customWidth="1"/>
    <col min="7144" max="7144" width="28.28515625" style="50" customWidth="1"/>
    <col min="7145" max="7145" width="33" style="50" customWidth="1"/>
    <col min="7146" max="7146" width="22.85546875" style="50" customWidth="1"/>
    <col min="7147" max="7147" width="22" style="50" customWidth="1"/>
    <col min="7148" max="7148" width="24.7109375" style="50" customWidth="1"/>
    <col min="7149" max="7149" width="28.7109375" style="50" customWidth="1"/>
    <col min="7150" max="7150" width="23.5703125" style="50" customWidth="1"/>
    <col min="7151" max="7151" width="24.28515625" style="50" customWidth="1"/>
    <col min="7152" max="7152" width="23.5703125" style="50" customWidth="1"/>
    <col min="7153" max="7157" width="24.28515625" style="50" customWidth="1"/>
    <col min="7158" max="7158" width="22.7109375" style="50" customWidth="1"/>
    <col min="7159" max="7159" width="21.5703125" style="50" customWidth="1"/>
    <col min="7160" max="7160" width="21.42578125" style="50" customWidth="1"/>
    <col min="7161" max="7161" width="22.28515625" style="50" customWidth="1"/>
    <col min="7162" max="7162" width="22.5703125" style="50" customWidth="1"/>
    <col min="7163" max="7163" width="23.28515625" style="50" customWidth="1"/>
    <col min="7164" max="7165" width="20.5703125" style="50" customWidth="1"/>
    <col min="7166" max="7166" width="21.28515625" style="50" customWidth="1"/>
    <col min="7167" max="7167" width="21.42578125" style="50" customWidth="1"/>
    <col min="7168" max="7168" width="22" style="50" customWidth="1"/>
    <col min="7169" max="7170" width="21.5703125" style="50" customWidth="1"/>
    <col min="7171" max="7171" width="22.28515625" style="50" customWidth="1"/>
    <col min="7172" max="7172" width="25.42578125" style="50" customWidth="1"/>
    <col min="7173" max="7173" width="25.28515625" style="50" customWidth="1"/>
    <col min="7174" max="7174" width="28.7109375" style="50" customWidth="1"/>
    <col min="7175" max="7175" width="22.140625" style="50" customWidth="1"/>
    <col min="7176" max="7176" width="22" style="50" customWidth="1"/>
    <col min="7177" max="7177" width="24.5703125" style="50" customWidth="1"/>
    <col min="7178" max="7178" width="19.7109375" style="50" customWidth="1"/>
    <col min="7179" max="7179" width="29.140625" style="50" customWidth="1"/>
    <col min="7180" max="7180" width="25.140625" style="50" customWidth="1"/>
    <col min="7181" max="7182" width="29.42578125" style="50" customWidth="1"/>
    <col min="7183" max="7184" width="23.7109375" style="50" customWidth="1"/>
    <col min="7185" max="7185" width="26.7109375" style="50" customWidth="1"/>
    <col min="7186" max="7186" width="29.85546875" style="50" customWidth="1"/>
    <col min="7187" max="7189" width="23.28515625" style="50" customWidth="1"/>
    <col min="7190" max="7190" width="23.85546875" style="50" customWidth="1"/>
    <col min="7191" max="7191" width="26.7109375" style="50" customWidth="1"/>
    <col min="7192" max="7192" width="24.5703125" style="50" customWidth="1"/>
    <col min="7193" max="7193" width="26.85546875" style="50" customWidth="1"/>
    <col min="7194" max="7195" width="23.5703125" style="50" customWidth="1"/>
    <col min="7196" max="7196" width="28.7109375" style="50" customWidth="1"/>
    <col min="7197" max="7197" width="34.42578125" style="50" customWidth="1"/>
    <col min="7198" max="7198" width="29.7109375" style="50" customWidth="1"/>
    <col min="7199" max="7199" width="22" style="50" customWidth="1"/>
    <col min="7200" max="7200" width="23.7109375" style="50" customWidth="1"/>
    <col min="7201" max="7201" width="23.5703125" style="50" customWidth="1"/>
    <col min="7202" max="7205" width="22.140625" style="50" customWidth="1"/>
    <col min="7206" max="7206" width="25.28515625" style="50" customWidth="1"/>
    <col min="7207" max="7207" width="45.42578125" style="50" customWidth="1"/>
    <col min="7208" max="7208" width="24.7109375" style="50" customWidth="1"/>
    <col min="7209" max="7209" width="26.42578125" style="50" customWidth="1"/>
    <col min="7210" max="7210" width="29.28515625" style="50" customWidth="1"/>
    <col min="7211" max="7213" width="27.28515625" style="50" customWidth="1"/>
    <col min="7214" max="7214" width="31.7109375" style="50" customWidth="1"/>
    <col min="7215" max="7215" width="27.7109375" style="50" customWidth="1"/>
    <col min="7216" max="7218" width="28.28515625" style="50" customWidth="1"/>
    <col min="7219" max="7219" width="24.7109375" style="50" customWidth="1"/>
    <col min="7220" max="7220" width="24.140625" style="50" customWidth="1"/>
    <col min="7221" max="7223" width="22.28515625" style="50" customWidth="1"/>
    <col min="7224" max="7224" width="22.42578125" style="50" customWidth="1"/>
    <col min="7225" max="7225" width="23.7109375" style="50" customWidth="1"/>
    <col min="7226" max="7228" width="9.28515625" style="50" customWidth="1"/>
    <col min="7229" max="7382" width="9.28515625" style="50"/>
    <col min="7383" max="7383" width="26.28515625" style="50" customWidth="1"/>
    <col min="7384" max="7384" width="45.42578125" style="50" customWidth="1"/>
    <col min="7385" max="7385" width="14.85546875" style="50" customWidth="1"/>
    <col min="7386" max="7389" width="9.28515625" style="50" customWidth="1"/>
    <col min="7390" max="7390" width="0.140625" style="50" customWidth="1"/>
    <col min="7391" max="7391" width="29.42578125" style="50" customWidth="1"/>
    <col min="7392" max="7392" width="24.42578125" style="50" customWidth="1"/>
    <col min="7393" max="7393" width="26.7109375" style="50" customWidth="1"/>
    <col min="7394" max="7394" width="24.85546875" style="50" customWidth="1"/>
    <col min="7395" max="7395" width="21.28515625" style="50" customWidth="1"/>
    <col min="7396" max="7399" width="21.5703125" style="50" customWidth="1"/>
    <col min="7400" max="7400" width="28.28515625" style="50" customWidth="1"/>
    <col min="7401" max="7401" width="33" style="50" customWidth="1"/>
    <col min="7402" max="7402" width="22.85546875" style="50" customWidth="1"/>
    <col min="7403" max="7403" width="22" style="50" customWidth="1"/>
    <col min="7404" max="7404" width="24.7109375" style="50" customWidth="1"/>
    <col min="7405" max="7405" width="28.7109375" style="50" customWidth="1"/>
    <col min="7406" max="7406" width="23.5703125" style="50" customWidth="1"/>
    <col min="7407" max="7407" width="24.28515625" style="50" customWidth="1"/>
    <col min="7408" max="7408" width="23.5703125" style="50" customWidth="1"/>
    <col min="7409" max="7413" width="24.28515625" style="50" customWidth="1"/>
    <col min="7414" max="7414" width="22.7109375" style="50" customWidth="1"/>
    <col min="7415" max="7415" width="21.5703125" style="50" customWidth="1"/>
    <col min="7416" max="7416" width="21.42578125" style="50" customWidth="1"/>
    <col min="7417" max="7417" width="22.28515625" style="50" customWidth="1"/>
    <col min="7418" max="7418" width="22.5703125" style="50" customWidth="1"/>
    <col min="7419" max="7419" width="23.28515625" style="50" customWidth="1"/>
    <col min="7420" max="7421" width="20.5703125" style="50" customWidth="1"/>
    <col min="7422" max="7422" width="21.28515625" style="50" customWidth="1"/>
    <col min="7423" max="7423" width="21.42578125" style="50" customWidth="1"/>
    <col min="7424" max="7424" width="22" style="50" customWidth="1"/>
    <col min="7425" max="7426" width="21.5703125" style="50" customWidth="1"/>
    <col min="7427" max="7427" width="22.28515625" style="50" customWidth="1"/>
    <col min="7428" max="7428" width="25.42578125" style="50" customWidth="1"/>
    <col min="7429" max="7429" width="25.28515625" style="50" customWidth="1"/>
    <col min="7430" max="7430" width="28.7109375" style="50" customWidth="1"/>
    <col min="7431" max="7431" width="22.140625" style="50" customWidth="1"/>
    <col min="7432" max="7432" width="22" style="50" customWidth="1"/>
    <col min="7433" max="7433" width="24.5703125" style="50" customWidth="1"/>
    <col min="7434" max="7434" width="19.7109375" style="50" customWidth="1"/>
    <col min="7435" max="7435" width="29.140625" style="50" customWidth="1"/>
    <col min="7436" max="7436" width="25.140625" style="50" customWidth="1"/>
    <col min="7437" max="7438" width="29.42578125" style="50" customWidth="1"/>
    <col min="7439" max="7440" width="23.7109375" style="50" customWidth="1"/>
    <col min="7441" max="7441" width="26.7109375" style="50" customWidth="1"/>
    <col min="7442" max="7442" width="29.85546875" style="50" customWidth="1"/>
    <col min="7443" max="7445" width="23.28515625" style="50" customWidth="1"/>
    <col min="7446" max="7446" width="23.85546875" style="50" customWidth="1"/>
    <col min="7447" max="7447" width="26.7109375" style="50" customWidth="1"/>
    <col min="7448" max="7448" width="24.5703125" style="50" customWidth="1"/>
    <col min="7449" max="7449" width="26.85546875" style="50" customWidth="1"/>
    <col min="7450" max="7451" width="23.5703125" style="50" customWidth="1"/>
    <col min="7452" max="7452" width="28.7109375" style="50" customWidth="1"/>
    <col min="7453" max="7453" width="34.42578125" style="50" customWidth="1"/>
    <col min="7454" max="7454" width="29.7109375" style="50" customWidth="1"/>
    <col min="7455" max="7455" width="22" style="50" customWidth="1"/>
    <col min="7456" max="7456" width="23.7109375" style="50" customWidth="1"/>
    <col min="7457" max="7457" width="23.5703125" style="50" customWidth="1"/>
    <col min="7458" max="7461" width="22.140625" style="50" customWidth="1"/>
    <col min="7462" max="7462" width="25.28515625" style="50" customWidth="1"/>
    <col min="7463" max="7463" width="45.42578125" style="50" customWidth="1"/>
    <col min="7464" max="7464" width="24.7109375" style="50" customWidth="1"/>
    <col min="7465" max="7465" width="26.42578125" style="50" customWidth="1"/>
    <col min="7466" max="7466" width="29.28515625" style="50" customWidth="1"/>
    <col min="7467" max="7469" width="27.28515625" style="50" customWidth="1"/>
    <col min="7470" max="7470" width="31.7109375" style="50" customWidth="1"/>
    <col min="7471" max="7471" width="27.7109375" style="50" customWidth="1"/>
    <col min="7472" max="7474" width="28.28515625" style="50" customWidth="1"/>
    <col min="7475" max="7475" width="24.7109375" style="50" customWidth="1"/>
    <col min="7476" max="7476" width="24.140625" style="50" customWidth="1"/>
    <col min="7477" max="7479" width="22.28515625" style="50" customWidth="1"/>
    <col min="7480" max="7480" width="22.42578125" style="50" customWidth="1"/>
    <col min="7481" max="7481" width="23.7109375" style="50" customWidth="1"/>
    <col min="7482" max="7484" width="9.28515625" style="50" customWidth="1"/>
    <col min="7485" max="7638" width="9.28515625" style="50"/>
    <col min="7639" max="7639" width="26.28515625" style="50" customWidth="1"/>
    <col min="7640" max="7640" width="45.42578125" style="50" customWidth="1"/>
    <col min="7641" max="7641" width="14.85546875" style="50" customWidth="1"/>
    <col min="7642" max="7645" width="9.28515625" style="50" customWidth="1"/>
    <col min="7646" max="7646" width="0.140625" style="50" customWidth="1"/>
    <col min="7647" max="7647" width="29.42578125" style="50" customWidth="1"/>
    <col min="7648" max="7648" width="24.42578125" style="50" customWidth="1"/>
    <col min="7649" max="7649" width="26.7109375" style="50" customWidth="1"/>
    <col min="7650" max="7650" width="24.85546875" style="50" customWidth="1"/>
    <col min="7651" max="7651" width="21.28515625" style="50" customWidth="1"/>
    <col min="7652" max="7655" width="21.5703125" style="50" customWidth="1"/>
    <col min="7656" max="7656" width="28.28515625" style="50" customWidth="1"/>
    <col min="7657" max="7657" width="33" style="50" customWidth="1"/>
    <col min="7658" max="7658" width="22.85546875" style="50" customWidth="1"/>
    <col min="7659" max="7659" width="22" style="50" customWidth="1"/>
    <col min="7660" max="7660" width="24.7109375" style="50" customWidth="1"/>
    <col min="7661" max="7661" width="28.7109375" style="50" customWidth="1"/>
    <col min="7662" max="7662" width="23.5703125" style="50" customWidth="1"/>
    <col min="7663" max="7663" width="24.28515625" style="50" customWidth="1"/>
    <col min="7664" max="7664" width="23.5703125" style="50" customWidth="1"/>
    <col min="7665" max="7669" width="24.28515625" style="50" customWidth="1"/>
    <col min="7670" max="7670" width="22.7109375" style="50" customWidth="1"/>
    <col min="7671" max="7671" width="21.5703125" style="50" customWidth="1"/>
    <col min="7672" max="7672" width="21.42578125" style="50" customWidth="1"/>
    <col min="7673" max="7673" width="22.28515625" style="50" customWidth="1"/>
    <col min="7674" max="7674" width="22.5703125" style="50" customWidth="1"/>
    <col min="7675" max="7675" width="23.28515625" style="50" customWidth="1"/>
    <col min="7676" max="7677" width="20.5703125" style="50" customWidth="1"/>
    <col min="7678" max="7678" width="21.28515625" style="50" customWidth="1"/>
    <col min="7679" max="7679" width="21.42578125" style="50" customWidth="1"/>
    <col min="7680" max="7680" width="22" style="50" customWidth="1"/>
    <col min="7681" max="7682" width="21.5703125" style="50" customWidth="1"/>
    <col min="7683" max="7683" width="22.28515625" style="50" customWidth="1"/>
    <col min="7684" max="7684" width="25.42578125" style="50" customWidth="1"/>
    <col min="7685" max="7685" width="25.28515625" style="50" customWidth="1"/>
    <col min="7686" max="7686" width="28.7109375" style="50" customWidth="1"/>
    <col min="7687" max="7687" width="22.140625" style="50" customWidth="1"/>
    <col min="7688" max="7688" width="22" style="50" customWidth="1"/>
    <col min="7689" max="7689" width="24.5703125" style="50" customWidth="1"/>
    <col min="7690" max="7690" width="19.7109375" style="50" customWidth="1"/>
    <col min="7691" max="7691" width="29.140625" style="50" customWidth="1"/>
    <col min="7692" max="7692" width="25.140625" style="50" customWidth="1"/>
    <col min="7693" max="7694" width="29.42578125" style="50" customWidth="1"/>
    <col min="7695" max="7696" width="23.7109375" style="50" customWidth="1"/>
    <col min="7697" max="7697" width="26.7109375" style="50" customWidth="1"/>
    <col min="7698" max="7698" width="29.85546875" style="50" customWidth="1"/>
    <col min="7699" max="7701" width="23.28515625" style="50" customWidth="1"/>
    <col min="7702" max="7702" width="23.85546875" style="50" customWidth="1"/>
    <col min="7703" max="7703" width="26.7109375" style="50" customWidth="1"/>
    <col min="7704" max="7704" width="24.5703125" style="50" customWidth="1"/>
    <col min="7705" max="7705" width="26.85546875" style="50" customWidth="1"/>
    <col min="7706" max="7707" width="23.5703125" style="50" customWidth="1"/>
    <col min="7708" max="7708" width="28.7109375" style="50" customWidth="1"/>
    <col min="7709" max="7709" width="34.42578125" style="50" customWidth="1"/>
    <col min="7710" max="7710" width="29.7109375" style="50" customWidth="1"/>
    <col min="7711" max="7711" width="22" style="50" customWidth="1"/>
    <col min="7712" max="7712" width="23.7109375" style="50" customWidth="1"/>
    <col min="7713" max="7713" width="23.5703125" style="50" customWidth="1"/>
    <col min="7714" max="7717" width="22.140625" style="50" customWidth="1"/>
    <col min="7718" max="7718" width="25.28515625" style="50" customWidth="1"/>
    <col min="7719" max="7719" width="45.42578125" style="50" customWidth="1"/>
    <col min="7720" max="7720" width="24.7109375" style="50" customWidth="1"/>
    <col min="7721" max="7721" width="26.42578125" style="50" customWidth="1"/>
    <col min="7722" max="7722" width="29.28515625" style="50" customWidth="1"/>
    <col min="7723" max="7725" width="27.28515625" style="50" customWidth="1"/>
    <col min="7726" max="7726" width="31.7109375" style="50" customWidth="1"/>
    <col min="7727" max="7727" width="27.7109375" style="50" customWidth="1"/>
    <col min="7728" max="7730" width="28.28515625" style="50" customWidth="1"/>
    <col min="7731" max="7731" width="24.7109375" style="50" customWidth="1"/>
    <col min="7732" max="7732" width="24.140625" style="50" customWidth="1"/>
    <col min="7733" max="7735" width="22.28515625" style="50" customWidth="1"/>
    <col min="7736" max="7736" width="22.42578125" style="50" customWidth="1"/>
    <col min="7737" max="7737" width="23.7109375" style="50" customWidth="1"/>
    <col min="7738" max="7740" width="9.28515625" style="50" customWidth="1"/>
    <col min="7741" max="7894" width="9.28515625" style="50"/>
    <col min="7895" max="7895" width="26.28515625" style="50" customWidth="1"/>
    <col min="7896" max="7896" width="45.42578125" style="50" customWidth="1"/>
    <col min="7897" max="7897" width="14.85546875" style="50" customWidth="1"/>
    <col min="7898" max="7901" width="9.28515625" style="50" customWidth="1"/>
    <col min="7902" max="7902" width="0.140625" style="50" customWidth="1"/>
    <col min="7903" max="7903" width="29.42578125" style="50" customWidth="1"/>
    <col min="7904" max="7904" width="24.42578125" style="50" customWidth="1"/>
    <col min="7905" max="7905" width="26.7109375" style="50" customWidth="1"/>
    <col min="7906" max="7906" width="24.85546875" style="50" customWidth="1"/>
    <col min="7907" max="7907" width="21.28515625" style="50" customWidth="1"/>
    <col min="7908" max="7911" width="21.5703125" style="50" customWidth="1"/>
    <col min="7912" max="7912" width="28.28515625" style="50" customWidth="1"/>
    <col min="7913" max="7913" width="33" style="50" customWidth="1"/>
    <col min="7914" max="7914" width="22.85546875" style="50" customWidth="1"/>
    <col min="7915" max="7915" width="22" style="50" customWidth="1"/>
    <col min="7916" max="7916" width="24.7109375" style="50" customWidth="1"/>
    <col min="7917" max="7917" width="28.7109375" style="50" customWidth="1"/>
    <col min="7918" max="7918" width="23.5703125" style="50" customWidth="1"/>
    <col min="7919" max="7919" width="24.28515625" style="50" customWidth="1"/>
    <col min="7920" max="7920" width="23.5703125" style="50" customWidth="1"/>
    <col min="7921" max="7925" width="24.28515625" style="50" customWidth="1"/>
    <col min="7926" max="7926" width="22.7109375" style="50" customWidth="1"/>
    <col min="7927" max="7927" width="21.5703125" style="50" customWidth="1"/>
    <col min="7928" max="7928" width="21.42578125" style="50" customWidth="1"/>
    <col min="7929" max="7929" width="22.28515625" style="50" customWidth="1"/>
    <col min="7930" max="7930" width="22.5703125" style="50" customWidth="1"/>
    <col min="7931" max="7931" width="23.28515625" style="50" customWidth="1"/>
    <col min="7932" max="7933" width="20.5703125" style="50" customWidth="1"/>
    <col min="7934" max="7934" width="21.28515625" style="50" customWidth="1"/>
    <col min="7935" max="7935" width="21.42578125" style="50" customWidth="1"/>
    <col min="7936" max="7936" width="22" style="50" customWidth="1"/>
    <col min="7937" max="7938" width="21.5703125" style="50" customWidth="1"/>
    <col min="7939" max="7939" width="22.28515625" style="50" customWidth="1"/>
    <col min="7940" max="7940" width="25.42578125" style="50" customWidth="1"/>
    <col min="7941" max="7941" width="25.28515625" style="50" customWidth="1"/>
    <col min="7942" max="7942" width="28.7109375" style="50" customWidth="1"/>
    <col min="7943" max="7943" width="22.140625" style="50" customWidth="1"/>
    <col min="7944" max="7944" width="22" style="50" customWidth="1"/>
    <col min="7945" max="7945" width="24.5703125" style="50" customWidth="1"/>
    <col min="7946" max="7946" width="19.7109375" style="50" customWidth="1"/>
    <col min="7947" max="7947" width="29.140625" style="50" customWidth="1"/>
    <col min="7948" max="7948" width="25.140625" style="50" customWidth="1"/>
    <col min="7949" max="7950" width="29.42578125" style="50" customWidth="1"/>
    <col min="7951" max="7952" width="23.7109375" style="50" customWidth="1"/>
    <col min="7953" max="7953" width="26.7109375" style="50" customWidth="1"/>
    <col min="7954" max="7954" width="29.85546875" style="50" customWidth="1"/>
    <col min="7955" max="7957" width="23.28515625" style="50" customWidth="1"/>
    <col min="7958" max="7958" width="23.85546875" style="50" customWidth="1"/>
    <col min="7959" max="7959" width="26.7109375" style="50" customWidth="1"/>
    <col min="7960" max="7960" width="24.5703125" style="50" customWidth="1"/>
    <col min="7961" max="7961" width="26.85546875" style="50" customWidth="1"/>
    <col min="7962" max="7963" width="23.5703125" style="50" customWidth="1"/>
    <col min="7964" max="7964" width="28.7109375" style="50" customWidth="1"/>
    <col min="7965" max="7965" width="34.42578125" style="50" customWidth="1"/>
    <col min="7966" max="7966" width="29.7109375" style="50" customWidth="1"/>
    <col min="7967" max="7967" width="22" style="50" customWidth="1"/>
    <col min="7968" max="7968" width="23.7109375" style="50" customWidth="1"/>
    <col min="7969" max="7969" width="23.5703125" style="50" customWidth="1"/>
    <col min="7970" max="7973" width="22.140625" style="50" customWidth="1"/>
    <col min="7974" max="7974" width="25.28515625" style="50" customWidth="1"/>
    <col min="7975" max="7975" width="45.42578125" style="50" customWidth="1"/>
    <col min="7976" max="7976" width="24.7109375" style="50" customWidth="1"/>
    <col min="7977" max="7977" width="26.42578125" style="50" customWidth="1"/>
    <col min="7978" max="7978" width="29.28515625" style="50" customWidth="1"/>
    <col min="7979" max="7981" width="27.28515625" style="50" customWidth="1"/>
    <col min="7982" max="7982" width="31.7109375" style="50" customWidth="1"/>
    <col min="7983" max="7983" width="27.7109375" style="50" customWidth="1"/>
    <col min="7984" max="7986" width="28.28515625" style="50" customWidth="1"/>
    <col min="7987" max="7987" width="24.7109375" style="50" customWidth="1"/>
    <col min="7988" max="7988" width="24.140625" style="50" customWidth="1"/>
    <col min="7989" max="7991" width="22.28515625" style="50" customWidth="1"/>
    <col min="7992" max="7992" width="22.42578125" style="50" customWidth="1"/>
    <col min="7993" max="7993" width="23.7109375" style="50" customWidth="1"/>
    <col min="7994" max="7996" width="9.28515625" style="50" customWidth="1"/>
    <col min="7997" max="8150" width="9.28515625" style="50"/>
    <col min="8151" max="8151" width="26.28515625" style="50" customWidth="1"/>
    <col min="8152" max="8152" width="45.42578125" style="50" customWidth="1"/>
    <col min="8153" max="8153" width="14.85546875" style="50" customWidth="1"/>
    <col min="8154" max="8157" width="9.28515625" style="50" customWidth="1"/>
    <col min="8158" max="8158" width="0.140625" style="50" customWidth="1"/>
    <col min="8159" max="8159" width="29.42578125" style="50" customWidth="1"/>
    <col min="8160" max="8160" width="24.42578125" style="50" customWidth="1"/>
    <col min="8161" max="8161" width="26.7109375" style="50" customWidth="1"/>
    <col min="8162" max="8162" width="24.85546875" style="50" customWidth="1"/>
    <col min="8163" max="8163" width="21.28515625" style="50" customWidth="1"/>
    <col min="8164" max="8167" width="21.5703125" style="50" customWidth="1"/>
    <col min="8168" max="8168" width="28.28515625" style="50" customWidth="1"/>
    <col min="8169" max="8169" width="33" style="50" customWidth="1"/>
    <col min="8170" max="8170" width="22.85546875" style="50" customWidth="1"/>
    <col min="8171" max="8171" width="22" style="50" customWidth="1"/>
    <col min="8172" max="8172" width="24.7109375" style="50" customWidth="1"/>
    <col min="8173" max="8173" width="28.7109375" style="50" customWidth="1"/>
    <col min="8174" max="8174" width="23.5703125" style="50" customWidth="1"/>
    <col min="8175" max="8175" width="24.28515625" style="50" customWidth="1"/>
    <col min="8176" max="8176" width="23.5703125" style="50" customWidth="1"/>
    <col min="8177" max="8181" width="24.28515625" style="50" customWidth="1"/>
    <col min="8182" max="8182" width="22.7109375" style="50" customWidth="1"/>
    <col min="8183" max="8183" width="21.5703125" style="50" customWidth="1"/>
    <col min="8184" max="8184" width="21.42578125" style="50" customWidth="1"/>
    <col min="8185" max="8185" width="22.28515625" style="50" customWidth="1"/>
    <col min="8186" max="8186" width="22.5703125" style="50" customWidth="1"/>
    <col min="8187" max="8187" width="23.28515625" style="50" customWidth="1"/>
    <col min="8188" max="8189" width="20.5703125" style="50" customWidth="1"/>
    <col min="8190" max="8190" width="21.28515625" style="50" customWidth="1"/>
    <col min="8191" max="8191" width="21.42578125" style="50" customWidth="1"/>
    <col min="8192" max="8192" width="22" style="50" customWidth="1"/>
    <col min="8193" max="8194" width="21.5703125" style="50" customWidth="1"/>
    <col min="8195" max="8195" width="22.28515625" style="50" customWidth="1"/>
    <col min="8196" max="8196" width="25.42578125" style="50" customWidth="1"/>
    <col min="8197" max="8197" width="25.28515625" style="50" customWidth="1"/>
    <col min="8198" max="8198" width="28.7109375" style="50" customWidth="1"/>
    <col min="8199" max="8199" width="22.140625" style="50" customWidth="1"/>
    <col min="8200" max="8200" width="22" style="50" customWidth="1"/>
    <col min="8201" max="8201" width="24.5703125" style="50" customWidth="1"/>
    <col min="8202" max="8202" width="19.7109375" style="50" customWidth="1"/>
    <col min="8203" max="8203" width="29.140625" style="50" customWidth="1"/>
    <col min="8204" max="8204" width="25.140625" style="50" customWidth="1"/>
    <col min="8205" max="8206" width="29.42578125" style="50" customWidth="1"/>
    <col min="8207" max="8208" width="23.7109375" style="50" customWidth="1"/>
    <col min="8209" max="8209" width="26.7109375" style="50" customWidth="1"/>
    <col min="8210" max="8210" width="29.85546875" style="50" customWidth="1"/>
    <col min="8211" max="8213" width="23.28515625" style="50" customWidth="1"/>
    <col min="8214" max="8214" width="23.85546875" style="50" customWidth="1"/>
    <col min="8215" max="8215" width="26.7109375" style="50" customWidth="1"/>
    <col min="8216" max="8216" width="24.5703125" style="50" customWidth="1"/>
    <col min="8217" max="8217" width="26.85546875" style="50" customWidth="1"/>
    <col min="8218" max="8219" width="23.5703125" style="50" customWidth="1"/>
    <col min="8220" max="8220" width="28.7109375" style="50" customWidth="1"/>
    <col min="8221" max="8221" width="34.42578125" style="50" customWidth="1"/>
    <col min="8222" max="8222" width="29.7109375" style="50" customWidth="1"/>
    <col min="8223" max="8223" width="22" style="50" customWidth="1"/>
    <col min="8224" max="8224" width="23.7109375" style="50" customWidth="1"/>
    <col min="8225" max="8225" width="23.5703125" style="50" customWidth="1"/>
    <col min="8226" max="8229" width="22.140625" style="50" customWidth="1"/>
    <col min="8230" max="8230" width="25.28515625" style="50" customWidth="1"/>
    <col min="8231" max="8231" width="45.42578125" style="50" customWidth="1"/>
    <col min="8232" max="8232" width="24.7109375" style="50" customWidth="1"/>
    <col min="8233" max="8233" width="26.42578125" style="50" customWidth="1"/>
    <col min="8234" max="8234" width="29.28515625" style="50" customWidth="1"/>
    <col min="8235" max="8237" width="27.28515625" style="50" customWidth="1"/>
    <col min="8238" max="8238" width="31.7109375" style="50" customWidth="1"/>
    <col min="8239" max="8239" width="27.7109375" style="50" customWidth="1"/>
    <col min="8240" max="8242" width="28.28515625" style="50" customWidth="1"/>
    <col min="8243" max="8243" width="24.7109375" style="50" customWidth="1"/>
    <col min="8244" max="8244" width="24.140625" style="50" customWidth="1"/>
    <col min="8245" max="8247" width="22.28515625" style="50" customWidth="1"/>
    <col min="8248" max="8248" width="22.42578125" style="50" customWidth="1"/>
    <col min="8249" max="8249" width="23.7109375" style="50" customWidth="1"/>
    <col min="8250" max="8252" width="9.28515625" style="50" customWidth="1"/>
    <col min="8253" max="8406" width="9.28515625" style="50"/>
    <col min="8407" max="8407" width="26.28515625" style="50" customWidth="1"/>
    <col min="8408" max="8408" width="45.42578125" style="50" customWidth="1"/>
    <col min="8409" max="8409" width="14.85546875" style="50" customWidth="1"/>
    <col min="8410" max="8413" width="9.28515625" style="50" customWidth="1"/>
    <col min="8414" max="8414" width="0.140625" style="50" customWidth="1"/>
    <col min="8415" max="8415" width="29.42578125" style="50" customWidth="1"/>
    <col min="8416" max="8416" width="24.42578125" style="50" customWidth="1"/>
    <col min="8417" max="8417" width="26.7109375" style="50" customWidth="1"/>
    <col min="8418" max="8418" width="24.85546875" style="50" customWidth="1"/>
    <col min="8419" max="8419" width="21.28515625" style="50" customWidth="1"/>
    <col min="8420" max="8423" width="21.5703125" style="50" customWidth="1"/>
    <col min="8424" max="8424" width="28.28515625" style="50" customWidth="1"/>
    <col min="8425" max="8425" width="33" style="50" customWidth="1"/>
    <col min="8426" max="8426" width="22.85546875" style="50" customWidth="1"/>
    <col min="8427" max="8427" width="22" style="50" customWidth="1"/>
    <col min="8428" max="8428" width="24.7109375" style="50" customWidth="1"/>
    <col min="8429" max="8429" width="28.7109375" style="50" customWidth="1"/>
    <col min="8430" max="8430" width="23.5703125" style="50" customWidth="1"/>
    <col min="8431" max="8431" width="24.28515625" style="50" customWidth="1"/>
    <col min="8432" max="8432" width="23.5703125" style="50" customWidth="1"/>
    <col min="8433" max="8437" width="24.28515625" style="50" customWidth="1"/>
    <col min="8438" max="8438" width="22.7109375" style="50" customWidth="1"/>
    <col min="8439" max="8439" width="21.5703125" style="50" customWidth="1"/>
    <col min="8440" max="8440" width="21.42578125" style="50" customWidth="1"/>
    <col min="8441" max="8441" width="22.28515625" style="50" customWidth="1"/>
    <col min="8442" max="8442" width="22.5703125" style="50" customWidth="1"/>
    <col min="8443" max="8443" width="23.28515625" style="50" customWidth="1"/>
    <col min="8444" max="8445" width="20.5703125" style="50" customWidth="1"/>
    <col min="8446" max="8446" width="21.28515625" style="50" customWidth="1"/>
    <col min="8447" max="8447" width="21.42578125" style="50" customWidth="1"/>
    <col min="8448" max="8448" width="22" style="50" customWidth="1"/>
    <col min="8449" max="8450" width="21.5703125" style="50" customWidth="1"/>
    <col min="8451" max="8451" width="22.28515625" style="50" customWidth="1"/>
    <col min="8452" max="8452" width="25.42578125" style="50" customWidth="1"/>
    <col min="8453" max="8453" width="25.28515625" style="50" customWidth="1"/>
    <col min="8454" max="8454" width="28.7109375" style="50" customWidth="1"/>
    <col min="8455" max="8455" width="22.140625" style="50" customWidth="1"/>
    <col min="8456" max="8456" width="22" style="50" customWidth="1"/>
    <col min="8457" max="8457" width="24.5703125" style="50" customWidth="1"/>
    <col min="8458" max="8458" width="19.7109375" style="50" customWidth="1"/>
    <col min="8459" max="8459" width="29.140625" style="50" customWidth="1"/>
    <col min="8460" max="8460" width="25.140625" style="50" customWidth="1"/>
    <col min="8461" max="8462" width="29.42578125" style="50" customWidth="1"/>
    <col min="8463" max="8464" width="23.7109375" style="50" customWidth="1"/>
    <col min="8465" max="8465" width="26.7109375" style="50" customWidth="1"/>
    <col min="8466" max="8466" width="29.85546875" style="50" customWidth="1"/>
    <col min="8467" max="8469" width="23.28515625" style="50" customWidth="1"/>
    <col min="8470" max="8470" width="23.85546875" style="50" customWidth="1"/>
    <col min="8471" max="8471" width="26.7109375" style="50" customWidth="1"/>
    <col min="8472" max="8472" width="24.5703125" style="50" customWidth="1"/>
    <col min="8473" max="8473" width="26.85546875" style="50" customWidth="1"/>
    <col min="8474" max="8475" width="23.5703125" style="50" customWidth="1"/>
    <col min="8476" max="8476" width="28.7109375" style="50" customWidth="1"/>
    <col min="8477" max="8477" width="34.42578125" style="50" customWidth="1"/>
    <col min="8478" max="8478" width="29.7109375" style="50" customWidth="1"/>
    <col min="8479" max="8479" width="22" style="50" customWidth="1"/>
    <col min="8480" max="8480" width="23.7109375" style="50" customWidth="1"/>
    <col min="8481" max="8481" width="23.5703125" style="50" customWidth="1"/>
    <col min="8482" max="8485" width="22.140625" style="50" customWidth="1"/>
    <col min="8486" max="8486" width="25.28515625" style="50" customWidth="1"/>
    <col min="8487" max="8487" width="45.42578125" style="50" customWidth="1"/>
    <col min="8488" max="8488" width="24.7109375" style="50" customWidth="1"/>
    <col min="8489" max="8489" width="26.42578125" style="50" customWidth="1"/>
    <col min="8490" max="8490" width="29.28515625" style="50" customWidth="1"/>
    <col min="8491" max="8493" width="27.28515625" style="50" customWidth="1"/>
    <col min="8494" max="8494" width="31.7109375" style="50" customWidth="1"/>
    <col min="8495" max="8495" width="27.7109375" style="50" customWidth="1"/>
    <col min="8496" max="8498" width="28.28515625" style="50" customWidth="1"/>
    <col min="8499" max="8499" width="24.7109375" style="50" customWidth="1"/>
    <col min="8500" max="8500" width="24.140625" style="50" customWidth="1"/>
    <col min="8501" max="8503" width="22.28515625" style="50" customWidth="1"/>
    <col min="8504" max="8504" width="22.42578125" style="50" customWidth="1"/>
    <col min="8505" max="8505" width="23.7109375" style="50" customWidth="1"/>
    <col min="8506" max="8508" width="9.28515625" style="50" customWidth="1"/>
    <col min="8509" max="8662" width="9.28515625" style="50"/>
    <col min="8663" max="8663" width="26.28515625" style="50" customWidth="1"/>
    <col min="8664" max="8664" width="45.42578125" style="50" customWidth="1"/>
    <col min="8665" max="8665" width="14.85546875" style="50" customWidth="1"/>
    <col min="8666" max="8669" width="9.28515625" style="50" customWidth="1"/>
    <col min="8670" max="8670" width="0.140625" style="50" customWidth="1"/>
    <col min="8671" max="8671" width="29.42578125" style="50" customWidth="1"/>
    <col min="8672" max="8672" width="24.42578125" style="50" customWidth="1"/>
    <col min="8673" max="8673" width="26.7109375" style="50" customWidth="1"/>
    <col min="8674" max="8674" width="24.85546875" style="50" customWidth="1"/>
    <col min="8675" max="8675" width="21.28515625" style="50" customWidth="1"/>
    <col min="8676" max="8679" width="21.5703125" style="50" customWidth="1"/>
    <col min="8680" max="8680" width="28.28515625" style="50" customWidth="1"/>
    <col min="8681" max="8681" width="33" style="50" customWidth="1"/>
    <col min="8682" max="8682" width="22.85546875" style="50" customWidth="1"/>
    <col min="8683" max="8683" width="22" style="50" customWidth="1"/>
    <col min="8684" max="8684" width="24.7109375" style="50" customWidth="1"/>
    <col min="8685" max="8685" width="28.7109375" style="50" customWidth="1"/>
    <col min="8686" max="8686" width="23.5703125" style="50" customWidth="1"/>
    <col min="8687" max="8687" width="24.28515625" style="50" customWidth="1"/>
    <col min="8688" max="8688" width="23.5703125" style="50" customWidth="1"/>
    <col min="8689" max="8693" width="24.28515625" style="50" customWidth="1"/>
    <col min="8694" max="8694" width="22.7109375" style="50" customWidth="1"/>
    <col min="8695" max="8695" width="21.5703125" style="50" customWidth="1"/>
    <col min="8696" max="8696" width="21.42578125" style="50" customWidth="1"/>
    <col min="8697" max="8697" width="22.28515625" style="50" customWidth="1"/>
    <col min="8698" max="8698" width="22.5703125" style="50" customWidth="1"/>
    <col min="8699" max="8699" width="23.28515625" style="50" customWidth="1"/>
    <col min="8700" max="8701" width="20.5703125" style="50" customWidth="1"/>
    <col min="8702" max="8702" width="21.28515625" style="50" customWidth="1"/>
    <col min="8703" max="8703" width="21.42578125" style="50" customWidth="1"/>
    <col min="8704" max="8704" width="22" style="50" customWidth="1"/>
    <col min="8705" max="8706" width="21.5703125" style="50" customWidth="1"/>
    <col min="8707" max="8707" width="22.28515625" style="50" customWidth="1"/>
    <col min="8708" max="8708" width="25.42578125" style="50" customWidth="1"/>
    <col min="8709" max="8709" width="25.28515625" style="50" customWidth="1"/>
    <col min="8710" max="8710" width="28.7109375" style="50" customWidth="1"/>
    <col min="8711" max="8711" width="22.140625" style="50" customWidth="1"/>
    <col min="8712" max="8712" width="22" style="50" customWidth="1"/>
    <col min="8713" max="8713" width="24.5703125" style="50" customWidth="1"/>
    <col min="8714" max="8714" width="19.7109375" style="50" customWidth="1"/>
    <col min="8715" max="8715" width="29.140625" style="50" customWidth="1"/>
    <col min="8716" max="8716" width="25.140625" style="50" customWidth="1"/>
    <col min="8717" max="8718" width="29.42578125" style="50" customWidth="1"/>
    <col min="8719" max="8720" width="23.7109375" style="50" customWidth="1"/>
    <col min="8721" max="8721" width="26.7109375" style="50" customWidth="1"/>
    <col min="8722" max="8722" width="29.85546875" style="50" customWidth="1"/>
    <col min="8723" max="8725" width="23.28515625" style="50" customWidth="1"/>
    <col min="8726" max="8726" width="23.85546875" style="50" customWidth="1"/>
    <col min="8727" max="8727" width="26.7109375" style="50" customWidth="1"/>
    <col min="8728" max="8728" width="24.5703125" style="50" customWidth="1"/>
    <col min="8729" max="8729" width="26.85546875" style="50" customWidth="1"/>
    <col min="8730" max="8731" width="23.5703125" style="50" customWidth="1"/>
    <col min="8732" max="8732" width="28.7109375" style="50" customWidth="1"/>
    <col min="8733" max="8733" width="34.42578125" style="50" customWidth="1"/>
    <col min="8734" max="8734" width="29.7109375" style="50" customWidth="1"/>
    <col min="8735" max="8735" width="22" style="50" customWidth="1"/>
    <col min="8736" max="8736" width="23.7109375" style="50" customWidth="1"/>
    <col min="8737" max="8737" width="23.5703125" style="50" customWidth="1"/>
    <col min="8738" max="8741" width="22.140625" style="50" customWidth="1"/>
    <col min="8742" max="8742" width="25.28515625" style="50" customWidth="1"/>
    <col min="8743" max="8743" width="45.42578125" style="50" customWidth="1"/>
    <col min="8744" max="8744" width="24.7109375" style="50" customWidth="1"/>
    <col min="8745" max="8745" width="26.42578125" style="50" customWidth="1"/>
    <col min="8746" max="8746" width="29.28515625" style="50" customWidth="1"/>
    <col min="8747" max="8749" width="27.28515625" style="50" customWidth="1"/>
    <col min="8750" max="8750" width="31.7109375" style="50" customWidth="1"/>
    <col min="8751" max="8751" width="27.7109375" style="50" customWidth="1"/>
    <col min="8752" max="8754" width="28.28515625" style="50" customWidth="1"/>
    <col min="8755" max="8755" width="24.7109375" style="50" customWidth="1"/>
    <col min="8756" max="8756" width="24.140625" style="50" customWidth="1"/>
    <col min="8757" max="8759" width="22.28515625" style="50" customWidth="1"/>
    <col min="8760" max="8760" width="22.42578125" style="50" customWidth="1"/>
    <col min="8761" max="8761" width="23.7109375" style="50" customWidth="1"/>
    <col min="8762" max="8764" width="9.28515625" style="50" customWidth="1"/>
    <col min="8765" max="8918" width="9.28515625" style="50"/>
    <col min="8919" max="8919" width="26.28515625" style="50" customWidth="1"/>
    <col min="8920" max="8920" width="45.42578125" style="50" customWidth="1"/>
    <col min="8921" max="8921" width="14.85546875" style="50" customWidth="1"/>
    <col min="8922" max="8925" width="9.28515625" style="50" customWidth="1"/>
    <col min="8926" max="8926" width="0.140625" style="50" customWidth="1"/>
    <col min="8927" max="8927" width="29.42578125" style="50" customWidth="1"/>
    <col min="8928" max="8928" width="24.42578125" style="50" customWidth="1"/>
    <col min="8929" max="8929" width="26.7109375" style="50" customWidth="1"/>
    <col min="8930" max="8930" width="24.85546875" style="50" customWidth="1"/>
    <col min="8931" max="8931" width="21.28515625" style="50" customWidth="1"/>
    <col min="8932" max="8935" width="21.5703125" style="50" customWidth="1"/>
    <col min="8936" max="8936" width="28.28515625" style="50" customWidth="1"/>
    <col min="8937" max="8937" width="33" style="50" customWidth="1"/>
    <col min="8938" max="8938" width="22.85546875" style="50" customWidth="1"/>
    <col min="8939" max="8939" width="22" style="50" customWidth="1"/>
    <col min="8940" max="8940" width="24.7109375" style="50" customWidth="1"/>
    <col min="8941" max="8941" width="28.7109375" style="50" customWidth="1"/>
    <col min="8942" max="8942" width="23.5703125" style="50" customWidth="1"/>
    <col min="8943" max="8943" width="24.28515625" style="50" customWidth="1"/>
    <col min="8944" max="8944" width="23.5703125" style="50" customWidth="1"/>
    <col min="8945" max="8949" width="24.28515625" style="50" customWidth="1"/>
    <col min="8950" max="8950" width="22.7109375" style="50" customWidth="1"/>
    <col min="8951" max="8951" width="21.5703125" style="50" customWidth="1"/>
    <col min="8952" max="8952" width="21.42578125" style="50" customWidth="1"/>
    <col min="8953" max="8953" width="22.28515625" style="50" customWidth="1"/>
    <col min="8954" max="8954" width="22.5703125" style="50" customWidth="1"/>
    <col min="8955" max="8955" width="23.28515625" style="50" customWidth="1"/>
    <col min="8956" max="8957" width="20.5703125" style="50" customWidth="1"/>
    <col min="8958" max="8958" width="21.28515625" style="50" customWidth="1"/>
    <col min="8959" max="8959" width="21.42578125" style="50" customWidth="1"/>
    <col min="8960" max="8960" width="22" style="50" customWidth="1"/>
    <col min="8961" max="8962" width="21.5703125" style="50" customWidth="1"/>
    <col min="8963" max="8963" width="22.28515625" style="50" customWidth="1"/>
    <col min="8964" max="8964" width="25.42578125" style="50" customWidth="1"/>
    <col min="8965" max="8965" width="25.28515625" style="50" customWidth="1"/>
    <col min="8966" max="8966" width="28.7109375" style="50" customWidth="1"/>
    <col min="8967" max="8967" width="22.140625" style="50" customWidth="1"/>
    <col min="8968" max="8968" width="22" style="50" customWidth="1"/>
    <col min="8969" max="8969" width="24.5703125" style="50" customWidth="1"/>
    <col min="8970" max="8970" width="19.7109375" style="50" customWidth="1"/>
    <col min="8971" max="8971" width="29.140625" style="50" customWidth="1"/>
    <col min="8972" max="8972" width="25.140625" style="50" customWidth="1"/>
    <col min="8973" max="8974" width="29.42578125" style="50" customWidth="1"/>
    <col min="8975" max="8976" width="23.7109375" style="50" customWidth="1"/>
    <col min="8977" max="8977" width="26.7109375" style="50" customWidth="1"/>
    <col min="8978" max="8978" width="29.85546875" style="50" customWidth="1"/>
    <col min="8979" max="8981" width="23.28515625" style="50" customWidth="1"/>
    <col min="8982" max="8982" width="23.85546875" style="50" customWidth="1"/>
    <col min="8983" max="8983" width="26.7109375" style="50" customWidth="1"/>
    <col min="8984" max="8984" width="24.5703125" style="50" customWidth="1"/>
    <col min="8985" max="8985" width="26.85546875" style="50" customWidth="1"/>
    <col min="8986" max="8987" width="23.5703125" style="50" customWidth="1"/>
    <col min="8988" max="8988" width="28.7109375" style="50" customWidth="1"/>
    <col min="8989" max="8989" width="34.42578125" style="50" customWidth="1"/>
    <col min="8990" max="8990" width="29.7109375" style="50" customWidth="1"/>
    <col min="8991" max="8991" width="22" style="50" customWidth="1"/>
    <col min="8992" max="8992" width="23.7109375" style="50" customWidth="1"/>
    <col min="8993" max="8993" width="23.5703125" style="50" customWidth="1"/>
    <col min="8994" max="8997" width="22.140625" style="50" customWidth="1"/>
    <col min="8998" max="8998" width="25.28515625" style="50" customWidth="1"/>
    <col min="8999" max="8999" width="45.42578125" style="50" customWidth="1"/>
    <col min="9000" max="9000" width="24.7109375" style="50" customWidth="1"/>
    <col min="9001" max="9001" width="26.42578125" style="50" customWidth="1"/>
    <col min="9002" max="9002" width="29.28515625" style="50" customWidth="1"/>
    <col min="9003" max="9005" width="27.28515625" style="50" customWidth="1"/>
    <col min="9006" max="9006" width="31.7109375" style="50" customWidth="1"/>
    <col min="9007" max="9007" width="27.7109375" style="50" customWidth="1"/>
    <col min="9008" max="9010" width="28.28515625" style="50" customWidth="1"/>
    <col min="9011" max="9011" width="24.7109375" style="50" customWidth="1"/>
    <col min="9012" max="9012" width="24.140625" style="50" customWidth="1"/>
    <col min="9013" max="9015" width="22.28515625" style="50" customWidth="1"/>
    <col min="9016" max="9016" width="22.42578125" style="50" customWidth="1"/>
    <col min="9017" max="9017" width="23.7109375" style="50" customWidth="1"/>
    <col min="9018" max="9020" width="9.28515625" style="50" customWidth="1"/>
    <col min="9021" max="9174" width="9.28515625" style="50"/>
    <col min="9175" max="9175" width="26.28515625" style="50" customWidth="1"/>
    <col min="9176" max="9176" width="45.42578125" style="50" customWidth="1"/>
    <col min="9177" max="9177" width="14.85546875" style="50" customWidth="1"/>
    <col min="9178" max="9181" width="9.28515625" style="50" customWidth="1"/>
    <col min="9182" max="9182" width="0.140625" style="50" customWidth="1"/>
    <col min="9183" max="9183" width="29.42578125" style="50" customWidth="1"/>
    <col min="9184" max="9184" width="24.42578125" style="50" customWidth="1"/>
    <col min="9185" max="9185" width="26.7109375" style="50" customWidth="1"/>
    <col min="9186" max="9186" width="24.85546875" style="50" customWidth="1"/>
    <col min="9187" max="9187" width="21.28515625" style="50" customWidth="1"/>
    <col min="9188" max="9191" width="21.5703125" style="50" customWidth="1"/>
    <col min="9192" max="9192" width="28.28515625" style="50" customWidth="1"/>
    <col min="9193" max="9193" width="33" style="50" customWidth="1"/>
    <col min="9194" max="9194" width="22.85546875" style="50" customWidth="1"/>
    <col min="9195" max="9195" width="22" style="50" customWidth="1"/>
    <col min="9196" max="9196" width="24.7109375" style="50" customWidth="1"/>
    <col min="9197" max="9197" width="28.7109375" style="50" customWidth="1"/>
    <col min="9198" max="9198" width="23.5703125" style="50" customWidth="1"/>
    <col min="9199" max="9199" width="24.28515625" style="50" customWidth="1"/>
    <col min="9200" max="9200" width="23.5703125" style="50" customWidth="1"/>
    <col min="9201" max="9205" width="24.28515625" style="50" customWidth="1"/>
    <col min="9206" max="9206" width="22.7109375" style="50" customWidth="1"/>
    <col min="9207" max="9207" width="21.5703125" style="50" customWidth="1"/>
    <col min="9208" max="9208" width="21.42578125" style="50" customWidth="1"/>
    <col min="9209" max="9209" width="22.28515625" style="50" customWidth="1"/>
    <col min="9210" max="9210" width="22.5703125" style="50" customWidth="1"/>
    <col min="9211" max="9211" width="23.28515625" style="50" customWidth="1"/>
    <col min="9212" max="9213" width="20.5703125" style="50" customWidth="1"/>
    <col min="9214" max="9214" width="21.28515625" style="50" customWidth="1"/>
    <col min="9215" max="9215" width="21.42578125" style="50" customWidth="1"/>
    <col min="9216" max="9216" width="22" style="50" customWidth="1"/>
    <col min="9217" max="9218" width="21.5703125" style="50" customWidth="1"/>
    <col min="9219" max="9219" width="22.28515625" style="50" customWidth="1"/>
    <col min="9220" max="9220" width="25.42578125" style="50" customWidth="1"/>
    <col min="9221" max="9221" width="25.28515625" style="50" customWidth="1"/>
    <col min="9222" max="9222" width="28.7109375" style="50" customWidth="1"/>
    <col min="9223" max="9223" width="22.140625" style="50" customWidth="1"/>
    <col min="9224" max="9224" width="22" style="50" customWidth="1"/>
    <col min="9225" max="9225" width="24.5703125" style="50" customWidth="1"/>
    <col min="9226" max="9226" width="19.7109375" style="50" customWidth="1"/>
    <col min="9227" max="9227" width="29.140625" style="50" customWidth="1"/>
    <col min="9228" max="9228" width="25.140625" style="50" customWidth="1"/>
    <col min="9229" max="9230" width="29.42578125" style="50" customWidth="1"/>
    <col min="9231" max="9232" width="23.7109375" style="50" customWidth="1"/>
    <col min="9233" max="9233" width="26.7109375" style="50" customWidth="1"/>
    <col min="9234" max="9234" width="29.85546875" style="50" customWidth="1"/>
    <col min="9235" max="9237" width="23.28515625" style="50" customWidth="1"/>
    <col min="9238" max="9238" width="23.85546875" style="50" customWidth="1"/>
    <col min="9239" max="9239" width="26.7109375" style="50" customWidth="1"/>
    <col min="9240" max="9240" width="24.5703125" style="50" customWidth="1"/>
    <col min="9241" max="9241" width="26.85546875" style="50" customWidth="1"/>
    <col min="9242" max="9243" width="23.5703125" style="50" customWidth="1"/>
    <col min="9244" max="9244" width="28.7109375" style="50" customWidth="1"/>
    <col min="9245" max="9245" width="34.42578125" style="50" customWidth="1"/>
    <col min="9246" max="9246" width="29.7109375" style="50" customWidth="1"/>
    <col min="9247" max="9247" width="22" style="50" customWidth="1"/>
    <col min="9248" max="9248" width="23.7109375" style="50" customWidth="1"/>
    <col min="9249" max="9249" width="23.5703125" style="50" customWidth="1"/>
    <col min="9250" max="9253" width="22.140625" style="50" customWidth="1"/>
    <col min="9254" max="9254" width="25.28515625" style="50" customWidth="1"/>
    <col min="9255" max="9255" width="45.42578125" style="50" customWidth="1"/>
    <col min="9256" max="9256" width="24.7109375" style="50" customWidth="1"/>
    <col min="9257" max="9257" width="26.42578125" style="50" customWidth="1"/>
    <col min="9258" max="9258" width="29.28515625" style="50" customWidth="1"/>
    <col min="9259" max="9261" width="27.28515625" style="50" customWidth="1"/>
    <col min="9262" max="9262" width="31.7109375" style="50" customWidth="1"/>
    <col min="9263" max="9263" width="27.7109375" style="50" customWidth="1"/>
    <col min="9264" max="9266" width="28.28515625" style="50" customWidth="1"/>
    <col min="9267" max="9267" width="24.7109375" style="50" customWidth="1"/>
    <col min="9268" max="9268" width="24.140625" style="50" customWidth="1"/>
    <col min="9269" max="9271" width="22.28515625" style="50" customWidth="1"/>
    <col min="9272" max="9272" width="22.42578125" style="50" customWidth="1"/>
    <col min="9273" max="9273" width="23.7109375" style="50" customWidth="1"/>
    <col min="9274" max="9276" width="9.28515625" style="50" customWidth="1"/>
    <col min="9277" max="9430" width="9.28515625" style="50"/>
    <col min="9431" max="9431" width="26.28515625" style="50" customWidth="1"/>
    <col min="9432" max="9432" width="45.42578125" style="50" customWidth="1"/>
    <col min="9433" max="9433" width="14.85546875" style="50" customWidth="1"/>
    <col min="9434" max="9437" width="9.28515625" style="50" customWidth="1"/>
    <col min="9438" max="9438" width="0.140625" style="50" customWidth="1"/>
    <col min="9439" max="9439" width="29.42578125" style="50" customWidth="1"/>
    <col min="9440" max="9440" width="24.42578125" style="50" customWidth="1"/>
    <col min="9441" max="9441" width="26.7109375" style="50" customWidth="1"/>
    <col min="9442" max="9442" width="24.85546875" style="50" customWidth="1"/>
    <col min="9443" max="9443" width="21.28515625" style="50" customWidth="1"/>
    <col min="9444" max="9447" width="21.5703125" style="50" customWidth="1"/>
    <col min="9448" max="9448" width="28.28515625" style="50" customWidth="1"/>
    <col min="9449" max="9449" width="33" style="50" customWidth="1"/>
    <col min="9450" max="9450" width="22.85546875" style="50" customWidth="1"/>
    <col min="9451" max="9451" width="22" style="50" customWidth="1"/>
    <col min="9452" max="9452" width="24.7109375" style="50" customWidth="1"/>
    <col min="9453" max="9453" width="28.7109375" style="50" customWidth="1"/>
    <col min="9454" max="9454" width="23.5703125" style="50" customWidth="1"/>
    <col min="9455" max="9455" width="24.28515625" style="50" customWidth="1"/>
    <col min="9456" max="9456" width="23.5703125" style="50" customWidth="1"/>
    <col min="9457" max="9461" width="24.28515625" style="50" customWidth="1"/>
    <col min="9462" max="9462" width="22.7109375" style="50" customWidth="1"/>
    <col min="9463" max="9463" width="21.5703125" style="50" customWidth="1"/>
    <col min="9464" max="9464" width="21.42578125" style="50" customWidth="1"/>
    <col min="9465" max="9465" width="22.28515625" style="50" customWidth="1"/>
    <col min="9466" max="9466" width="22.5703125" style="50" customWidth="1"/>
    <col min="9467" max="9467" width="23.28515625" style="50" customWidth="1"/>
    <col min="9468" max="9469" width="20.5703125" style="50" customWidth="1"/>
    <col min="9470" max="9470" width="21.28515625" style="50" customWidth="1"/>
    <col min="9471" max="9471" width="21.42578125" style="50" customWidth="1"/>
    <col min="9472" max="9472" width="22" style="50" customWidth="1"/>
    <col min="9473" max="9474" width="21.5703125" style="50" customWidth="1"/>
    <col min="9475" max="9475" width="22.28515625" style="50" customWidth="1"/>
    <col min="9476" max="9476" width="25.42578125" style="50" customWidth="1"/>
    <col min="9477" max="9477" width="25.28515625" style="50" customWidth="1"/>
    <col min="9478" max="9478" width="28.7109375" style="50" customWidth="1"/>
    <col min="9479" max="9479" width="22.140625" style="50" customWidth="1"/>
    <col min="9480" max="9480" width="22" style="50" customWidth="1"/>
    <col min="9481" max="9481" width="24.5703125" style="50" customWidth="1"/>
    <col min="9482" max="9482" width="19.7109375" style="50" customWidth="1"/>
    <col min="9483" max="9483" width="29.140625" style="50" customWidth="1"/>
    <col min="9484" max="9484" width="25.140625" style="50" customWidth="1"/>
    <col min="9485" max="9486" width="29.42578125" style="50" customWidth="1"/>
    <col min="9487" max="9488" width="23.7109375" style="50" customWidth="1"/>
    <col min="9489" max="9489" width="26.7109375" style="50" customWidth="1"/>
    <col min="9490" max="9490" width="29.85546875" style="50" customWidth="1"/>
    <col min="9491" max="9493" width="23.28515625" style="50" customWidth="1"/>
    <col min="9494" max="9494" width="23.85546875" style="50" customWidth="1"/>
    <col min="9495" max="9495" width="26.7109375" style="50" customWidth="1"/>
    <col min="9496" max="9496" width="24.5703125" style="50" customWidth="1"/>
    <col min="9497" max="9497" width="26.85546875" style="50" customWidth="1"/>
    <col min="9498" max="9499" width="23.5703125" style="50" customWidth="1"/>
    <col min="9500" max="9500" width="28.7109375" style="50" customWidth="1"/>
    <col min="9501" max="9501" width="34.42578125" style="50" customWidth="1"/>
    <col min="9502" max="9502" width="29.7109375" style="50" customWidth="1"/>
    <col min="9503" max="9503" width="22" style="50" customWidth="1"/>
    <col min="9504" max="9504" width="23.7109375" style="50" customWidth="1"/>
    <col min="9505" max="9505" width="23.5703125" style="50" customWidth="1"/>
    <col min="9506" max="9509" width="22.140625" style="50" customWidth="1"/>
    <col min="9510" max="9510" width="25.28515625" style="50" customWidth="1"/>
    <col min="9511" max="9511" width="45.42578125" style="50" customWidth="1"/>
    <col min="9512" max="9512" width="24.7109375" style="50" customWidth="1"/>
    <col min="9513" max="9513" width="26.42578125" style="50" customWidth="1"/>
    <col min="9514" max="9514" width="29.28515625" style="50" customWidth="1"/>
    <col min="9515" max="9517" width="27.28515625" style="50" customWidth="1"/>
    <col min="9518" max="9518" width="31.7109375" style="50" customWidth="1"/>
    <col min="9519" max="9519" width="27.7109375" style="50" customWidth="1"/>
    <col min="9520" max="9522" width="28.28515625" style="50" customWidth="1"/>
    <col min="9523" max="9523" width="24.7109375" style="50" customWidth="1"/>
    <col min="9524" max="9524" width="24.140625" style="50" customWidth="1"/>
    <col min="9525" max="9527" width="22.28515625" style="50" customWidth="1"/>
    <col min="9528" max="9528" width="22.42578125" style="50" customWidth="1"/>
    <col min="9529" max="9529" width="23.7109375" style="50" customWidth="1"/>
    <col min="9530" max="9532" width="9.28515625" style="50" customWidth="1"/>
    <col min="9533" max="9686" width="9.28515625" style="50"/>
    <col min="9687" max="9687" width="26.28515625" style="50" customWidth="1"/>
    <col min="9688" max="9688" width="45.42578125" style="50" customWidth="1"/>
    <col min="9689" max="9689" width="14.85546875" style="50" customWidth="1"/>
    <col min="9690" max="9693" width="9.28515625" style="50" customWidth="1"/>
    <col min="9694" max="9694" width="0.140625" style="50" customWidth="1"/>
    <col min="9695" max="9695" width="29.42578125" style="50" customWidth="1"/>
    <col min="9696" max="9696" width="24.42578125" style="50" customWidth="1"/>
    <col min="9697" max="9697" width="26.7109375" style="50" customWidth="1"/>
    <col min="9698" max="9698" width="24.85546875" style="50" customWidth="1"/>
    <col min="9699" max="9699" width="21.28515625" style="50" customWidth="1"/>
    <col min="9700" max="9703" width="21.5703125" style="50" customWidth="1"/>
    <col min="9704" max="9704" width="28.28515625" style="50" customWidth="1"/>
    <col min="9705" max="9705" width="33" style="50" customWidth="1"/>
    <col min="9706" max="9706" width="22.85546875" style="50" customWidth="1"/>
    <col min="9707" max="9707" width="22" style="50" customWidth="1"/>
    <col min="9708" max="9708" width="24.7109375" style="50" customWidth="1"/>
    <col min="9709" max="9709" width="28.7109375" style="50" customWidth="1"/>
    <col min="9710" max="9710" width="23.5703125" style="50" customWidth="1"/>
    <col min="9711" max="9711" width="24.28515625" style="50" customWidth="1"/>
    <col min="9712" max="9712" width="23.5703125" style="50" customWidth="1"/>
    <col min="9713" max="9717" width="24.28515625" style="50" customWidth="1"/>
    <col min="9718" max="9718" width="22.7109375" style="50" customWidth="1"/>
    <col min="9719" max="9719" width="21.5703125" style="50" customWidth="1"/>
    <col min="9720" max="9720" width="21.42578125" style="50" customWidth="1"/>
    <col min="9721" max="9721" width="22.28515625" style="50" customWidth="1"/>
    <col min="9722" max="9722" width="22.5703125" style="50" customWidth="1"/>
    <col min="9723" max="9723" width="23.28515625" style="50" customWidth="1"/>
    <col min="9724" max="9725" width="20.5703125" style="50" customWidth="1"/>
    <col min="9726" max="9726" width="21.28515625" style="50" customWidth="1"/>
    <col min="9727" max="9727" width="21.42578125" style="50" customWidth="1"/>
    <col min="9728" max="9728" width="22" style="50" customWidth="1"/>
    <col min="9729" max="9730" width="21.5703125" style="50" customWidth="1"/>
    <col min="9731" max="9731" width="22.28515625" style="50" customWidth="1"/>
    <col min="9732" max="9732" width="25.42578125" style="50" customWidth="1"/>
    <col min="9733" max="9733" width="25.28515625" style="50" customWidth="1"/>
    <col min="9734" max="9734" width="28.7109375" style="50" customWidth="1"/>
    <col min="9735" max="9735" width="22.140625" style="50" customWidth="1"/>
    <col min="9736" max="9736" width="22" style="50" customWidth="1"/>
    <col min="9737" max="9737" width="24.5703125" style="50" customWidth="1"/>
    <col min="9738" max="9738" width="19.7109375" style="50" customWidth="1"/>
    <col min="9739" max="9739" width="29.140625" style="50" customWidth="1"/>
    <col min="9740" max="9740" width="25.140625" style="50" customWidth="1"/>
    <col min="9741" max="9742" width="29.42578125" style="50" customWidth="1"/>
    <col min="9743" max="9744" width="23.7109375" style="50" customWidth="1"/>
    <col min="9745" max="9745" width="26.7109375" style="50" customWidth="1"/>
    <col min="9746" max="9746" width="29.85546875" style="50" customWidth="1"/>
    <col min="9747" max="9749" width="23.28515625" style="50" customWidth="1"/>
    <col min="9750" max="9750" width="23.85546875" style="50" customWidth="1"/>
    <col min="9751" max="9751" width="26.7109375" style="50" customWidth="1"/>
    <col min="9752" max="9752" width="24.5703125" style="50" customWidth="1"/>
    <col min="9753" max="9753" width="26.85546875" style="50" customWidth="1"/>
    <col min="9754" max="9755" width="23.5703125" style="50" customWidth="1"/>
    <col min="9756" max="9756" width="28.7109375" style="50" customWidth="1"/>
    <col min="9757" max="9757" width="34.42578125" style="50" customWidth="1"/>
    <col min="9758" max="9758" width="29.7109375" style="50" customWidth="1"/>
    <col min="9759" max="9759" width="22" style="50" customWidth="1"/>
    <col min="9760" max="9760" width="23.7109375" style="50" customWidth="1"/>
    <col min="9761" max="9761" width="23.5703125" style="50" customWidth="1"/>
    <col min="9762" max="9765" width="22.140625" style="50" customWidth="1"/>
    <col min="9766" max="9766" width="25.28515625" style="50" customWidth="1"/>
    <col min="9767" max="9767" width="45.42578125" style="50" customWidth="1"/>
    <col min="9768" max="9768" width="24.7109375" style="50" customWidth="1"/>
    <col min="9769" max="9769" width="26.42578125" style="50" customWidth="1"/>
    <col min="9770" max="9770" width="29.28515625" style="50" customWidth="1"/>
    <col min="9771" max="9773" width="27.28515625" style="50" customWidth="1"/>
    <col min="9774" max="9774" width="31.7109375" style="50" customWidth="1"/>
    <col min="9775" max="9775" width="27.7109375" style="50" customWidth="1"/>
    <col min="9776" max="9778" width="28.28515625" style="50" customWidth="1"/>
    <col min="9779" max="9779" width="24.7109375" style="50" customWidth="1"/>
    <col min="9780" max="9780" width="24.140625" style="50" customWidth="1"/>
    <col min="9781" max="9783" width="22.28515625" style="50" customWidth="1"/>
    <col min="9784" max="9784" width="22.42578125" style="50" customWidth="1"/>
    <col min="9785" max="9785" width="23.7109375" style="50" customWidth="1"/>
    <col min="9786" max="9788" width="9.28515625" style="50" customWidth="1"/>
    <col min="9789" max="9942" width="9.28515625" style="50"/>
    <col min="9943" max="9943" width="26.28515625" style="50" customWidth="1"/>
    <col min="9944" max="9944" width="45.42578125" style="50" customWidth="1"/>
    <col min="9945" max="9945" width="14.85546875" style="50" customWidth="1"/>
    <col min="9946" max="9949" width="9.28515625" style="50" customWidth="1"/>
    <col min="9950" max="9950" width="0.140625" style="50" customWidth="1"/>
    <col min="9951" max="9951" width="29.42578125" style="50" customWidth="1"/>
    <col min="9952" max="9952" width="24.42578125" style="50" customWidth="1"/>
    <col min="9953" max="9953" width="26.7109375" style="50" customWidth="1"/>
    <col min="9954" max="9954" width="24.85546875" style="50" customWidth="1"/>
    <col min="9955" max="9955" width="21.28515625" style="50" customWidth="1"/>
    <col min="9956" max="9959" width="21.5703125" style="50" customWidth="1"/>
    <col min="9960" max="9960" width="28.28515625" style="50" customWidth="1"/>
    <col min="9961" max="9961" width="33" style="50" customWidth="1"/>
    <col min="9962" max="9962" width="22.85546875" style="50" customWidth="1"/>
    <col min="9963" max="9963" width="22" style="50" customWidth="1"/>
    <col min="9964" max="9964" width="24.7109375" style="50" customWidth="1"/>
    <col min="9965" max="9965" width="28.7109375" style="50" customWidth="1"/>
    <col min="9966" max="9966" width="23.5703125" style="50" customWidth="1"/>
    <col min="9967" max="9967" width="24.28515625" style="50" customWidth="1"/>
    <col min="9968" max="9968" width="23.5703125" style="50" customWidth="1"/>
    <col min="9969" max="9973" width="24.28515625" style="50" customWidth="1"/>
    <col min="9974" max="9974" width="22.7109375" style="50" customWidth="1"/>
    <col min="9975" max="9975" width="21.5703125" style="50" customWidth="1"/>
    <col min="9976" max="9976" width="21.42578125" style="50" customWidth="1"/>
    <col min="9977" max="9977" width="22.28515625" style="50" customWidth="1"/>
    <col min="9978" max="9978" width="22.5703125" style="50" customWidth="1"/>
    <col min="9979" max="9979" width="23.28515625" style="50" customWidth="1"/>
    <col min="9980" max="9981" width="20.5703125" style="50" customWidth="1"/>
    <col min="9982" max="9982" width="21.28515625" style="50" customWidth="1"/>
    <col min="9983" max="9983" width="21.42578125" style="50" customWidth="1"/>
    <col min="9984" max="9984" width="22" style="50" customWidth="1"/>
    <col min="9985" max="9986" width="21.5703125" style="50" customWidth="1"/>
    <col min="9987" max="9987" width="22.28515625" style="50" customWidth="1"/>
    <col min="9988" max="9988" width="25.42578125" style="50" customWidth="1"/>
    <col min="9989" max="9989" width="25.28515625" style="50" customWidth="1"/>
    <col min="9990" max="9990" width="28.7109375" style="50" customWidth="1"/>
    <col min="9991" max="9991" width="22.140625" style="50" customWidth="1"/>
    <col min="9992" max="9992" width="22" style="50" customWidth="1"/>
    <col min="9993" max="9993" width="24.5703125" style="50" customWidth="1"/>
    <col min="9994" max="9994" width="19.7109375" style="50" customWidth="1"/>
    <col min="9995" max="9995" width="29.140625" style="50" customWidth="1"/>
    <col min="9996" max="9996" width="25.140625" style="50" customWidth="1"/>
    <col min="9997" max="9998" width="29.42578125" style="50" customWidth="1"/>
    <col min="9999" max="10000" width="23.7109375" style="50" customWidth="1"/>
    <col min="10001" max="10001" width="26.7109375" style="50" customWidth="1"/>
    <col min="10002" max="10002" width="29.85546875" style="50" customWidth="1"/>
    <col min="10003" max="10005" width="23.28515625" style="50" customWidth="1"/>
    <col min="10006" max="10006" width="23.85546875" style="50" customWidth="1"/>
    <col min="10007" max="10007" width="26.7109375" style="50" customWidth="1"/>
    <col min="10008" max="10008" width="24.5703125" style="50" customWidth="1"/>
    <col min="10009" max="10009" width="26.85546875" style="50" customWidth="1"/>
    <col min="10010" max="10011" width="23.5703125" style="50" customWidth="1"/>
    <col min="10012" max="10012" width="28.7109375" style="50" customWidth="1"/>
    <col min="10013" max="10013" width="34.42578125" style="50" customWidth="1"/>
    <col min="10014" max="10014" width="29.7109375" style="50" customWidth="1"/>
    <col min="10015" max="10015" width="22" style="50" customWidth="1"/>
    <col min="10016" max="10016" width="23.7109375" style="50" customWidth="1"/>
    <col min="10017" max="10017" width="23.5703125" style="50" customWidth="1"/>
    <col min="10018" max="10021" width="22.140625" style="50" customWidth="1"/>
    <col min="10022" max="10022" width="25.28515625" style="50" customWidth="1"/>
    <col min="10023" max="10023" width="45.42578125" style="50" customWidth="1"/>
    <col min="10024" max="10024" width="24.7109375" style="50" customWidth="1"/>
    <col min="10025" max="10025" width="26.42578125" style="50" customWidth="1"/>
    <col min="10026" max="10026" width="29.28515625" style="50" customWidth="1"/>
    <col min="10027" max="10029" width="27.28515625" style="50" customWidth="1"/>
    <col min="10030" max="10030" width="31.7109375" style="50" customWidth="1"/>
    <col min="10031" max="10031" width="27.7109375" style="50" customWidth="1"/>
    <col min="10032" max="10034" width="28.28515625" style="50" customWidth="1"/>
    <col min="10035" max="10035" width="24.7109375" style="50" customWidth="1"/>
    <col min="10036" max="10036" width="24.140625" style="50" customWidth="1"/>
    <col min="10037" max="10039" width="22.28515625" style="50" customWidth="1"/>
    <col min="10040" max="10040" width="22.42578125" style="50" customWidth="1"/>
    <col min="10041" max="10041" width="23.7109375" style="50" customWidth="1"/>
    <col min="10042" max="10044" width="9.28515625" style="50" customWidth="1"/>
    <col min="10045" max="10198" width="9.28515625" style="50"/>
    <col min="10199" max="10199" width="26.28515625" style="50" customWidth="1"/>
    <col min="10200" max="10200" width="45.42578125" style="50" customWidth="1"/>
    <col min="10201" max="10201" width="14.85546875" style="50" customWidth="1"/>
    <col min="10202" max="10205" width="9.28515625" style="50" customWidth="1"/>
    <col min="10206" max="10206" width="0.140625" style="50" customWidth="1"/>
    <col min="10207" max="10207" width="29.42578125" style="50" customWidth="1"/>
    <col min="10208" max="10208" width="24.42578125" style="50" customWidth="1"/>
    <col min="10209" max="10209" width="26.7109375" style="50" customWidth="1"/>
    <col min="10210" max="10210" width="24.85546875" style="50" customWidth="1"/>
    <col min="10211" max="10211" width="21.28515625" style="50" customWidth="1"/>
    <col min="10212" max="10215" width="21.5703125" style="50" customWidth="1"/>
    <col min="10216" max="10216" width="28.28515625" style="50" customWidth="1"/>
    <col min="10217" max="10217" width="33" style="50" customWidth="1"/>
    <col min="10218" max="10218" width="22.85546875" style="50" customWidth="1"/>
    <col min="10219" max="10219" width="22" style="50" customWidth="1"/>
    <col min="10220" max="10220" width="24.7109375" style="50" customWidth="1"/>
    <col min="10221" max="10221" width="28.7109375" style="50" customWidth="1"/>
    <col min="10222" max="10222" width="23.5703125" style="50" customWidth="1"/>
    <col min="10223" max="10223" width="24.28515625" style="50" customWidth="1"/>
    <col min="10224" max="10224" width="23.5703125" style="50" customWidth="1"/>
    <col min="10225" max="10229" width="24.28515625" style="50" customWidth="1"/>
    <col min="10230" max="10230" width="22.7109375" style="50" customWidth="1"/>
    <col min="10231" max="10231" width="21.5703125" style="50" customWidth="1"/>
    <col min="10232" max="10232" width="21.42578125" style="50" customWidth="1"/>
    <col min="10233" max="10233" width="22.28515625" style="50" customWidth="1"/>
    <col min="10234" max="10234" width="22.5703125" style="50" customWidth="1"/>
    <col min="10235" max="10235" width="23.28515625" style="50" customWidth="1"/>
    <col min="10236" max="10237" width="20.5703125" style="50" customWidth="1"/>
    <col min="10238" max="10238" width="21.28515625" style="50" customWidth="1"/>
    <col min="10239" max="10239" width="21.42578125" style="50" customWidth="1"/>
    <col min="10240" max="10240" width="22" style="50" customWidth="1"/>
    <col min="10241" max="10242" width="21.5703125" style="50" customWidth="1"/>
    <col min="10243" max="10243" width="22.28515625" style="50" customWidth="1"/>
    <col min="10244" max="10244" width="25.42578125" style="50" customWidth="1"/>
    <col min="10245" max="10245" width="25.28515625" style="50" customWidth="1"/>
    <col min="10246" max="10246" width="28.7109375" style="50" customWidth="1"/>
    <col min="10247" max="10247" width="22.140625" style="50" customWidth="1"/>
    <col min="10248" max="10248" width="22" style="50" customWidth="1"/>
    <col min="10249" max="10249" width="24.5703125" style="50" customWidth="1"/>
    <col min="10250" max="10250" width="19.7109375" style="50" customWidth="1"/>
    <col min="10251" max="10251" width="29.140625" style="50" customWidth="1"/>
    <col min="10252" max="10252" width="25.140625" style="50" customWidth="1"/>
    <col min="10253" max="10254" width="29.42578125" style="50" customWidth="1"/>
    <col min="10255" max="10256" width="23.7109375" style="50" customWidth="1"/>
    <col min="10257" max="10257" width="26.7109375" style="50" customWidth="1"/>
    <col min="10258" max="10258" width="29.85546875" style="50" customWidth="1"/>
    <col min="10259" max="10261" width="23.28515625" style="50" customWidth="1"/>
    <col min="10262" max="10262" width="23.85546875" style="50" customWidth="1"/>
    <col min="10263" max="10263" width="26.7109375" style="50" customWidth="1"/>
    <col min="10264" max="10264" width="24.5703125" style="50" customWidth="1"/>
    <col min="10265" max="10265" width="26.85546875" style="50" customWidth="1"/>
    <col min="10266" max="10267" width="23.5703125" style="50" customWidth="1"/>
    <col min="10268" max="10268" width="28.7109375" style="50" customWidth="1"/>
    <col min="10269" max="10269" width="34.42578125" style="50" customWidth="1"/>
    <col min="10270" max="10270" width="29.7109375" style="50" customWidth="1"/>
    <col min="10271" max="10271" width="22" style="50" customWidth="1"/>
    <col min="10272" max="10272" width="23.7109375" style="50" customWidth="1"/>
    <col min="10273" max="10273" width="23.5703125" style="50" customWidth="1"/>
    <col min="10274" max="10277" width="22.140625" style="50" customWidth="1"/>
    <col min="10278" max="10278" width="25.28515625" style="50" customWidth="1"/>
    <col min="10279" max="10279" width="45.42578125" style="50" customWidth="1"/>
    <col min="10280" max="10280" width="24.7109375" style="50" customWidth="1"/>
    <col min="10281" max="10281" width="26.42578125" style="50" customWidth="1"/>
    <col min="10282" max="10282" width="29.28515625" style="50" customWidth="1"/>
    <col min="10283" max="10285" width="27.28515625" style="50" customWidth="1"/>
    <col min="10286" max="10286" width="31.7109375" style="50" customWidth="1"/>
    <col min="10287" max="10287" width="27.7109375" style="50" customWidth="1"/>
    <col min="10288" max="10290" width="28.28515625" style="50" customWidth="1"/>
    <col min="10291" max="10291" width="24.7109375" style="50" customWidth="1"/>
    <col min="10292" max="10292" width="24.140625" style="50" customWidth="1"/>
    <col min="10293" max="10295" width="22.28515625" style="50" customWidth="1"/>
    <col min="10296" max="10296" width="22.42578125" style="50" customWidth="1"/>
    <col min="10297" max="10297" width="23.7109375" style="50" customWidth="1"/>
    <col min="10298" max="10300" width="9.28515625" style="50" customWidth="1"/>
    <col min="10301" max="10454" width="9.28515625" style="50"/>
    <col min="10455" max="10455" width="26.28515625" style="50" customWidth="1"/>
    <col min="10456" max="10456" width="45.42578125" style="50" customWidth="1"/>
    <col min="10457" max="10457" width="14.85546875" style="50" customWidth="1"/>
    <col min="10458" max="10461" width="9.28515625" style="50" customWidth="1"/>
    <col min="10462" max="10462" width="0.140625" style="50" customWidth="1"/>
    <col min="10463" max="10463" width="29.42578125" style="50" customWidth="1"/>
    <col min="10464" max="10464" width="24.42578125" style="50" customWidth="1"/>
    <col min="10465" max="10465" width="26.7109375" style="50" customWidth="1"/>
    <col min="10466" max="10466" width="24.85546875" style="50" customWidth="1"/>
    <col min="10467" max="10467" width="21.28515625" style="50" customWidth="1"/>
    <col min="10468" max="10471" width="21.5703125" style="50" customWidth="1"/>
    <col min="10472" max="10472" width="28.28515625" style="50" customWidth="1"/>
    <col min="10473" max="10473" width="33" style="50" customWidth="1"/>
    <col min="10474" max="10474" width="22.85546875" style="50" customWidth="1"/>
    <col min="10475" max="10475" width="22" style="50" customWidth="1"/>
    <col min="10476" max="10476" width="24.7109375" style="50" customWidth="1"/>
    <col min="10477" max="10477" width="28.7109375" style="50" customWidth="1"/>
    <col min="10478" max="10478" width="23.5703125" style="50" customWidth="1"/>
    <col min="10479" max="10479" width="24.28515625" style="50" customWidth="1"/>
    <col min="10480" max="10480" width="23.5703125" style="50" customWidth="1"/>
    <col min="10481" max="10485" width="24.28515625" style="50" customWidth="1"/>
    <col min="10486" max="10486" width="22.7109375" style="50" customWidth="1"/>
    <col min="10487" max="10487" width="21.5703125" style="50" customWidth="1"/>
    <col min="10488" max="10488" width="21.42578125" style="50" customWidth="1"/>
    <col min="10489" max="10489" width="22.28515625" style="50" customWidth="1"/>
    <col min="10490" max="10490" width="22.5703125" style="50" customWidth="1"/>
    <col min="10491" max="10491" width="23.28515625" style="50" customWidth="1"/>
    <col min="10492" max="10493" width="20.5703125" style="50" customWidth="1"/>
    <col min="10494" max="10494" width="21.28515625" style="50" customWidth="1"/>
    <col min="10495" max="10495" width="21.42578125" style="50" customWidth="1"/>
    <col min="10496" max="10496" width="22" style="50" customWidth="1"/>
    <col min="10497" max="10498" width="21.5703125" style="50" customWidth="1"/>
    <col min="10499" max="10499" width="22.28515625" style="50" customWidth="1"/>
    <col min="10500" max="10500" width="25.42578125" style="50" customWidth="1"/>
    <col min="10501" max="10501" width="25.28515625" style="50" customWidth="1"/>
    <col min="10502" max="10502" width="28.7109375" style="50" customWidth="1"/>
    <col min="10503" max="10503" width="22.140625" style="50" customWidth="1"/>
    <col min="10504" max="10504" width="22" style="50" customWidth="1"/>
    <col min="10505" max="10505" width="24.5703125" style="50" customWidth="1"/>
    <col min="10506" max="10506" width="19.7109375" style="50" customWidth="1"/>
    <col min="10507" max="10507" width="29.140625" style="50" customWidth="1"/>
    <col min="10508" max="10508" width="25.140625" style="50" customWidth="1"/>
    <col min="10509" max="10510" width="29.42578125" style="50" customWidth="1"/>
    <col min="10511" max="10512" width="23.7109375" style="50" customWidth="1"/>
    <col min="10513" max="10513" width="26.7109375" style="50" customWidth="1"/>
    <col min="10514" max="10514" width="29.85546875" style="50" customWidth="1"/>
    <col min="10515" max="10517" width="23.28515625" style="50" customWidth="1"/>
    <col min="10518" max="10518" width="23.85546875" style="50" customWidth="1"/>
    <col min="10519" max="10519" width="26.7109375" style="50" customWidth="1"/>
    <col min="10520" max="10520" width="24.5703125" style="50" customWidth="1"/>
    <col min="10521" max="10521" width="26.85546875" style="50" customWidth="1"/>
    <col min="10522" max="10523" width="23.5703125" style="50" customWidth="1"/>
    <col min="10524" max="10524" width="28.7109375" style="50" customWidth="1"/>
    <col min="10525" max="10525" width="34.42578125" style="50" customWidth="1"/>
    <col min="10526" max="10526" width="29.7109375" style="50" customWidth="1"/>
    <col min="10527" max="10527" width="22" style="50" customWidth="1"/>
    <col min="10528" max="10528" width="23.7109375" style="50" customWidth="1"/>
    <col min="10529" max="10529" width="23.5703125" style="50" customWidth="1"/>
    <col min="10530" max="10533" width="22.140625" style="50" customWidth="1"/>
    <col min="10534" max="10534" width="25.28515625" style="50" customWidth="1"/>
    <col min="10535" max="10535" width="45.42578125" style="50" customWidth="1"/>
    <col min="10536" max="10536" width="24.7109375" style="50" customWidth="1"/>
    <col min="10537" max="10537" width="26.42578125" style="50" customWidth="1"/>
    <col min="10538" max="10538" width="29.28515625" style="50" customWidth="1"/>
    <col min="10539" max="10541" width="27.28515625" style="50" customWidth="1"/>
    <col min="10542" max="10542" width="31.7109375" style="50" customWidth="1"/>
    <col min="10543" max="10543" width="27.7109375" style="50" customWidth="1"/>
    <col min="10544" max="10546" width="28.28515625" style="50" customWidth="1"/>
    <col min="10547" max="10547" width="24.7109375" style="50" customWidth="1"/>
    <col min="10548" max="10548" width="24.140625" style="50" customWidth="1"/>
    <col min="10549" max="10551" width="22.28515625" style="50" customWidth="1"/>
    <col min="10552" max="10552" width="22.42578125" style="50" customWidth="1"/>
    <col min="10553" max="10553" width="23.7109375" style="50" customWidth="1"/>
    <col min="10554" max="10556" width="9.28515625" style="50" customWidth="1"/>
    <col min="10557" max="10710" width="9.28515625" style="50"/>
    <col min="10711" max="10711" width="26.28515625" style="50" customWidth="1"/>
    <col min="10712" max="10712" width="45.42578125" style="50" customWidth="1"/>
    <col min="10713" max="10713" width="14.85546875" style="50" customWidth="1"/>
    <col min="10714" max="10717" width="9.28515625" style="50" customWidth="1"/>
    <col min="10718" max="10718" width="0.140625" style="50" customWidth="1"/>
    <col min="10719" max="10719" width="29.42578125" style="50" customWidth="1"/>
    <col min="10720" max="10720" width="24.42578125" style="50" customWidth="1"/>
    <col min="10721" max="10721" width="26.7109375" style="50" customWidth="1"/>
    <col min="10722" max="10722" width="24.85546875" style="50" customWidth="1"/>
    <col min="10723" max="10723" width="21.28515625" style="50" customWidth="1"/>
    <col min="10724" max="10727" width="21.5703125" style="50" customWidth="1"/>
    <col min="10728" max="10728" width="28.28515625" style="50" customWidth="1"/>
    <col min="10729" max="10729" width="33" style="50" customWidth="1"/>
    <col min="10730" max="10730" width="22.85546875" style="50" customWidth="1"/>
    <col min="10731" max="10731" width="22" style="50" customWidth="1"/>
    <col min="10732" max="10732" width="24.7109375" style="50" customWidth="1"/>
    <col min="10733" max="10733" width="28.7109375" style="50" customWidth="1"/>
    <col min="10734" max="10734" width="23.5703125" style="50" customWidth="1"/>
    <col min="10735" max="10735" width="24.28515625" style="50" customWidth="1"/>
    <col min="10736" max="10736" width="23.5703125" style="50" customWidth="1"/>
    <col min="10737" max="10741" width="24.28515625" style="50" customWidth="1"/>
    <col min="10742" max="10742" width="22.7109375" style="50" customWidth="1"/>
    <col min="10743" max="10743" width="21.5703125" style="50" customWidth="1"/>
    <col min="10744" max="10744" width="21.42578125" style="50" customWidth="1"/>
    <col min="10745" max="10745" width="22.28515625" style="50" customWidth="1"/>
    <col min="10746" max="10746" width="22.5703125" style="50" customWidth="1"/>
    <col min="10747" max="10747" width="23.28515625" style="50" customWidth="1"/>
    <col min="10748" max="10749" width="20.5703125" style="50" customWidth="1"/>
    <col min="10750" max="10750" width="21.28515625" style="50" customWidth="1"/>
    <col min="10751" max="10751" width="21.42578125" style="50" customWidth="1"/>
    <col min="10752" max="10752" width="22" style="50" customWidth="1"/>
    <col min="10753" max="10754" width="21.5703125" style="50" customWidth="1"/>
    <col min="10755" max="10755" width="22.28515625" style="50" customWidth="1"/>
    <col min="10756" max="10756" width="25.42578125" style="50" customWidth="1"/>
    <col min="10757" max="10757" width="25.28515625" style="50" customWidth="1"/>
    <col min="10758" max="10758" width="28.7109375" style="50" customWidth="1"/>
    <col min="10759" max="10759" width="22.140625" style="50" customWidth="1"/>
    <col min="10760" max="10760" width="22" style="50" customWidth="1"/>
    <col min="10761" max="10761" width="24.5703125" style="50" customWidth="1"/>
    <col min="10762" max="10762" width="19.7109375" style="50" customWidth="1"/>
    <col min="10763" max="10763" width="29.140625" style="50" customWidth="1"/>
    <col min="10764" max="10764" width="25.140625" style="50" customWidth="1"/>
    <col min="10765" max="10766" width="29.42578125" style="50" customWidth="1"/>
    <col min="10767" max="10768" width="23.7109375" style="50" customWidth="1"/>
    <col min="10769" max="10769" width="26.7109375" style="50" customWidth="1"/>
    <col min="10770" max="10770" width="29.85546875" style="50" customWidth="1"/>
    <col min="10771" max="10773" width="23.28515625" style="50" customWidth="1"/>
    <col min="10774" max="10774" width="23.85546875" style="50" customWidth="1"/>
    <col min="10775" max="10775" width="26.7109375" style="50" customWidth="1"/>
    <col min="10776" max="10776" width="24.5703125" style="50" customWidth="1"/>
    <col min="10777" max="10777" width="26.85546875" style="50" customWidth="1"/>
    <col min="10778" max="10779" width="23.5703125" style="50" customWidth="1"/>
    <col min="10780" max="10780" width="28.7109375" style="50" customWidth="1"/>
    <col min="10781" max="10781" width="34.42578125" style="50" customWidth="1"/>
    <col min="10782" max="10782" width="29.7109375" style="50" customWidth="1"/>
    <col min="10783" max="10783" width="22" style="50" customWidth="1"/>
    <col min="10784" max="10784" width="23.7109375" style="50" customWidth="1"/>
    <col min="10785" max="10785" width="23.5703125" style="50" customWidth="1"/>
    <col min="10786" max="10789" width="22.140625" style="50" customWidth="1"/>
    <col min="10790" max="10790" width="25.28515625" style="50" customWidth="1"/>
    <col min="10791" max="10791" width="45.42578125" style="50" customWidth="1"/>
    <col min="10792" max="10792" width="24.7109375" style="50" customWidth="1"/>
    <col min="10793" max="10793" width="26.42578125" style="50" customWidth="1"/>
    <col min="10794" max="10794" width="29.28515625" style="50" customWidth="1"/>
    <col min="10795" max="10797" width="27.28515625" style="50" customWidth="1"/>
    <col min="10798" max="10798" width="31.7109375" style="50" customWidth="1"/>
    <col min="10799" max="10799" width="27.7109375" style="50" customWidth="1"/>
    <col min="10800" max="10802" width="28.28515625" style="50" customWidth="1"/>
    <col min="10803" max="10803" width="24.7109375" style="50" customWidth="1"/>
    <col min="10804" max="10804" width="24.140625" style="50" customWidth="1"/>
    <col min="10805" max="10807" width="22.28515625" style="50" customWidth="1"/>
    <col min="10808" max="10808" width="22.42578125" style="50" customWidth="1"/>
    <col min="10809" max="10809" width="23.7109375" style="50" customWidth="1"/>
    <col min="10810" max="10812" width="9.28515625" style="50" customWidth="1"/>
    <col min="10813" max="10966" width="9.28515625" style="50"/>
    <col min="10967" max="10967" width="26.28515625" style="50" customWidth="1"/>
    <col min="10968" max="10968" width="45.42578125" style="50" customWidth="1"/>
    <col min="10969" max="10969" width="14.85546875" style="50" customWidth="1"/>
    <col min="10970" max="10973" width="9.28515625" style="50" customWidth="1"/>
    <col min="10974" max="10974" width="0.140625" style="50" customWidth="1"/>
    <col min="10975" max="10975" width="29.42578125" style="50" customWidth="1"/>
    <col min="10976" max="10976" width="24.42578125" style="50" customWidth="1"/>
    <col min="10977" max="10977" width="26.7109375" style="50" customWidth="1"/>
    <col min="10978" max="10978" width="24.85546875" style="50" customWidth="1"/>
    <col min="10979" max="10979" width="21.28515625" style="50" customWidth="1"/>
    <col min="10980" max="10983" width="21.5703125" style="50" customWidth="1"/>
    <col min="10984" max="10984" width="28.28515625" style="50" customWidth="1"/>
    <col min="10985" max="10985" width="33" style="50" customWidth="1"/>
    <col min="10986" max="10986" width="22.85546875" style="50" customWidth="1"/>
    <col min="10987" max="10987" width="22" style="50" customWidth="1"/>
    <col min="10988" max="10988" width="24.7109375" style="50" customWidth="1"/>
    <col min="10989" max="10989" width="28.7109375" style="50" customWidth="1"/>
    <col min="10990" max="10990" width="23.5703125" style="50" customWidth="1"/>
    <col min="10991" max="10991" width="24.28515625" style="50" customWidth="1"/>
    <col min="10992" max="10992" width="23.5703125" style="50" customWidth="1"/>
    <col min="10993" max="10997" width="24.28515625" style="50" customWidth="1"/>
    <col min="10998" max="10998" width="22.7109375" style="50" customWidth="1"/>
    <col min="10999" max="10999" width="21.5703125" style="50" customWidth="1"/>
    <col min="11000" max="11000" width="21.42578125" style="50" customWidth="1"/>
    <col min="11001" max="11001" width="22.28515625" style="50" customWidth="1"/>
    <col min="11002" max="11002" width="22.5703125" style="50" customWidth="1"/>
    <col min="11003" max="11003" width="23.28515625" style="50" customWidth="1"/>
    <col min="11004" max="11005" width="20.5703125" style="50" customWidth="1"/>
    <col min="11006" max="11006" width="21.28515625" style="50" customWidth="1"/>
    <col min="11007" max="11007" width="21.42578125" style="50" customWidth="1"/>
    <col min="11008" max="11008" width="22" style="50" customWidth="1"/>
    <col min="11009" max="11010" width="21.5703125" style="50" customWidth="1"/>
    <col min="11011" max="11011" width="22.28515625" style="50" customWidth="1"/>
    <col min="11012" max="11012" width="25.42578125" style="50" customWidth="1"/>
    <col min="11013" max="11013" width="25.28515625" style="50" customWidth="1"/>
    <col min="11014" max="11014" width="28.7109375" style="50" customWidth="1"/>
    <col min="11015" max="11015" width="22.140625" style="50" customWidth="1"/>
    <col min="11016" max="11016" width="22" style="50" customWidth="1"/>
    <col min="11017" max="11017" width="24.5703125" style="50" customWidth="1"/>
    <col min="11018" max="11018" width="19.7109375" style="50" customWidth="1"/>
    <col min="11019" max="11019" width="29.140625" style="50" customWidth="1"/>
    <col min="11020" max="11020" width="25.140625" style="50" customWidth="1"/>
    <col min="11021" max="11022" width="29.42578125" style="50" customWidth="1"/>
    <col min="11023" max="11024" width="23.7109375" style="50" customWidth="1"/>
    <col min="11025" max="11025" width="26.7109375" style="50" customWidth="1"/>
    <col min="11026" max="11026" width="29.85546875" style="50" customWidth="1"/>
    <col min="11027" max="11029" width="23.28515625" style="50" customWidth="1"/>
    <col min="11030" max="11030" width="23.85546875" style="50" customWidth="1"/>
    <col min="11031" max="11031" width="26.7109375" style="50" customWidth="1"/>
    <col min="11032" max="11032" width="24.5703125" style="50" customWidth="1"/>
    <col min="11033" max="11033" width="26.85546875" style="50" customWidth="1"/>
    <col min="11034" max="11035" width="23.5703125" style="50" customWidth="1"/>
    <col min="11036" max="11036" width="28.7109375" style="50" customWidth="1"/>
    <col min="11037" max="11037" width="34.42578125" style="50" customWidth="1"/>
    <col min="11038" max="11038" width="29.7109375" style="50" customWidth="1"/>
    <col min="11039" max="11039" width="22" style="50" customWidth="1"/>
    <col min="11040" max="11040" width="23.7109375" style="50" customWidth="1"/>
    <col min="11041" max="11041" width="23.5703125" style="50" customWidth="1"/>
    <col min="11042" max="11045" width="22.140625" style="50" customWidth="1"/>
    <col min="11046" max="11046" width="25.28515625" style="50" customWidth="1"/>
    <col min="11047" max="11047" width="45.42578125" style="50" customWidth="1"/>
    <col min="11048" max="11048" width="24.7109375" style="50" customWidth="1"/>
    <col min="11049" max="11049" width="26.42578125" style="50" customWidth="1"/>
    <col min="11050" max="11050" width="29.28515625" style="50" customWidth="1"/>
    <col min="11051" max="11053" width="27.28515625" style="50" customWidth="1"/>
    <col min="11054" max="11054" width="31.7109375" style="50" customWidth="1"/>
    <col min="11055" max="11055" width="27.7109375" style="50" customWidth="1"/>
    <col min="11056" max="11058" width="28.28515625" style="50" customWidth="1"/>
    <col min="11059" max="11059" width="24.7109375" style="50" customWidth="1"/>
    <col min="11060" max="11060" width="24.140625" style="50" customWidth="1"/>
    <col min="11061" max="11063" width="22.28515625" style="50" customWidth="1"/>
    <col min="11064" max="11064" width="22.42578125" style="50" customWidth="1"/>
    <col min="11065" max="11065" width="23.7109375" style="50" customWidth="1"/>
    <col min="11066" max="11068" width="9.28515625" style="50" customWidth="1"/>
    <col min="11069" max="11222" width="9.28515625" style="50"/>
    <col min="11223" max="11223" width="26.28515625" style="50" customWidth="1"/>
    <col min="11224" max="11224" width="45.42578125" style="50" customWidth="1"/>
    <col min="11225" max="11225" width="14.85546875" style="50" customWidth="1"/>
    <col min="11226" max="11229" width="9.28515625" style="50" customWidth="1"/>
    <col min="11230" max="11230" width="0.140625" style="50" customWidth="1"/>
    <col min="11231" max="11231" width="29.42578125" style="50" customWidth="1"/>
    <col min="11232" max="11232" width="24.42578125" style="50" customWidth="1"/>
    <col min="11233" max="11233" width="26.7109375" style="50" customWidth="1"/>
    <col min="11234" max="11234" width="24.85546875" style="50" customWidth="1"/>
    <col min="11235" max="11235" width="21.28515625" style="50" customWidth="1"/>
    <col min="11236" max="11239" width="21.5703125" style="50" customWidth="1"/>
    <col min="11240" max="11240" width="28.28515625" style="50" customWidth="1"/>
    <col min="11241" max="11241" width="33" style="50" customWidth="1"/>
    <col min="11242" max="11242" width="22.85546875" style="50" customWidth="1"/>
    <col min="11243" max="11243" width="22" style="50" customWidth="1"/>
    <col min="11244" max="11244" width="24.7109375" style="50" customWidth="1"/>
    <col min="11245" max="11245" width="28.7109375" style="50" customWidth="1"/>
    <col min="11246" max="11246" width="23.5703125" style="50" customWidth="1"/>
    <col min="11247" max="11247" width="24.28515625" style="50" customWidth="1"/>
    <col min="11248" max="11248" width="23.5703125" style="50" customWidth="1"/>
    <col min="11249" max="11253" width="24.28515625" style="50" customWidth="1"/>
    <col min="11254" max="11254" width="22.7109375" style="50" customWidth="1"/>
    <col min="11255" max="11255" width="21.5703125" style="50" customWidth="1"/>
    <col min="11256" max="11256" width="21.42578125" style="50" customWidth="1"/>
    <col min="11257" max="11257" width="22.28515625" style="50" customWidth="1"/>
    <col min="11258" max="11258" width="22.5703125" style="50" customWidth="1"/>
    <col min="11259" max="11259" width="23.28515625" style="50" customWidth="1"/>
    <col min="11260" max="11261" width="20.5703125" style="50" customWidth="1"/>
    <col min="11262" max="11262" width="21.28515625" style="50" customWidth="1"/>
    <col min="11263" max="11263" width="21.42578125" style="50" customWidth="1"/>
    <col min="11264" max="11264" width="22" style="50" customWidth="1"/>
    <col min="11265" max="11266" width="21.5703125" style="50" customWidth="1"/>
    <col min="11267" max="11267" width="22.28515625" style="50" customWidth="1"/>
    <col min="11268" max="11268" width="25.42578125" style="50" customWidth="1"/>
    <col min="11269" max="11269" width="25.28515625" style="50" customWidth="1"/>
    <col min="11270" max="11270" width="28.7109375" style="50" customWidth="1"/>
    <col min="11271" max="11271" width="22.140625" style="50" customWidth="1"/>
    <col min="11272" max="11272" width="22" style="50" customWidth="1"/>
    <col min="11273" max="11273" width="24.5703125" style="50" customWidth="1"/>
    <col min="11274" max="11274" width="19.7109375" style="50" customWidth="1"/>
    <col min="11275" max="11275" width="29.140625" style="50" customWidth="1"/>
    <col min="11276" max="11276" width="25.140625" style="50" customWidth="1"/>
    <col min="11277" max="11278" width="29.42578125" style="50" customWidth="1"/>
    <col min="11279" max="11280" width="23.7109375" style="50" customWidth="1"/>
    <col min="11281" max="11281" width="26.7109375" style="50" customWidth="1"/>
    <col min="11282" max="11282" width="29.85546875" style="50" customWidth="1"/>
    <col min="11283" max="11285" width="23.28515625" style="50" customWidth="1"/>
    <col min="11286" max="11286" width="23.85546875" style="50" customWidth="1"/>
    <col min="11287" max="11287" width="26.7109375" style="50" customWidth="1"/>
    <col min="11288" max="11288" width="24.5703125" style="50" customWidth="1"/>
    <col min="11289" max="11289" width="26.85546875" style="50" customWidth="1"/>
    <col min="11290" max="11291" width="23.5703125" style="50" customWidth="1"/>
    <col min="11292" max="11292" width="28.7109375" style="50" customWidth="1"/>
    <col min="11293" max="11293" width="34.42578125" style="50" customWidth="1"/>
    <col min="11294" max="11294" width="29.7109375" style="50" customWidth="1"/>
    <col min="11295" max="11295" width="22" style="50" customWidth="1"/>
    <col min="11296" max="11296" width="23.7109375" style="50" customWidth="1"/>
    <col min="11297" max="11297" width="23.5703125" style="50" customWidth="1"/>
    <col min="11298" max="11301" width="22.140625" style="50" customWidth="1"/>
    <col min="11302" max="11302" width="25.28515625" style="50" customWidth="1"/>
    <col min="11303" max="11303" width="45.42578125" style="50" customWidth="1"/>
    <col min="11304" max="11304" width="24.7109375" style="50" customWidth="1"/>
    <col min="11305" max="11305" width="26.42578125" style="50" customWidth="1"/>
    <col min="11306" max="11306" width="29.28515625" style="50" customWidth="1"/>
    <col min="11307" max="11309" width="27.28515625" style="50" customWidth="1"/>
    <col min="11310" max="11310" width="31.7109375" style="50" customWidth="1"/>
    <col min="11311" max="11311" width="27.7109375" style="50" customWidth="1"/>
    <col min="11312" max="11314" width="28.28515625" style="50" customWidth="1"/>
    <col min="11315" max="11315" width="24.7109375" style="50" customWidth="1"/>
    <col min="11316" max="11316" width="24.140625" style="50" customWidth="1"/>
    <col min="11317" max="11319" width="22.28515625" style="50" customWidth="1"/>
    <col min="11320" max="11320" width="22.42578125" style="50" customWidth="1"/>
    <col min="11321" max="11321" width="23.7109375" style="50" customWidth="1"/>
    <col min="11322" max="11324" width="9.28515625" style="50" customWidth="1"/>
    <col min="11325" max="11478" width="9.28515625" style="50"/>
    <col min="11479" max="11479" width="26.28515625" style="50" customWidth="1"/>
    <col min="11480" max="11480" width="45.42578125" style="50" customWidth="1"/>
    <col min="11481" max="11481" width="14.85546875" style="50" customWidth="1"/>
    <col min="11482" max="11485" width="9.28515625" style="50" customWidth="1"/>
    <col min="11486" max="11486" width="0.140625" style="50" customWidth="1"/>
    <col min="11487" max="11487" width="29.42578125" style="50" customWidth="1"/>
    <col min="11488" max="11488" width="24.42578125" style="50" customWidth="1"/>
    <col min="11489" max="11489" width="26.7109375" style="50" customWidth="1"/>
    <col min="11490" max="11490" width="24.85546875" style="50" customWidth="1"/>
    <col min="11491" max="11491" width="21.28515625" style="50" customWidth="1"/>
    <col min="11492" max="11495" width="21.5703125" style="50" customWidth="1"/>
    <col min="11496" max="11496" width="28.28515625" style="50" customWidth="1"/>
    <col min="11497" max="11497" width="33" style="50" customWidth="1"/>
    <col min="11498" max="11498" width="22.85546875" style="50" customWidth="1"/>
    <col min="11499" max="11499" width="22" style="50" customWidth="1"/>
    <col min="11500" max="11500" width="24.7109375" style="50" customWidth="1"/>
    <col min="11501" max="11501" width="28.7109375" style="50" customWidth="1"/>
    <col min="11502" max="11502" width="23.5703125" style="50" customWidth="1"/>
    <col min="11503" max="11503" width="24.28515625" style="50" customWidth="1"/>
    <col min="11504" max="11504" width="23.5703125" style="50" customWidth="1"/>
    <col min="11505" max="11509" width="24.28515625" style="50" customWidth="1"/>
    <col min="11510" max="11510" width="22.7109375" style="50" customWidth="1"/>
    <col min="11511" max="11511" width="21.5703125" style="50" customWidth="1"/>
    <col min="11512" max="11512" width="21.42578125" style="50" customWidth="1"/>
    <col min="11513" max="11513" width="22.28515625" style="50" customWidth="1"/>
    <col min="11514" max="11514" width="22.5703125" style="50" customWidth="1"/>
    <col min="11515" max="11515" width="23.28515625" style="50" customWidth="1"/>
    <col min="11516" max="11517" width="20.5703125" style="50" customWidth="1"/>
    <col min="11518" max="11518" width="21.28515625" style="50" customWidth="1"/>
    <col min="11519" max="11519" width="21.42578125" style="50" customWidth="1"/>
    <col min="11520" max="11520" width="22" style="50" customWidth="1"/>
    <col min="11521" max="11522" width="21.5703125" style="50" customWidth="1"/>
    <col min="11523" max="11523" width="22.28515625" style="50" customWidth="1"/>
    <col min="11524" max="11524" width="25.42578125" style="50" customWidth="1"/>
    <col min="11525" max="11525" width="25.28515625" style="50" customWidth="1"/>
    <col min="11526" max="11526" width="28.7109375" style="50" customWidth="1"/>
    <col min="11527" max="11527" width="22.140625" style="50" customWidth="1"/>
    <col min="11528" max="11528" width="22" style="50" customWidth="1"/>
    <col min="11529" max="11529" width="24.5703125" style="50" customWidth="1"/>
    <col min="11530" max="11530" width="19.7109375" style="50" customWidth="1"/>
    <col min="11531" max="11531" width="29.140625" style="50" customWidth="1"/>
    <col min="11532" max="11532" width="25.140625" style="50" customWidth="1"/>
    <col min="11533" max="11534" width="29.42578125" style="50" customWidth="1"/>
    <col min="11535" max="11536" width="23.7109375" style="50" customWidth="1"/>
    <col min="11537" max="11537" width="26.7109375" style="50" customWidth="1"/>
    <col min="11538" max="11538" width="29.85546875" style="50" customWidth="1"/>
    <col min="11539" max="11541" width="23.28515625" style="50" customWidth="1"/>
    <col min="11542" max="11542" width="23.85546875" style="50" customWidth="1"/>
    <col min="11543" max="11543" width="26.7109375" style="50" customWidth="1"/>
    <col min="11544" max="11544" width="24.5703125" style="50" customWidth="1"/>
    <col min="11545" max="11545" width="26.85546875" style="50" customWidth="1"/>
    <col min="11546" max="11547" width="23.5703125" style="50" customWidth="1"/>
    <col min="11548" max="11548" width="28.7109375" style="50" customWidth="1"/>
    <col min="11549" max="11549" width="34.42578125" style="50" customWidth="1"/>
    <col min="11550" max="11550" width="29.7109375" style="50" customWidth="1"/>
    <col min="11551" max="11551" width="22" style="50" customWidth="1"/>
    <col min="11552" max="11552" width="23.7109375" style="50" customWidth="1"/>
    <col min="11553" max="11553" width="23.5703125" style="50" customWidth="1"/>
    <col min="11554" max="11557" width="22.140625" style="50" customWidth="1"/>
    <col min="11558" max="11558" width="25.28515625" style="50" customWidth="1"/>
    <col min="11559" max="11559" width="45.42578125" style="50" customWidth="1"/>
    <col min="11560" max="11560" width="24.7109375" style="50" customWidth="1"/>
    <col min="11561" max="11561" width="26.42578125" style="50" customWidth="1"/>
    <col min="11562" max="11562" width="29.28515625" style="50" customWidth="1"/>
    <col min="11563" max="11565" width="27.28515625" style="50" customWidth="1"/>
    <col min="11566" max="11566" width="31.7109375" style="50" customWidth="1"/>
    <col min="11567" max="11567" width="27.7109375" style="50" customWidth="1"/>
    <col min="11568" max="11570" width="28.28515625" style="50" customWidth="1"/>
    <col min="11571" max="11571" width="24.7109375" style="50" customWidth="1"/>
    <col min="11572" max="11572" width="24.140625" style="50" customWidth="1"/>
    <col min="11573" max="11575" width="22.28515625" style="50" customWidth="1"/>
    <col min="11576" max="11576" width="22.42578125" style="50" customWidth="1"/>
    <col min="11577" max="11577" width="23.7109375" style="50" customWidth="1"/>
    <col min="11578" max="11580" width="9.28515625" style="50" customWidth="1"/>
    <col min="11581" max="11734" width="9.28515625" style="50"/>
    <col min="11735" max="11735" width="26.28515625" style="50" customWidth="1"/>
    <col min="11736" max="11736" width="45.42578125" style="50" customWidth="1"/>
    <col min="11737" max="11737" width="14.85546875" style="50" customWidth="1"/>
    <col min="11738" max="11741" width="9.28515625" style="50" customWidth="1"/>
    <col min="11742" max="11742" width="0.140625" style="50" customWidth="1"/>
    <col min="11743" max="11743" width="29.42578125" style="50" customWidth="1"/>
    <col min="11744" max="11744" width="24.42578125" style="50" customWidth="1"/>
    <col min="11745" max="11745" width="26.7109375" style="50" customWidth="1"/>
    <col min="11746" max="11746" width="24.85546875" style="50" customWidth="1"/>
    <col min="11747" max="11747" width="21.28515625" style="50" customWidth="1"/>
    <col min="11748" max="11751" width="21.5703125" style="50" customWidth="1"/>
    <col min="11752" max="11752" width="28.28515625" style="50" customWidth="1"/>
    <col min="11753" max="11753" width="33" style="50" customWidth="1"/>
    <col min="11754" max="11754" width="22.85546875" style="50" customWidth="1"/>
    <col min="11755" max="11755" width="22" style="50" customWidth="1"/>
    <col min="11756" max="11756" width="24.7109375" style="50" customWidth="1"/>
    <col min="11757" max="11757" width="28.7109375" style="50" customWidth="1"/>
    <col min="11758" max="11758" width="23.5703125" style="50" customWidth="1"/>
    <col min="11759" max="11759" width="24.28515625" style="50" customWidth="1"/>
    <col min="11760" max="11760" width="23.5703125" style="50" customWidth="1"/>
    <col min="11761" max="11765" width="24.28515625" style="50" customWidth="1"/>
    <col min="11766" max="11766" width="22.7109375" style="50" customWidth="1"/>
    <col min="11767" max="11767" width="21.5703125" style="50" customWidth="1"/>
    <col min="11768" max="11768" width="21.42578125" style="50" customWidth="1"/>
    <col min="11769" max="11769" width="22.28515625" style="50" customWidth="1"/>
    <col min="11770" max="11770" width="22.5703125" style="50" customWidth="1"/>
    <col min="11771" max="11771" width="23.28515625" style="50" customWidth="1"/>
    <col min="11772" max="11773" width="20.5703125" style="50" customWidth="1"/>
    <col min="11774" max="11774" width="21.28515625" style="50" customWidth="1"/>
    <col min="11775" max="11775" width="21.42578125" style="50" customWidth="1"/>
    <col min="11776" max="11776" width="22" style="50" customWidth="1"/>
    <col min="11777" max="11778" width="21.5703125" style="50" customWidth="1"/>
    <col min="11779" max="11779" width="22.28515625" style="50" customWidth="1"/>
    <col min="11780" max="11780" width="25.42578125" style="50" customWidth="1"/>
    <col min="11781" max="11781" width="25.28515625" style="50" customWidth="1"/>
    <col min="11782" max="11782" width="28.7109375" style="50" customWidth="1"/>
    <col min="11783" max="11783" width="22.140625" style="50" customWidth="1"/>
    <col min="11784" max="11784" width="22" style="50" customWidth="1"/>
    <col min="11785" max="11785" width="24.5703125" style="50" customWidth="1"/>
    <col min="11786" max="11786" width="19.7109375" style="50" customWidth="1"/>
    <col min="11787" max="11787" width="29.140625" style="50" customWidth="1"/>
    <col min="11788" max="11788" width="25.140625" style="50" customWidth="1"/>
    <col min="11789" max="11790" width="29.42578125" style="50" customWidth="1"/>
    <col min="11791" max="11792" width="23.7109375" style="50" customWidth="1"/>
    <col min="11793" max="11793" width="26.7109375" style="50" customWidth="1"/>
    <col min="11794" max="11794" width="29.85546875" style="50" customWidth="1"/>
    <col min="11795" max="11797" width="23.28515625" style="50" customWidth="1"/>
    <col min="11798" max="11798" width="23.85546875" style="50" customWidth="1"/>
    <col min="11799" max="11799" width="26.7109375" style="50" customWidth="1"/>
    <col min="11800" max="11800" width="24.5703125" style="50" customWidth="1"/>
    <col min="11801" max="11801" width="26.85546875" style="50" customWidth="1"/>
    <col min="11802" max="11803" width="23.5703125" style="50" customWidth="1"/>
    <col min="11804" max="11804" width="28.7109375" style="50" customWidth="1"/>
    <col min="11805" max="11805" width="34.42578125" style="50" customWidth="1"/>
    <col min="11806" max="11806" width="29.7109375" style="50" customWidth="1"/>
    <col min="11807" max="11807" width="22" style="50" customWidth="1"/>
    <col min="11808" max="11808" width="23.7109375" style="50" customWidth="1"/>
    <col min="11809" max="11809" width="23.5703125" style="50" customWidth="1"/>
    <col min="11810" max="11813" width="22.140625" style="50" customWidth="1"/>
    <col min="11814" max="11814" width="25.28515625" style="50" customWidth="1"/>
    <col min="11815" max="11815" width="45.42578125" style="50" customWidth="1"/>
    <col min="11816" max="11816" width="24.7109375" style="50" customWidth="1"/>
    <col min="11817" max="11817" width="26.42578125" style="50" customWidth="1"/>
    <col min="11818" max="11818" width="29.28515625" style="50" customWidth="1"/>
    <col min="11819" max="11821" width="27.28515625" style="50" customWidth="1"/>
    <col min="11822" max="11822" width="31.7109375" style="50" customWidth="1"/>
    <col min="11823" max="11823" width="27.7109375" style="50" customWidth="1"/>
    <col min="11824" max="11826" width="28.28515625" style="50" customWidth="1"/>
    <col min="11827" max="11827" width="24.7109375" style="50" customWidth="1"/>
    <col min="11828" max="11828" width="24.140625" style="50" customWidth="1"/>
    <col min="11829" max="11831" width="22.28515625" style="50" customWidth="1"/>
    <col min="11832" max="11832" width="22.42578125" style="50" customWidth="1"/>
    <col min="11833" max="11833" width="23.7109375" style="50" customWidth="1"/>
    <col min="11834" max="11836" width="9.28515625" style="50" customWidth="1"/>
    <col min="11837" max="11990" width="9.28515625" style="50"/>
    <col min="11991" max="11991" width="26.28515625" style="50" customWidth="1"/>
    <col min="11992" max="11992" width="45.42578125" style="50" customWidth="1"/>
    <col min="11993" max="11993" width="14.85546875" style="50" customWidth="1"/>
    <col min="11994" max="11997" width="9.28515625" style="50" customWidth="1"/>
    <col min="11998" max="11998" width="0.140625" style="50" customWidth="1"/>
    <col min="11999" max="11999" width="29.42578125" style="50" customWidth="1"/>
    <col min="12000" max="12000" width="24.42578125" style="50" customWidth="1"/>
    <col min="12001" max="12001" width="26.7109375" style="50" customWidth="1"/>
    <col min="12002" max="12002" width="24.85546875" style="50" customWidth="1"/>
    <col min="12003" max="12003" width="21.28515625" style="50" customWidth="1"/>
    <col min="12004" max="12007" width="21.5703125" style="50" customWidth="1"/>
    <col min="12008" max="12008" width="28.28515625" style="50" customWidth="1"/>
    <col min="12009" max="12009" width="33" style="50" customWidth="1"/>
    <col min="12010" max="12010" width="22.85546875" style="50" customWidth="1"/>
    <col min="12011" max="12011" width="22" style="50" customWidth="1"/>
    <col min="12012" max="12012" width="24.7109375" style="50" customWidth="1"/>
    <col min="12013" max="12013" width="28.7109375" style="50" customWidth="1"/>
    <col min="12014" max="12014" width="23.5703125" style="50" customWidth="1"/>
    <col min="12015" max="12015" width="24.28515625" style="50" customWidth="1"/>
    <col min="12016" max="12016" width="23.5703125" style="50" customWidth="1"/>
    <col min="12017" max="12021" width="24.28515625" style="50" customWidth="1"/>
    <col min="12022" max="12022" width="22.7109375" style="50" customWidth="1"/>
    <col min="12023" max="12023" width="21.5703125" style="50" customWidth="1"/>
    <col min="12024" max="12024" width="21.42578125" style="50" customWidth="1"/>
    <col min="12025" max="12025" width="22.28515625" style="50" customWidth="1"/>
    <col min="12026" max="12026" width="22.5703125" style="50" customWidth="1"/>
    <col min="12027" max="12027" width="23.28515625" style="50" customWidth="1"/>
    <col min="12028" max="12029" width="20.5703125" style="50" customWidth="1"/>
    <col min="12030" max="12030" width="21.28515625" style="50" customWidth="1"/>
    <col min="12031" max="12031" width="21.42578125" style="50" customWidth="1"/>
    <col min="12032" max="12032" width="22" style="50" customWidth="1"/>
    <col min="12033" max="12034" width="21.5703125" style="50" customWidth="1"/>
    <col min="12035" max="12035" width="22.28515625" style="50" customWidth="1"/>
    <col min="12036" max="12036" width="25.42578125" style="50" customWidth="1"/>
    <col min="12037" max="12037" width="25.28515625" style="50" customWidth="1"/>
    <col min="12038" max="12038" width="28.7109375" style="50" customWidth="1"/>
    <col min="12039" max="12039" width="22.140625" style="50" customWidth="1"/>
    <col min="12040" max="12040" width="22" style="50" customWidth="1"/>
    <col min="12041" max="12041" width="24.5703125" style="50" customWidth="1"/>
    <col min="12042" max="12042" width="19.7109375" style="50" customWidth="1"/>
    <col min="12043" max="12043" width="29.140625" style="50" customWidth="1"/>
    <col min="12044" max="12044" width="25.140625" style="50" customWidth="1"/>
    <col min="12045" max="12046" width="29.42578125" style="50" customWidth="1"/>
    <col min="12047" max="12048" width="23.7109375" style="50" customWidth="1"/>
    <col min="12049" max="12049" width="26.7109375" style="50" customWidth="1"/>
    <col min="12050" max="12050" width="29.85546875" style="50" customWidth="1"/>
    <col min="12051" max="12053" width="23.28515625" style="50" customWidth="1"/>
    <col min="12054" max="12054" width="23.85546875" style="50" customWidth="1"/>
    <col min="12055" max="12055" width="26.7109375" style="50" customWidth="1"/>
    <col min="12056" max="12056" width="24.5703125" style="50" customWidth="1"/>
    <col min="12057" max="12057" width="26.85546875" style="50" customWidth="1"/>
    <col min="12058" max="12059" width="23.5703125" style="50" customWidth="1"/>
    <col min="12060" max="12060" width="28.7109375" style="50" customWidth="1"/>
    <col min="12061" max="12061" width="34.42578125" style="50" customWidth="1"/>
    <col min="12062" max="12062" width="29.7109375" style="50" customWidth="1"/>
    <col min="12063" max="12063" width="22" style="50" customWidth="1"/>
    <col min="12064" max="12064" width="23.7109375" style="50" customWidth="1"/>
    <col min="12065" max="12065" width="23.5703125" style="50" customWidth="1"/>
    <col min="12066" max="12069" width="22.140625" style="50" customWidth="1"/>
    <col min="12070" max="12070" width="25.28515625" style="50" customWidth="1"/>
    <col min="12071" max="12071" width="45.42578125" style="50" customWidth="1"/>
    <col min="12072" max="12072" width="24.7109375" style="50" customWidth="1"/>
    <col min="12073" max="12073" width="26.42578125" style="50" customWidth="1"/>
    <col min="12074" max="12074" width="29.28515625" style="50" customWidth="1"/>
    <col min="12075" max="12077" width="27.28515625" style="50" customWidth="1"/>
    <col min="12078" max="12078" width="31.7109375" style="50" customWidth="1"/>
    <col min="12079" max="12079" width="27.7109375" style="50" customWidth="1"/>
    <col min="12080" max="12082" width="28.28515625" style="50" customWidth="1"/>
    <col min="12083" max="12083" width="24.7109375" style="50" customWidth="1"/>
    <col min="12084" max="12084" width="24.140625" style="50" customWidth="1"/>
    <col min="12085" max="12087" width="22.28515625" style="50" customWidth="1"/>
    <col min="12088" max="12088" width="22.42578125" style="50" customWidth="1"/>
    <col min="12089" max="12089" width="23.7109375" style="50" customWidth="1"/>
    <col min="12090" max="12092" width="9.28515625" style="50" customWidth="1"/>
    <col min="12093" max="12246" width="9.28515625" style="50"/>
    <col min="12247" max="12247" width="26.28515625" style="50" customWidth="1"/>
    <col min="12248" max="12248" width="45.42578125" style="50" customWidth="1"/>
    <col min="12249" max="12249" width="14.85546875" style="50" customWidth="1"/>
    <col min="12250" max="12253" width="9.28515625" style="50" customWidth="1"/>
    <col min="12254" max="12254" width="0.140625" style="50" customWidth="1"/>
    <col min="12255" max="12255" width="29.42578125" style="50" customWidth="1"/>
    <col min="12256" max="12256" width="24.42578125" style="50" customWidth="1"/>
    <col min="12257" max="12257" width="26.7109375" style="50" customWidth="1"/>
    <col min="12258" max="12258" width="24.85546875" style="50" customWidth="1"/>
    <col min="12259" max="12259" width="21.28515625" style="50" customWidth="1"/>
    <col min="12260" max="12263" width="21.5703125" style="50" customWidth="1"/>
    <col min="12264" max="12264" width="28.28515625" style="50" customWidth="1"/>
    <col min="12265" max="12265" width="33" style="50" customWidth="1"/>
    <col min="12266" max="12266" width="22.85546875" style="50" customWidth="1"/>
    <col min="12267" max="12267" width="22" style="50" customWidth="1"/>
    <col min="12268" max="12268" width="24.7109375" style="50" customWidth="1"/>
    <col min="12269" max="12269" width="28.7109375" style="50" customWidth="1"/>
    <col min="12270" max="12270" width="23.5703125" style="50" customWidth="1"/>
    <col min="12271" max="12271" width="24.28515625" style="50" customWidth="1"/>
    <col min="12272" max="12272" width="23.5703125" style="50" customWidth="1"/>
    <col min="12273" max="12277" width="24.28515625" style="50" customWidth="1"/>
    <col min="12278" max="12278" width="22.7109375" style="50" customWidth="1"/>
    <col min="12279" max="12279" width="21.5703125" style="50" customWidth="1"/>
    <col min="12280" max="12280" width="21.42578125" style="50" customWidth="1"/>
    <col min="12281" max="12281" width="22.28515625" style="50" customWidth="1"/>
    <col min="12282" max="12282" width="22.5703125" style="50" customWidth="1"/>
    <col min="12283" max="12283" width="23.28515625" style="50" customWidth="1"/>
    <col min="12284" max="12285" width="20.5703125" style="50" customWidth="1"/>
    <col min="12286" max="12286" width="21.28515625" style="50" customWidth="1"/>
    <col min="12287" max="12287" width="21.42578125" style="50" customWidth="1"/>
    <col min="12288" max="12288" width="22" style="50" customWidth="1"/>
    <col min="12289" max="12290" width="21.5703125" style="50" customWidth="1"/>
    <col min="12291" max="12291" width="22.28515625" style="50" customWidth="1"/>
    <col min="12292" max="12292" width="25.42578125" style="50" customWidth="1"/>
    <col min="12293" max="12293" width="25.28515625" style="50" customWidth="1"/>
    <col min="12294" max="12294" width="28.7109375" style="50" customWidth="1"/>
    <col min="12295" max="12295" width="22.140625" style="50" customWidth="1"/>
    <col min="12296" max="12296" width="22" style="50" customWidth="1"/>
    <col min="12297" max="12297" width="24.5703125" style="50" customWidth="1"/>
    <col min="12298" max="12298" width="19.7109375" style="50" customWidth="1"/>
    <col min="12299" max="12299" width="29.140625" style="50" customWidth="1"/>
    <col min="12300" max="12300" width="25.140625" style="50" customWidth="1"/>
    <col min="12301" max="12302" width="29.42578125" style="50" customWidth="1"/>
    <col min="12303" max="12304" width="23.7109375" style="50" customWidth="1"/>
    <col min="12305" max="12305" width="26.7109375" style="50" customWidth="1"/>
    <col min="12306" max="12306" width="29.85546875" style="50" customWidth="1"/>
    <col min="12307" max="12309" width="23.28515625" style="50" customWidth="1"/>
    <col min="12310" max="12310" width="23.85546875" style="50" customWidth="1"/>
    <col min="12311" max="12311" width="26.7109375" style="50" customWidth="1"/>
    <col min="12312" max="12312" width="24.5703125" style="50" customWidth="1"/>
    <col min="12313" max="12313" width="26.85546875" style="50" customWidth="1"/>
    <col min="12314" max="12315" width="23.5703125" style="50" customWidth="1"/>
    <col min="12316" max="12316" width="28.7109375" style="50" customWidth="1"/>
    <col min="12317" max="12317" width="34.42578125" style="50" customWidth="1"/>
    <col min="12318" max="12318" width="29.7109375" style="50" customWidth="1"/>
    <col min="12319" max="12319" width="22" style="50" customWidth="1"/>
    <col min="12320" max="12320" width="23.7109375" style="50" customWidth="1"/>
    <col min="12321" max="12321" width="23.5703125" style="50" customWidth="1"/>
    <col min="12322" max="12325" width="22.140625" style="50" customWidth="1"/>
    <col min="12326" max="12326" width="25.28515625" style="50" customWidth="1"/>
    <col min="12327" max="12327" width="45.42578125" style="50" customWidth="1"/>
    <col min="12328" max="12328" width="24.7109375" style="50" customWidth="1"/>
    <col min="12329" max="12329" width="26.42578125" style="50" customWidth="1"/>
    <col min="12330" max="12330" width="29.28515625" style="50" customWidth="1"/>
    <col min="12331" max="12333" width="27.28515625" style="50" customWidth="1"/>
    <col min="12334" max="12334" width="31.7109375" style="50" customWidth="1"/>
    <col min="12335" max="12335" width="27.7109375" style="50" customWidth="1"/>
    <col min="12336" max="12338" width="28.28515625" style="50" customWidth="1"/>
    <col min="12339" max="12339" width="24.7109375" style="50" customWidth="1"/>
    <col min="12340" max="12340" width="24.140625" style="50" customWidth="1"/>
    <col min="12341" max="12343" width="22.28515625" style="50" customWidth="1"/>
    <col min="12344" max="12344" width="22.42578125" style="50" customWidth="1"/>
    <col min="12345" max="12345" width="23.7109375" style="50" customWidth="1"/>
    <col min="12346" max="12348" width="9.28515625" style="50" customWidth="1"/>
    <col min="12349" max="12502" width="9.28515625" style="50"/>
    <col min="12503" max="12503" width="26.28515625" style="50" customWidth="1"/>
    <col min="12504" max="12504" width="45.42578125" style="50" customWidth="1"/>
    <col min="12505" max="12505" width="14.85546875" style="50" customWidth="1"/>
    <col min="12506" max="12509" width="9.28515625" style="50" customWidth="1"/>
    <col min="12510" max="12510" width="0.140625" style="50" customWidth="1"/>
    <col min="12511" max="12511" width="29.42578125" style="50" customWidth="1"/>
    <col min="12512" max="12512" width="24.42578125" style="50" customWidth="1"/>
    <col min="12513" max="12513" width="26.7109375" style="50" customWidth="1"/>
    <col min="12514" max="12514" width="24.85546875" style="50" customWidth="1"/>
    <col min="12515" max="12515" width="21.28515625" style="50" customWidth="1"/>
    <col min="12516" max="12519" width="21.5703125" style="50" customWidth="1"/>
    <col min="12520" max="12520" width="28.28515625" style="50" customWidth="1"/>
    <col min="12521" max="12521" width="33" style="50" customWidth="1"/>
    <col min="12522" max="12522" width="22.85546875" style="50" customWidth="1"/>
    <col min="12523" max="12523" width="22" style="50" customWidth="1"/>
    <col min="12524" max="12524" width="24.7109375" style="50" customWidth="1"/>
    <col min="12525" max="12525" width="28.7109375" style="50" customWidth="1"/>
    <col min="12526" max="12526" width="23.5703125" style="50" customWidth="1"/>
    <col min="12527" max="12527" width="24.28515625" style="50" customWidth="1"/>
    <col min="12528" max="12528" width="23.5703125" style="50" customWidth="1"/>
    <col min="12529" max="12533" width="24.28515625" style="50" customWidth="1"/>
    <col min="12534" max="12534" width="22.7109375" style="50" customWidth="1"/>
    <col min="12535" max="12535" width="21.5703125" style="50" customWidth="1"/>
    <col min="12536" max="12536" width="21.42578125" style="50" customWidth="1"/>
    <col min="12537" max="12537" width="22.28515625" style="50" customWidth="1"/>
    <col min="12538" max="12538" width="22.5703125" style="50" customWidth="1"/>
    <col min="12539" max="12539" width="23.28515625" style="50" customWidth="1"/>
    <col min="12540" max="12541" width="20.5703125" style="50" customWidth="1"/>
    <col min="12542" max="12542" width="21.28515625" style="50" customWidth="1"/>
    <col min="12543" max="12543" width="21.42578125" style="50" customWidth="1"/>
    <col min="12544" max="12544" width="22" style="50" customWidth="1"/>
    <col min="12545" max="12546" width="21.5703125" style="50" customWidth="1"/>
    <col min="12547" max="12547" width="22.28515625" style="50" customWidth="1"/>
    <col min="12548" max="12548" width="25.42578125" style="50" customWidth="1"/>
    <col min="12549" max="12549" width="25.28515625" style="50" customWidth="1"/>
    <col min="12550" max="12550" width="28.7109375" style="50" customWidth="1"/>
    <col min="12551" max="12551" width="22.140625" style="50" customWidth="1"/>
    <col min="12552" max="12552" width="22" style="50" customWidth="1"/>
    <col min="12553" max="12553" width="24.5703125" style="50" customWidth="1"/>
    <col min="12554" max="12554" width="19.7109375" style="50" customWidth="1"/>
    <col min="12555" max="12555" width="29.140625" style="50" customWidth="1"/>
    <col min="12556" max="12556" width="25.140625" style="50" customWidth="1"/>
    <col min="12557" max="12558" width="29.42578125" style="50" customWidth="1"/>
    <col min="12559" max="12560" width="23.7109375" style="50" customWidth="1"/>
    <col min="12561" max="12561" width="26.7109375" style="50" customWidth="1"/>
    <col min="12562" max="12562" width="29.85546875" style="50" customWidth="1"/>
    <col min="12563" max="12565" width="23.28515625" style="50" customWidth="1"/>
    <col min="12566" max="12566" width="23.85546875" style="50" customWidth="1"/>
    <col min="12567" max="12567" width="26.7109375" style="50" customWidth="1"/>
    <col min="12568" max="12568" width="24.5703125" style="50" customWidth="1"/>
    <col min="12569" max="12569" width="26.85546875" style="50" customWidth="1"/>
    <col min="12570" max="12571" width="23.5703125" style="50" customWidth="1"/>
    <col min="12572" max="12572" width="28.7109375" style="50" customWidth="1"/>
    <col min="12573" max="12573" width="34.42578125" style="50" customWidth="1"/>
    <col min="12574" max="12574" width="29.7109375" style="50" customWidth="1"/>
    <col min="12575" max="12575" width="22" style="50" customWidth="1"/>
    <col min="12576" max="12576" width="23.7109375" style="50" customWidth="1"/>
    <col min="12577" max="12577" width="23.5703125" style="50" customWidth="1"/>
    <col min="12578" max="12581" width="22.140625" style="50" customWidth="1"/>
    <col min="12582" max="12582" width="25.28515625" style="50" customWidth="1"/>
    <col min="12583" max="12583" width="45.42578125" style="50" customWidth="1"/>
    <col min="12584" max="12584" width="24.7109375" style="50" customWidth="1"/>
    <col min="12585" max="12585" width="26.42578125" style="50" customWidth="1"/>
    <col min="12586" max="12586" width="29.28515625" style="50" customWidth="1"/>
    <col min="12587" max="12589" width="27.28515625" style="50" customWidth="1"/>
    <col min="12590" max="12590" width="31.7109375" style="50" customWidth="1"/>
    <col min="12591" max="12591" width="27.7109375" style="50" customWidth="1"/>
    <col min="12592" max="12594" width="28.28515625" style="50" customWidth="1"/>
    <col min="12595" max="12595" width="24.7109375" style="50" customWidth="1"/>
    <col min="12596" max="12596" width="24.140625" style="50" customWidth="1"/>
    <col min="12597" max="12599" width="22.28515625" style="50" customWidth="1"/>
    <col min="12600" max="12600" width="22.42578125" style="50" customWidth="1"/>
    <col min="12601" max="12601" width="23.7109375" style="50" customWidth="1"/>
    <col min="12602" max="12604" width="9.28515625" style="50" customWidth="1"/>
    <col min="12605" max="12758" width="9.28515625" style="50"/>
    <col min="12759" max="12759" width="26.28515625" style="50" customWidth="1"/>
    <col min="12760" max="12760" width="45.42578125" style="50" customWidth="1"/>
    <col min="12761" max="12761" width="14.85546875" style="50" customWidth="1"/>
    <col min="12762" max="12765" width="9.28515625" style="50" customWidth="1"/>
    <col min="12766" max="12766" width="0.140625" style="50" customWidth="1"/>
    <col min="12767" max="12767" width="29.42578125" style="50" customWidth="1"/>
    <col min="12768" max="12768" width="24.42578125" style="50" customWidth="1"/>
    <col min="12769" max="12769" width="26.7109375" style="50" customWidth="1"/>
    <col min="12770" max="12770" width="24.85546875" style="50" customWidth="1"/>
    <col min="12771" max="12771" width="21.28515625" style="50" customWidth="1"/>
    <col min="12772" max="12775" width="21.5703125" style="50" customWidth="1"/>
    <col min="12776" max="12776" width="28.28515625" style="50" customWidth="1"/>
    <col min="12777" max="12777" width="33" style="50" customWidth="1"/>
    <col min="12778" max="12778" width="22.85546875" style="50" customWidth="1"/>
    <col min="12779" max="12779" width="22" style="50" customWidth="1"/>
    <col min="12780" max="12780" width="24.7109375" style="50" customWidth="1"/>
    <col min="12781" max="12781" width="28.7109375" style="50" customWidth="1"/>
    <col min="12782" max="12782" width="23.5703125" style="50" customWidth="1"/>
    <col min="12783" max="12783" width="24.28515625" style="50" customWidth="1"/>
    <col min="12784" max="12784" width="23.5703125" style="50" customWidth="1"/>
    <col min="12785" max="12789" width="24.28515625" style="50" customWidth="1"/>
    <col min="12790" max="12790" width="22.7109375" style="50" customWidth="1"/>
    <col min="12791" max="12791" width="21.5703125" style="50" customWidth="1"/>
    <col min="12792" max="12792" width="21.42578125" style="50" customWidth="1"/>
    <col min="12793" max="12793" width="22.28515625" style="50" customWidth="1"/>
    <col min="12794" max="12794" width="22.5703125" style="50" customWidth="1"/>
    <col min="12795" max="12795" width="23.28515625" style="50" customWidth="1"/>
    <col min="12796" max="12797" width="20.5703125" style="50" customWidth="1"/>
    <col min="12798" max="12798" width="21.28515625" style="50" customWidth="1"/>
    <col min="12799" max="12799" width="21.42578125" style="50" customWidth="1"/>
    <col min="12800" max="12800" width="22" style="50" customWidth="1"/>
    <col min="12801" max="12802" width="21.5703125" style="50" customWidth="1"/>
    <col min="12803" max="12803" width="22.28515625" style="50" customWidth="1"/>
    <col min="12804" max="12804" width="25.42578125" style="50" customWidth="1"/>
    <col min="12805" max="12805" width="25.28515625" style="50" customWidth="1"/>
    <col min="12806" max="12806" width="28.7109375" style="50" customWidth="1"/>
    <col min="12807" max="12807" width="22.140625" style="50" customWidth="1"/>
    <col min="12808" max="12808" width="22" style="50" customWidth="1"/>
    <col min="12809" max="12809" width="24.5703125" style="50" customWidth="1"/>
    <col min="12810" max="12810" width="19.7109375" style="50" customWidth="1"/>
    <col min="12811" max="12811" width="29.140625" style="50" customWidth="1"/>
    <col min="12812" max="12812" width="25.140625" style="50" customWidth="1"/>
    <col min="12813" max="12814" width="29.42578125" style="50" customWidth="1"/>
    <col min="12815" max="12816" width="23.7109375" style="50" customWidth="1"/>
    <col min="12817" max="12817" width="26.7109375" style="50" customWidth="1"/>
    <col min="12818" max="12818" width="29.85546875" style="50" customWidth="1"/>
    <col min="12819" max="12821" width="23.28515625" style="50" customWidth="1"/>
    <col min="12822" max="12822" width="23.85546875" style="50" customWidth="1"/>
    <col min="12823" max="12823" width="26.7109375" style="50" customWidth="1"/>
    <col min="12824" max="12824" width="24.5703125" style="50" customWidth="1"/>
    <col min="12825" max="12825" width="26.85546875" style="50" customWidth="1"/>
    <col min="12826" max="12827" width="23.5703125" style="50" customWidth="1"/>
    <col min="12828" max="12828" width="28.7109375" style="50" customWidth="1"/>
    <col min="12829" max="12829" width="34.42578125" style="50" customWidth="1"/>
    <col min="12830" max="12830" width="29.7109375" style="50" customWidth="1"/>
    <col min="12831" max="12831" width="22" style="50" customWidth="1"/>
    <col min="12832" max="12832" width="23.7109375" style="50" customWidth="1"/>
    <col min="12833" max="12833" width="23.5703125" style="50" customWidth="1"/>
    <col min="12834" max="12837" width="22.140625" style="50" customWidth="1"/>
    <col min="12838" max="12838" width="25.28515625" style="50" customWidth="1"/>
    <col min="12839" max="12839" width="45.42578125" style="50" customWidth="1"/>
    <col min="12840" max="12840" width="24.7109375" style="50" customWidth="1"/>
    <col min="12841" max="12841" width="26.42578125" style="50" customWidth="1"/>
    <col min="12842" max="12842" width="29.28515625" style="50" customWidth="1"/>
    <col min="12843" max="12845" width="27.28515625" style="50" customWidth="1"/>
    <col min="12846" max="12846" width="31.7109375" style="50" customWidth="1"/>
    <col min="12847" max="12847" width="27.7109375" style="50" customWidth="1"/>
    <col min="12848" max="12850" width="28.28515625" style="50" customWidth="1"/>
    <col min="12851" max="12851" width="24.7109375" style="50" customWidth="1"/>
    <col min="12852" max="12852" width="24.140625" style="50" customWidth="1"/>
    <col min="12853" max="12855" width="22.28515625" style="50" customWidth="1"/>
    <col min="12856" max="12856" width="22.42578125" style="50" customWidth="1"/>
    <col min="12857" max="12857" width="23.7109375" style="50" customWidth="1"/>
    <col min="12858" max="12860" width="9.28515625" style="50" customWidth="1"/>
    <col min="12861" max="13014" width="9.28515625" style="50"/>
    <col min="13015" max="13015" width="26.28515625" style="50" customWidth="1"/>
    <col min="13016" max="13016" width="45.42578125" style="50" customWidth="1"/>
    <col min="13017" max="13017" width="14.85546875" style="50" customWidth="1"/>
    <col min="13018" max="13021" width="9.28515625" style="50" customWidth="1"/>
    <col min="13022" max="13022" width="0.140625" style="50" customWidth="1"/>
    <col min="13023" max="13023" width="29.42578125" style="50" customWidth="1"/>
    <col min="13024" max="13024" width="24.42578125" style="50" customWidth="1"/>
    <col min="13025" max="13025" width="26.7109375" style="50" customWidth="1"/>
    <col min="13026" max="13026" width="24.85546875" style="50" customWidth="1"/>
    <col min="13027" max="13027" width="21.28515625" style="50" customWidth="1"/>
    <col min="13028" max="13031" width="21.5703125" style="50" customWidth="1"/>
    <col min="13032" max="13032" width="28.28515625" style="50" customWidth="1"/>
    <col min="13033" max="13033" width="33" style="50" customWidth="1"/>
    <col min="13034" max="13034" width="22.85546875" style="50" customWidth="1"/>
    <col min="13035" max="13035" width="22" style="50" customWidth="1"/>
    <col min="13036" max="13036" width="24.7109375" style="50" customWidth="1"/>
    <col min="13037" max="13037" width="28.7109375" style="50" customWidth="1"/>
    <col min="13038" max="13038" width="23.5703125" style="50" customWidth="1"/>
    <col min="13039" max="13039" width="24.28515625" style="50" customWidth="1"/>
    <col min="13040" max="13040" width="23.5703125" style="50" customWidth="1"/>
    <col min="13041" max="13045" width="24.28515625" style="50" customWidth="1"/>
    <col min="13046" max="13046" width="22.7109375" style="50" customWidth="1"/>
    <col min="13047" max="13047" width="21.5703125" style="50" customWidth="1"/>
    <col min="13048" max="13048" width="21.42578125" style="50" customWidth="1"/>
    <col min="13049" max="13049" width="22.28515625" style="50" customWidth="1"/>
    <col min="13050" max="13050" width="22.5703125" style="50" customWidth="1"/>
    <col min="13051" max="13051" width="23.28515625" style="50" customWidth="1"/>
    <col min="13052" max="13053" width="20.5703125" style="50" customWidth="1"/>
    <col min="13054" max="13054" width="21.28515625" style="50" customWidth="1"/>
    <col min="13055" max="13055" width="21.42578125" style="50" customWidth="1"/>
    <col min="13056" max="13056" width="22" style="50" customWidth="1"/>
    <col min="13057" max="13058" width="21.5703125" style="50" customWidth="1"/>
    <col min="13059" max="13059" width="22.28515625" style="50" customWidth="1"/>
    <col min="13060" max="13060" width="25.42578125" style="50" customWidth="1"/>
    <col min="13061" max="13061" width="25.28515625" style="50" customWidth="1"/>
    <col min="13062" max="13062" width="28.7109375" style="50" customWidth="1"/>
    <col min="13063" max="13063" width="22.140625" style="50" customWidth="1"/>
    <col min="13064" max="13064" width="22" style="50" customWidth="1"/>
    <col min="13065" max="13065" width="24.5703125" style="50" customWidth="1"/>
    <col min="13066" max="13066" width="19.7109375" style="50" customWidth="1"/>
    <col min="13067" max="13067" width="29.140625" style="50" customWidth="1"/>
    <col min="13068" max="13068" width="25.140625" style="50" customWidth="1"/>
    <col min="13069" max="13070" width="29.42578125" style="50" customWidth="1"/>
    <col min="13071" max="13072" width="23.7109375" style="50" customWidth="1"/>
    <col min="13073" max="13073" width="26.7109375" style="50" customWidth="1"/>
    <col min="13074" max="13074" width="29.85546875" style="50" customWidth="1"/>
    <col min="13075" max="13077" width="23.28515625" style="50" customWidth="1"/>
    <col min="13078" max="13078" width="23.85546875" style="50" customWidth="1"/>
    <col min="13079" max="13079" width="26.7109375" style="50" customWidth="1"/>
    <col min="13080" max="13080" width="24.5703125" style="50" customWidth="1"/>
    <col min="13081" max="13081" width="26.85546875" style="50" customWidth="1"/>
    <col min="13082" max="13083" width="23.5703125" style="50" customWidth="1"/>
    <col min="13084" max="13084" width="28.7109375" style="50" customWidth="1"/>
    <col min="13085" max="13085" width="34.42578125" style="50" customWidth="1"/>
    <col min="13086" max="13086" width="29.7109375" style="50" customWidth="1"/>
    <col min="13087" max="13087" width="22" style="50" customWidth="1"/>
    <col min="13088" max="13088" width="23.7109375" style="50" customWidth="1"/>
    <col min="13089" max="13089" width="23.5703125" style="50" customWidth="1"/>
    <col min="13090" max="13093" width="22.140625" style="50" customWidth="1"/>
    <col min="13094" max="13094" width="25.28515625" style="50" customWidth="1"/>
    <col min="13095" max="13095" width="45.42578125" style="50" customWidth="1"/>
    <col min="13096" max="13096" width="24.7109375" style="50" customWidth="1"/>
    <col min="13097" max="13097" width="26.42578125" style="50" customWidth="1"/>
    <col min="13098" max="13098" width="29.28515625" style="50" customWidth="1"/>
    <col min="13099" max="13101" width="27.28515625" style="50" customWidth="1"/>
    <col min="13102" max="13102" width="31.7109375" style="50" customWidth="1"/>
    <col min="13103" max="13103" width="27.7109375" style="50" customWidth="1"/>
    <col min="13104" max="13106" width="28.28515625" style="50" customWidth="1"/>
    <col min="13107" max="13107" width="24.7109375" style="50" customWidth="1"/>
    <col min="13108" max="13108" width="24.140625" style="50" customWidth="1"/>
    <col min="13109" max="13111" width="22.28515625" style="50" customWidth="1"/>
    <col min="13112" max="13112" width="22.42578125" style="50" customWidth="1"/>
    <col min="13113" max="13113" width="23.7109375" style="50" customWidth="1"/>
    <col min="13114" max="13116" width="9.28515625" style="50" customWidth="1"/>
    <col min="13117" max="13270" width="9.28515625" style="50"/>
    <col min="13271" max="13271" width="26.28515625" style="50" customWidth="1"/>
    <col min="13272" max="13272" width="45.42578125" style="50" customWidth="1"/>
    <col min="13273" max="13273" width="14.85546875" style="50" customWidth="1"/>
    <col min="13274" max="13277" width="9.28515625" style="50" customWidth="1"/>
    <col min="13278" max="13278" width="0.140625" style="50" customWidth="1"/>
    <col min="13279" max="13279" width="29.42578125" style="50" customWidth="1"/>
    <col min="13280" max="13280" width="24.42578125" style="50" customWidth="1"/>
    <col min="13281" max="13281" width="26.7109375" style="50" customWidth="1"/>
    <col min="13282" max="13282" width="24.85546875" style="50" customWidth="1"/>
    <col min="13283" max="13283" width="21.28515625" style="50" customWidth="1"/>
    <col min="13284" max="13287" width="21.5703125" style="50" customWidth="1"/>
    <col min="13288" max="13288" width="28.28515625" style="50" customWidth="1"/>
    <col min="13289" max="13289" width="33" style="50" customWidth="1"/>
    <col min="13290" max="13290" width="22.85546875" style="50" customWidth="1"/>
    <col min="13291" max="13291" width="22" style="50" customWidth="1"/>
    <col min="13292" max="13292" width="24.7109375" style="50" customWidth="1"/>
    <col min="13293" max="13293" width="28.7109375" style="50" customWidth="1"/>
    <col min="13294" max="13294" width="23.5703125" style="50" customWidth="1"/>
    <col min="13295" max="13295" width="24.28515625" style="50" customWidth="1"/>
    <col min="13296" max="13296" width="23.5703125" style="50" customWidth="1"/>
    <col min="13297" max="13301" width="24.28515625" style="50" customWidth="1"/>
    <col min="13302" max="13302" width="22.7109375" style="50" customWidth="1"/>
    <col min="13303" max="13303" width="21.5703125" style="50" customWidth="1"/>
    <col min="13304" max="13304" width="21.42578125" style="50" customWidth="1"/>
    <col min="13305" max="13305" width="22.28515625" style="50" customWidth="1"/>
    <col min="13306" max="13306" width="22.5703125" style="50" customWidth="1"/>
    <col min="13307" max="13307" width="23.28515625" style="50" customWidth="1"/>
    <col min="13308" max="13309" width="20.5703125" style="50" customWidth="1"/>
    <col min="13310" max="13310" width="21.28515625" style="50" customWidth="1"/>
    <col min="13311" max="13311" width="21.42578125" style="50" customWidth="1"/>
    <col min="13312" max="13312" width="22" style="50" customWidth="1"/>
    <col min="13313" max="13314" width="21.5703125" style="50" customWidth="1"/>
    <col min="13315" max="13315" width="22.28515625" style="50" customWidth="1"/>
    <col min="13316" max="13316" width="25.42578125" style="50" customWidth="1"/>
    <col min="13317" max="13317" width="25.28515625" style="50" customWidth="1"/>
    <col min="13318" max="13318" width="28.7109375" style="50" customWidth="1"/>
    <col min="13319" max="13319" width="22.140625" style="50" customWidth="1"/>
    <col min="13320" max="13320" width="22" style="50" customWidth="1"/>
    <col min="13321" max="13321" width="24.5703125" style="50" customWidth="1"/>
    <col min="13322" max="13322" width="19.7109375" style="50" customWidth="1"/>
    <col min="13323" max="13323" width="29.140625" style="50" customWidth="1"/>
    <col min="13324" max="13324" width="25.140625" style="50" customWidth="1"/>
    <col min="13325" max="13326" width="29.42578125" style="50" customWidth="1"/>
    <col min="13327" max="13328" width="23.7109375" style="50" customWidth="1"/>
    <col min="13329" max="13329" width="26.7109375" style="50" customWidth="1"/>
    <col min="13330" max="13330" width="29.85546875" style="50" customWidth="1"/>
    <col min="13331" max="13333" width="23.28515625" style="50" customWidth="1"/>
    <col min="13334" max="13334" width="23.85546875" style="50" customWidth="1"/>
    <col min="13335" max="13335" width="26.7109375" style="50" customWidth="1"/>
    <col min="13336" max="13336" width="24.5703125" style="50" customWidth="1"/>
    <col min="13337" max="13337" width="26.85546875" style="50" customWidth="1"/>
    <col min="13338" max="13339" width="23.5703125" style="50" customWidth="1"/>
    <col min="13340" max="13340" width="28.7109375" style="50" customWidth="1"/>
    <col min="13341" max="13341" width="34.42578125" style="50" customWidth="1"/>
    <col min="13342" max="13342" width="29.7109375" style="50" customWidth="1"/>
    <col min="13343" max="13343" width="22" style="50" customWidth="1"/>
    <col min="13344" max="13344" width="23.7109375" style="50" customWidth="1"/>
    <col min="13345" max="13345" width="23.5703125" style="50" customWidth="1"/>
    <col min="13346" max="13349" width="22.140625" style="50" customWidth="1"/>
    <col min="13350" max="13350" width="25.28515625" style="50" customWidth="1"/>
    <col min="13351" max="13351" width="45.42578125" style="50" customWidth="1"/>
    <col min="13352" max="13352" width="24.7109375" style="50" customWidth="1"/>
    <col min="13353" max="13353" width="26.42578125" style="50" customWidth="1"/>
    <col min="13354" max="13354" width="29.28515625" style="50" customWidth="1"/>
    <col min="13355" max="13357" width="27.28515625" style="50" customWidth="1"/>
    <col min="13358" max="13358" width="31.7109375" style="50" customWidth="1"/>
    <col min="13359" max="13359" width="27.7109375" style="50" customWidth="1"/>
    <col min="13360" max="13362" width="28.28515625" style="50" customWidth="1"/>
    <col min="13363" max="13363" width="24.7109375" style="50" customWidth="1"/>
    <col min="13364" max="13364" width="24.140625" style="50" customWidth="1"/>
    <col min="13365" max="13367" width="22.28515625" style="50" customWidth="1"/>
    <col min="13368" max="13368" width="22.42578125" style="50" customWidth="1"/>
    <col min="13369" max="13369" width="23.7109375" style="50" customWidth="1"/>
    <col min="13370" max="13372" width="9.28515625" style="50" customWidth="1"/>
    <col min="13373" max="13526" width="9.28515625" style="50"/>
    <col min="13527" max="13527" width="26.28515625" style="50" customWidth="1"/>
    <col min="13528" max="13528" width="45.42578125" style="50" customWidth="1"/>
    <col min="13529" max="13529" width="14.85546875" style="50" customWidth="1"/>
    <col min="13530" max="13533" width="9.28515625" style="50" customWidth="1"/>
    <col min="13534" max="13534" width="0.140625" style="50" customWidth="1"/>
    <col min="13535" max="13535" width="29.42578125" style="50" customWidth="1"/>
    <col min="13536" max="13536" width="24.42578125" style="50" customWidth="1"/>
    <col min="13537" max="13537" width="26.7109375" style="50" customWidth="1"/>
    <col min="13538" max="13538" width="24.85546875" style="50" customWidth="1"/>
    <col min="13539" max="13539" width="21.28515625" style="50" customWidth="1"/>
    <col min="13540" max="13543" width="21.5703125" style="50" customWidth="1"/>
    <col min="13544" max="13544" width="28.28515625" style="50" customWidth="1"/>
    <col min="13545" max="13545" width="33" style="50" customWidth="1"/>
    <col min="13546" max="13546" width="22.85546875" style="50" customWidth="1"/>
    <col min="13547" max="13547" width="22" style="50" customWidth="1"/>
    <col min="13548" max="13548" width="24.7109375" style="50" customWidth="1"/>
    <col min="13549" max="13549" width="28.7109375" style="50" customWidth="1"/>
    <col min="13550" max="13550" width="23.5703125" style="50" customWidth="1"/>
    <col min="13551" max="13551" width="24.28515625" style="50" customWidth="1"/>
    <col min="13552" max="13552" width="23.5703125" style="50" customWidth="1"/>
    <col min="13553" max="13557" width="24.28515625" style="50" customWidth="1"/>
    <col min="13558" max="13558" width="22.7109375" style="50" customWidth="1"/>
    <col min="13559" max="13559" width="21.5703125" style="50" customWidth="1"/>
    <col min="13560" max="13560" width="21.42578125" style="50" customWidth="1"/>
    <col min="13561" max="13561" width="22.28515625" style="50" customWidth="1"/>
    <col min="13562" max="13562" width="22.5703125" style="50" customWidth="1"/>
    <col min="13563" max="13563" width="23.28515625" style="50" customWidth="1"/>
    <col min="13564" max="13565" width="20.5703125" style="50" customWidth="1"/>
    <col min="13566" max="13566" width="21.28515625" style="50" customWidth="1"/>
    <col min="13567" max="13567" width="21.42578125" style="50" customWidth="1"/>
    <col min="13568" max="13568" width="22" style="50" customWidth="1"/>
    <col min="13569" max="13570" width="21.5703125" style="50" customWidth="1"/>
    <col min="13571" max="13571" width="22.28515625" style="50" customWidth="1"/>
    <col min="13572" max="13572" width="25.42578125" style="50" customWidth="1"/>
    <col min="13573" max="13573" width="25.28515625" style="50" customWidth="1"/>
    <col min="13574" max="13574" width="28.7109375" style="50" customWidth="1"/>
    <col min="13575" max="13575" width="22.140625" style="50" customWidth="1"/>
    <col min="13576" max="13576" width="22" style="50" customWidth="1"/>
    <col min="13577" max="13577" width="24.5703125" style="50" customWidth="1"/>
    <col min="13578" max="13578" width="19.7109375" style="50" customWidth="1"/>
    <col min="13579" max="13579" width="29.140625" style="50" customWidth="1"/>
    <col min="13580" max="13580" width="25.140625" style="50" customWidth="1"/>
    <col min="13581" max="13582" width="29.42578125" style="50" customWidth="1"/>
    <col min="13583" max="13584" width="23.7109375" style="50" customWidth="1"/>
    <col min="13585" max="13585" width="26.7109375" style="50" customWidth="1"/>
    <col min="13586" max="13586" width="29.85546875" style="50" customWidth="1"/>
    <col min="13587" max="13589" width="23.28515625" style="50" customWidth="1"/>
    <col min="13590" max="13590" width="23.85546875" style="50" customWidth="1"/>
    <col min="13591" max="13591" width="26.7109375" style="50" customWidth="1"/>
    <col min="13592" max="13592" width="24.5703125" style="50" customWidth="1"/>
    <col min="13593" max="13593" width="26.85546875" style="50" customWidth="1"/>
    <col min="13594" max="13595" width="23.5703125" style="50" customWidth="1"/>
    <col min="13596" max="13596" width="28.7109375" style="50" customWidth="1"/>
    <col min="13597" max="13597" width="34.42578125" style="50" customWidth="1"/>
    <col min="13598" max="13598" width="29.7109375" style="50" customWidth="1"/>
    <col min="13599" max="13599" width="22" style="50" customWidth="1"/>
    <col min="13600" max="13600" width="23.7109375" style="50" customWidth="1"/>
    <col min="13601" max="13601" width="23.5703125" style="50" customWidth="1"/>
    <col min="13602" max="13605" width="22.140625" style="50" customWidth="1"/>
    <col min="13606" max="13606" width="25.28515625" style="50" customWidth="1"/>
    <col min="13607" max="13607" width="45.42578125" style="50" customWidth="1"/>
    <col min="13608" max="13608" width="24.7109375" style="50" customWidth="1"/>
    <col min="13609" max="13609" width="26.42578125" style="50" customWidth="1"/>
    <col min="13610" max="13610" width="29.28515625" style="50" customWidth="1"/>
    <col min="13611" max="13613" width="27.28515625" style="50" customWidth="1"/>
    <col min="13614" max="13614" width="31.7109375" style="50" customWidth="1"/>
    <col min="13615" max="13615" width="27.7109375" style="50" customWidth="1"/>
    <col min="13616" max="13618" width="28.28515625" style="50" customWidth="1"/>
    <col min="13619" max="13619" width="24.7109375" style="50" customWidth="1"/>
    <col min="13620" max="13620" width="24.140625" style="50" customWidth="1"/>
    <col min="13621" max="13623" width="22.28515625" style="50" customWidth="1"/>
    <col min="13624" max="13624" width="22.42578125" style="50" customWidth="1"/>
    <col min="13625" max="13625" width="23.7109375" style="50" customWidth="1"/>
    <col min="13626" max="13628" width="9.28515625" style="50" customWidth="1"/>
    <col min="13629" max="13782" width="9.28515625" style="50"/>
    <col min="13783" max="13783" width="26.28515625" style="50" customWidth="1"/>
    <col min="13784" max="13784" width="45.42578125" style="50" customWidth="1"/>
    <col min="13785" max="13785" width="14.85546875" style="50" customWidth="1"/>
    <col min="13786" max="13789" width="9.28515625" style="50" customWidth="1"/>
    <col min="13790" max="13790" width="0.140625" style="50" customWidth="1"/>
    <col min="13791" max="13791" width="29.42578125" style="50" customWidth="1"/>
    <col min="13792" max="13792" width="24.42578125" style="50" customWidth="1"/>
    <col min="13793" max="13793" width="26.7109375" style="50" customWidth="1"/>
    <col min="13794" max="13794" width="24.85546875" style="50" customWidth="1"/>
    <col min="13795" max="13795" width="21.28515625" style="50" customWidth="1"/>
    <col min="13796" max="13799" width="21.5703125" style="50" customWidth="1"/>
    <col min="13800" max="13800" width="28.28515625" style="50" customWidth="1"/>
    <col min="13801" max="13801" width="33" style="50" customWidth="1"/>
    <col min="13802" max="13802" width="22.85546875" style="50" customWidth="1"/>
    <col min="13803" max="13803" width="22" style="50" customWidth="1"/>
    <col min="13804" max="13804" width="24.7109375" style="50" customWidth="1"/>
    <col min="13805" max="13805" width="28.7109375" style="50" customWidth="1"/>
    <col min="13806" max="13806" width="23.5703125" style="50" customWidth="1"/>
    <col min="13807" max="13807" width="24.28515625" style="50" customWidth="1"/>
    <col min="13808" max="13808" width="23.5703125" style="50" customWidth="1"/>
    <col min="13809" max="13813" width="24.28515625" style="50" customWidth="1"/>
    <col min="13814" max="13814" width="22.7109375" style="50" customWidth="1"/>
    <col min="13815" max="13815" width="21.5703125" style="50" customWidth="1"/>
    <col min="13816" max="13816" width="21.42578125" style="50" customWidth="1"/>
    <col min="13817" max="13817" width="22.28515625" style="50" customWidth="1"/>
    <col min="13818" max="13818" width="22.5703125" style="50" customWidth="1"/>
    <col min="13819" max="13819" width="23.28515625" style="50" customWidth="1"/>
    <col min="13820" max="13821" width="20.5703125" style="50" customWidth="1"/>
    <col min="13822" max="13822" width="21.28515625" style="50" customWidth="1"/>
    <col min="13823" max="13823" width="21.42578125" style="50" customWidth="1"/>
    <col min="13824" max="13824" width="22" style="50" customWidth="1"/>
    <col min="13825" max="13826" width="21.5703125" style="50" customWidth="1"/>
    <col min="13827" max="13827" width="22.28515625" style="50" customWidth="1"/>
    <col min="13828" max="13828" width="25.42578125" style="50" customWidth="1"/>
    <col min="13829" max="13829" width="25.28515625" style="50" customWidth="1"/>
    <col min="13830" max="13830" width="28.7109375" style="50" customWidth="1"/>
    <col min="13831" max="13831" width="22.140625" style="50" customWidth="1"/>
    <col min="13832" max="13832" width="22" style="50" customWidth="1"/>
    <col min="13833" max="13833" width="24.5703125" style="50" customWidth="1"/>
    <col min="13834" max="13834" width="19.7109375" style="50" customWidth="1"/>
    <col min="13835" max="13835" width="29.140625" style="50" customWidth="1"/>
    <col min="13836" max="13836" width="25.140625" style="50" customWidth="1"/>
    <col min="13837" max="13838" width="29.42578125" style="50" customWidth="1"/>
    <col min="13839" max="13840" width="23.7109375" style="50" customWidth="1"/>
    <col min="13841" max="13841" width="26.7109375" style="50" customWidth="1"/>
    <col min="13842" max="13842" width="29.85546875" style="50" customWidth="1"/>
    <col min="13843" max="13845" width="23.28515625" style="50" customWidth="1"/>
    <col min="13846" max="13846" width="23.85546875" style="50" customWidth="1"/>
    <col min="13847" max="13847" width="26.7109375" style="50" customWidth="1"/>
    <col min="13848" max="13848" width="24.5703125" style="50" customWidth="1"/>
    <col min="13849" max="13849" width="26.85546875" style="50" customWidth="1"/>
    <col min="13850" max="13851" width="23.5703125" style="50" customWidth="1"/>
    <col min="13852" max="13852" width="28.7109375" style="50" customWidth="1"/>
    <col min="13853" max="13853" width="34.42578125" style="50" customWidth="1"/>
    <col min="13854" max="13854" width="29.7109375" style="50" customWidth="1"/>
    <col min="13855" max="13855" width="22" style="50" customWidth="1"/>
    <col min="13856" max="13856" width="23.7109375" style="50" customWidth="1"/>
    <col min="13857" max="13857" width="23.5703125" style="50" customWidth="1"/>
    <col min="13858" max="13861" width="22.140625" style="50" customWidth="1"/>
    <col min="13862" max="13862" width="25.28515625" style="50" customWidth="1"/>
    <col min="13863" max="13863" width="45.42578125" style="50" customWidth="1"/>
    <col min="13864" max="13864" width="24.7109375" style="50" customWidth="1"/>
    <col min="13865" max="13865" width="26.42578125" style="50" customWidth="1"/>
    <col min="13866" max="13866" width="29.28515625" style="50" customWidth="1"/>
    <col min="13867" max="13869" width="27.28515625" style="50" customWidth="1"/>
    <col min="13870" max="13870" width="31.7109375" style="50" customWidth="1"/>
    <col min="13871" max="13871" width="27.7109375" style="50" customWidth="1"/>
    <col min="13872" max="13874" width="28.28515625" style="50" customWidth="1"/>
    <col min="13875" max="13875" width="24.7109375" style="50" customWidth="1"/>
    <col min="13876" max="13876" width="24.140625" style="50" customWidth="1"/>
    <col min="13877" max="13879" width="22.28515625" style="50" customWidth="1"/>
    <col min="13880" max="13880" width="22.42578125" style="50" customWidth="1"/>
    <col min="13881" max="13881" width="23.7109375" style="50" customWidth="1"/>
    <col min="13882" max="13884" width="9.28515625" style="50" customWidth="1"/>
    <col min="13885" max="14038" width="9.28515625" style="50"/>
    <col min="14039" max="14039" width="26.28515625" style="50" customWidth="1"/>
    <col min="14040" max="14040" width="45.42578125" style="50" customWidth="1"/>
    <col min="14041" max="14041" width="14.85546875" style="50" customWidth="1"/>
    <col min="14042" max="14045" width="9.28515625" style="50" customWidth="1"/>
    <col min="14046" max="14046" width="0.140625" style="50" customWidth="1"/>
    <col min="14047" max="14047" width="29.42578125" style="50" customWidth="1"/>
    <col min="14048" max="14048" width="24.42578125" style="50" customWidth="1"/>
    <col min="14049" max="14049" width="26.7109375" style="50" customWidth="1"/>
    <col min="14050" max="14050" width="24.85546875" style="50" customWidth="1"/>
    <col min="14051" max="14051" width="21.28515625" style="50" customWidth="1"/>
    <col min="14052" max="14055" width="21.5703125" style="50" customWidth="1"/>
    <col min="14056" max="14056" width="28.28515625" style="50" customWidth="1"/>
    <col min="14057" max="14057" width="33" style="50" customWidth="1"/>
    <col min="14058" max="14058" width="22.85546875" style="50" customWidth="1"/>
    <col min="14059" max="14059" width="22" style="50" customWidth="1"/>
    <col min="14060" max="14060" width="24.7109375" style="50" customWidth="1"/>
    <col min="14061" max="14061" width="28.7109375" style="50" customWidth="1"/>
    <col min="14062" max="14062" width="23.5703125" style="50" customWidth="1"/>
    <col min="14063" max="14063" width="24.28515625" style="50" customWidth="1"/>
    <col min="14064" max="14064" width="23.5703125" style="50" customWidth="1"/>
    <col min="14065" max="14069" width="24.28515625" style="50" customWidth="1"/>
    <col min="14070" max="14070" width="22.7109375" style="50" customWidth="1"/>
    <col min="14071" max="14071" width="21.5703125" style="50" customWidth="1"/>
    <col min="14072" max="14072" width="21.42578125" style="50" customWidth="1"/>
    <col min="14073" max="14073" width="22.28515625" style="50" customWidth="1"/>
    <col min="14074" max="14074" width="22.5703125" style="50" customWidth="1"/>
    <col min="14075" max="14075" width="23.28515625" style="50" customWidth="1"/>
    <col min="14076" max="14077" width="20.5703125" style="50" customWidth="1"/>
    <col min="14078" max="14078" width="21.28515625" style="50" customWidth="1"/>
    <col min="14079" max="14079" width="21.42578125" style="50" customWidth="1"/>
    <col min="14080" max="14080" width="22" style="50" customWidth="1"/>
    <col min="14081" max="14082" width="21.5703125" style="50" customWidth="1"/>
    <col min="14083" max="14083" width="22.28515625" style="50" customWidth="1"/>
    <col min="14084" max="14084" width="25.42578125" style="50" customWidth="1"/>
    <col min="14085" max="14085" width="25.28515625" style="50" customWidth="1"/>
    <col min="14086" max="14086" width="28.7109375" style="50" customWidth="1"/>
    <col min="14087" max="14087" width="22.140625" style="50" customWidth="1"/>
    <col min="14088" max="14088" width="22" style="50" customWidth="1"/>
    <col min="14089" max="14089" width="24.5703125" style="50" customWidth="1"/>
    <col min="14090" max="14090" width="19.7109375" style="50" customWidth="1"/>
    <col min="14091" max="14091" width="29.140625" style="50" customWidth="1"/>
    <col min="14092" max="14092" width="25.140625" style="50" customWidth="1"/>
    <col min="14093" max="14094" width="29.42578125" style="50" customWidth="1"/>
    <col min="14095" max="14096" width="23.7109375" style="50" customWidth="1"/>
    <col min="14097" max="14097" width="26.7109375" style="50" customWidth="1"/>
    <col min="14098" max="14098" width="29.85546875" style="50" customWidth="1"/>
    <col min="14099" max="14101" width="23.28515625" style="50" customWidth="1"/>
    <col min="14102" max="14102" width="23.85546875" style="50" customWidth="1"/>
    <col min="14103" max="14103" width="26.7109375" style="50" customWidth="1"/>
    <col min="14104" max="14104" width="24.5703125" style="50" customWidth="1"/>
    <col min="14105" max="14105" width="26.85546875" style="50" customWidth="1"/>
    <col min="14106" max="14107" width="23.5703125" style="50" customWidth="1"/>
    <col min="14108" max="14108" width="28.7109375" style="50" customWidth="1"/>
    <col min="14109" max="14109" width="34.42578125" style="50" customWidth="1"/>
    <col min="14110" max="14110" width="29.7109375" style="50" customWidth="1"/>
    <col min="14111" max="14111" width="22" style="50" customWidth="1"/>
    <col min="14112" max="14112" width="23.7109375" style="50" customWidth="1"/>
    <col min="14113" max="14113" width="23.5703125" style="50" customWidth="1"/>
    <col min="14114" max="14117" width="22.140625" style="50" customWidth="1"/>
    <col min="14118" max="14118" width="25.28515625" style="50" customWidth="1"/>
    <col min="14119" max="14119" width="45.42578125" style="50" customWidth="1"/>
    <col min="14120" max="14120" width="24.7109375" style="50" customWidth="1"/>
    <col min="14121" max="14121" width="26.42578125" style="50" customWidth="1"/>
    <col min="14122" max="14122" width="29.28515625" style="50" customWidth="1"/>
    <col min="14123" max="14125" width="27.28515625" style="50" customWidth="1"/>
    <col min="14126" max="14126" width="31.7109375" style="50" customWidth="1"/>
    <col min="14127" max="14127" width="27.7109375" style="50" customWidth="1"/>
    <col min="14128" max="14130" width="28.28515625" style="50" customWidth="1"/>
    <col min="14131" max="14131" width="24.7109375" style="50" customWidth="1"/>
    <col min="14132" max="14132" width="24.140625" style="50" customWidth="1"/>
    <col min="14133" max="14135" width="22.28515625" style="50" customWidth="1"/>
    <col min="14136" max="14136" width="22.42578125" style="50" customWidth="1"/>
    <col min="14137" max="14137" width="23.7109375" style="50" customWidth="1"/>
    <col min="14138" max="14140" width="9.28515625" style="50" customWidth="1"/>
    <col min="14141" max="14294" width="9.28515625" style="50"/>
    <col min="14295" max="14295" width="26.28515625" style="50" customWidth="1"/>
    <col min="14296" max="14296" width="45.42578125" style="50" customWidth="1"/>
    <col min="14297" max="14297" width="14.85546875" style="50" customWidth="1"/>
    <col min="14298" max="14301" width="9.28515625" style="50" customWidth="1"/>
    <col min="14302" max="14302" width="0.140625" style="50" customWidth="1"/>
    <col min="14303" max="14303" width="29.42578125" style="50" customWidth="1"/>
    <col min="14304" max="14304" width="24.42578125" style="50" customWidth="1"/>
    <col min="14305" max="14305" width="26.7109375" style="50" customWidth="1"/>
    <col min="14306" max="14306" width="24.85546875" style="50" customWidth="1"/>
    <col min="14307" max="14307" width="21.28515625" style="50" customWidth="1"/>
    <col min="14308" max="14311" width="21.5703125" style="50" customWidth="1"/>
    <col min="14312" max="14312" width="28.28515625" style="50" customWidth="1"/>
    <col min="14313" max="14313" width="33" style="50" customWidth="1"/>
    <col min="14314" max="14314" width="22.85546875" style="50" customWidth="1"/>
    <col min="14315" max="14315" width="22" style="50" customWidth="1"/>
    <col min="14316" max="14316" width="24.7109375" style="50" customWidth="1"/>
    <col min="14317" max="14317" width="28.7109375" style="50" customWidth="1"/>
    <col min="14318" max="14318" width="23.5703125" style="50" customWidth="1"/>
    <col min="14319" max="14319" width="24.28515625" style="50" customWidth="1"/>
    <col min="14320" max="14320" width="23.5703125" style="50" customWidth="1"/>
    <col min="14321" max="14325" width="24.28515625" style="50" customWidth="1"/>
    <col min="14326" max="14326" width="22.7109375" style="50" customWidth="1"/>
    <col min="14327" max="14327" width="21.5703125" style="50" customWidth="1"/>
    <col min="14328" max="14328" width="21.42578125" style="50" customWidth="1"/>
    <col min="14329" max="14329" width="22.28515625" style="50" customWidth="1"/>
    <col min="14330" max="14330" width="22.5703125" style="50" customWidth="1"/>
    <col min="14331" max="14331" width="23.28515625" style="50" customWidth="1"/>
    <col min="14332" max="14333" width="20.5703125" style="50" customWidth="1"/>
    <col min="14334" max="14334" width="21.28515625" style="50" customWidth="1"/>
    <col min="14335" max="14335" width="21.42578125" style="50" customWidth="1"/>
    <col min="14336" max="14336" width="22" style="50" customWidth="1"/>
    <col min="14337" max="14338" width="21.5703125" style="50" customWidth="1"/>
    <col min="14339" max="14339" width="22.28515625" style="50" customWidth="1"/>
    <col min="14340" max="14340" width="25.42578125" style="50" customWidth="1"/>
    <col min="14341" max="14341" width="25.28515625" style="50" customWidth="1"/>
    <col min="14342" max="14342" width="28.7109375" style="50" customWidth="1"/>
    <col min="14343" max="14343" width="22.140625" style="50" customWidth="1"/>
    <col min="14344" max="14344" width="22" style="50" customWidth="1"/>
    <col min="14345" max="14345" width="24.5703125" style="50" customWidth="1"/>
    <col min="14346" max="14346" width="19.7109375" style="50" customWidth="1"/>
    <col min="14347" max="14347" width="29.140625" style="50" customWidth="1"/>
    <col min="14348" max="14348" width="25.140625" style="50" customWidth="1"/>
    <col min="14349" max="14350" width="29.42578125" style="50" customWidth="1"/>
    <col min="14351" max="14352" width="23.7109375" style="50" customWidth="1"/>
    <col min="14353" max="14353" width="26.7109375" style="50" customWidth="1"/>
    <col min="14354" max="14354" width="29.85546875" style="50" customWidth="1"/>
    <col min="14355" max="14357" width="23.28515625" style="50" customWidth="1"/>
    <col min="14358" max="14358" width="23.85546875" style="50" customWidth="1"/>
    <col min="14359" max="14359" width="26.7109375" style="50" customWidth="1"/>
    <col min="14360" max="14360" width="24.5703125" style="50" customWidth="1"/>
    <col min="14361" max="14361" width="26.85546875" style="50" customWidth="1"/>
    <col min="14362" max="14363" width="23.5703125" style="50" customWidth="1"/>
    <col min="14364" max="14364" width="28.7109375" style="50" customWidth="1"/>
    <col min="14365" max="14365" width="34.42578125" style="50" customWidth="1"/>
    <col min="14366" max="14366" width="29.7109375" style="50" customWidth="1"/>
    <col min="14367" max="14367" width="22" style="50" customWidth="1"/>
    <col min="14368" max="14368" width="23.7109375" style="50" customWidth="1"/>
    <col min="14369" max="14369" width="23.5703125" style="50" customWidth="1"/>
    <col min="14370" max="14373" width="22.140625" style="50" customWidth="1"/>
    <col min="14374" max="14374" width="25.28515625" style="50" customWidth="1"/>
    <col min="14375" max="14375" width="45.42578125" style="50" customWidth="1"/>
    <col min="14376" max="14376" width="24.7109375" style="50" customWidth="1"/>
    <col min="14377" max="14377" width="26.42578125" style="50" customWidth="1"/>
    <col min="14378" max="14378" width="29.28515625" style="50" customWidth="1"/>
    <col min="14379" max="14381" width="27.28515625" style="50" customWidth="1"/>
    <col min="14382" max="14382" width="31.7109375" style="50" customWidth="1"/>
    <col min="14383" max="14383" width="27.7109375" style="50" customWidth="1"/>
    <col min="14384" max="14386" width="28.28515625" style="50" customWidth="1"/>
    <col min="14387" max="14387" width="24.7109375" style="50" customWidth="1"/>
    <col min="14388" max="14388" width="24.140625" style="50" customWidth="1"/>
    <col min="14389" max="14391" width="22.28515625" style="50" customWidth="1"/>
    <col min="14392" max="14392" width="22.42578125" style="50" customWidth="1"/>
    <col min="14393" max="14393" width="23.7109375" style="50" customWidth="1"/>
    <col min="14394" max="14396" width="9.28515625" style="50" customWidth="1"/>
    <col min="14397" max="14550" width="9.28515625" style="50"/>
    <col min="14551" max="14551" width="26.28515625" style="50" customWidth="1"/>
    <col min="14552" max="14552" width="45.42578125" style="50" customWidth="1"/>
    <col min="14553" max="14553" width="14.85546875" style="50" customWidth="1"/>
    <col min="14554" max="14557" width="9.28515625" style="50" customWidth="1"/>
    <col min="14558" max="14558" width="0.140625" style="50" customWidth="1"/>
    <col min="14559" max="14559" width="29.42578125" style="50" customWidth="1"/>
    <col min="14560" max="14560" width="24.42578125" style="50" customWidth="1"/>
    <col min="14561" max="14561" width="26.7109375" style="50" customWidth="1"/>
    <col min="14562" max="14562" width="24.85546875" style="50" customWidth="1"/>
    <col min="14563" max="14563" width="21.28515625" style="50" customWidth="1"/>
    <col min="14564" max="14567" width="21.5703125" style="50" customWidth="1"/>
    <col min="14568" max="14568" width="28.28515625" style="50" customWidth="1"/>
    <col min="14569" max="14569" width="33" style="50" customWidth="1"/>
    <col min="14570" max="14570" width="22.85546875" style="50" customWidth="1"/>
    <col min="14571" max="14571" width="22" style="50" customWidth="1"/>
    <col min="14572" max="14572" width="24.7109375" style="50" customWidth="1"/>
    <col min="14573" max="14573" width="28.7109375" style="50" customWidth="1"/>
    <col min="14574" max="14574" width="23.5703125" style="50" customWidth="1"/>
    <col min="14575" max="14575" width="24.28515625" style="50" customWidth="1"/>
    <col min="14576" max="14576" width="23.5703125" style="50" customWidth="1"/>
    <col min="14577" max="14581" width="24.28515625" style="50" customWidth="1"/>
    <col min="14582" max="14582" width="22.7109375" style="50" customWidth="1"/>
    <col min="14583" max="14583" width="21.5703125" style="50" customWidth="1"/>
    <col min="14584" max="14584" width="21.42578125" style="50" customWidth="1"/>
    <col min="14585" max="14585" width="22.28515625" style="50" customWidth="1"/>
    <col min="14586" max="14586" width="22.5703125" style="50" customWidth="1"/>
    <col min="14587" max="14587" width="23.28515625" style="50" customWidth="1"/>
    <col min="14588" max="14589" width="20.5703125" style="50" customWidth="1"/>
    <col min="14590" max="14590" width="21.28515625" style="50" customWidth="1"/>
    <col min="14591" max="14591" width="21.42578125" style="50" customWidth="1"/>
    <col min="14592" max="14592" width="22" style="50" customWidth="1"/>
    <col min="14593" max="14594" width="21.5703125" style="50" customWidth="1"/>
    <col min="14595" max="14595" width="22.28515625" style="50" customWidth="1"/>
    <col min="14596" max="14596" width="25.42578125" style="50" customWidth="1"/>
    <col min="14597" max="14597" width="25.28515625" style="50" customWidth="1"/>
    <col min="14598" max="14598" width="28.7109375" style="50" customWidth="1"/>
    <col min="14599" max="14599" width="22.140625" style="50" customWidth="1"/>
    <col min="14600" max="14600" width="22" style="50" customWidth="1"/>
    <col min="14601" max="14601" width="24.5703125" style="50" customWidth="1"/>
    <col min="14602" max="14602" width="19.7109375" style="50" customWidth="1"/>
    <col min="14603" max="14603" width="29.140625" style="50" customWidth="1"/>
    <col min="14604" max="14604" width="25.140625" style="50" customWidth="1"/>
    <col min="14605" max="14606" width="29.42578125" style="50" customWidth="1"/>
    <col min="14607" max="14608" width="23.7109375" style="50" customWidth="1"/>
    <col min="14609" max="14609" width="26.7109375" style="50" customWidth="1"/>
    <col min="14610" max="14610" width="29.85546875" style="50" customWidth="1"/>
    <col min="14611" max="14613" width="23.28515625" style="50" customWidth="1"/>
    <col min="14614" max="14614" width="23.85546875" style="50" customWidth="1"/>
    <col min="14615" max="14615" width="26.7109375" style="50" customWidth="1"/>
    <col min="14616" max="14616" width="24.5703125" style="50" customWidth="1"/>
    <col min="14617" max="14617" width="26.85546875" style="50" customWidth="1"/>
    <col min="14618" max="14619" width="23.5703125" style="50" customWidth="1"/>
    <col min="14620" max="14620" width="28.7109375" style="50" customWidth="1"/>
    <col min="14621" max="14621" width="34.42578125" style="50" customWidth="1"/>
    <col min="14622" max="14622" width="29.7109375" style="50" customWidth="1"/>
    <col min="14623" max="14623" width="22" style="50" customWidth="1"/>
    <col min="14624" max="14624" width="23.7109375" style="50" customWidth="1"/>
    <col min="14625" max="14625" width="23.5703125" style="50" customWidth="1"/>
    <col min="14626" max="14629" width="22.140625" style="50" customWidth="1"/>
    <col min="14630" max="14630" width="25.28515625" style="50" customWidth="1"/>
    <col min="14631" max="14631" width="45.42578125" style="50" customWidth="1"/>
    <col min="14632" max="14632" width="24.7109375" style="50" customWidth="1"/>
    <col min="14633" max="14633" width="26.42578125" style="50" customWidth="1"/>
    <col min="14634" max="14634" width="29.28515625" style="50" customWidth="1"/>
    <col min="14635" max="14637" width="27.28515625" style="50" customWidth="1"/>
    <col min="14638" max="14638" width="31.7109375" style="50" customWidth="1"/>
    <col min="14639" max="14639" width="27.7109375" style="50" customWidth="1"/>
    <col min="14640" max="14642" width="28.28515625" style="50" customWidth="1"/>
    <col min="14643" max="14643" width="24.7109375" style="50" customWidth="1"/>
    <col min="14644" max="14644" width="24.140625" style="50" customWidth="1"/>
    <col min="14645" max="14647" width="22.28515625" style="50" customWidth="1"/>
    <col min="14648" max="14648" width="22.42578125" style="50" customWidth="1"/>
    <col min="14649" max="14649" width="23.7109375" style="50" customWidth="1"/>
    <col min="14650" max="14652" width="9.28515625" style="50" customWidth="1"/>
    <col min="14653" max="14806" width="9.28515625" style="50"/>
    <col min="14807" max="14807" width="26.28515625" style="50" customWidth="1"/>
    <col min="14808" max="14808" width="45.42578125" style="50" customWidth="1"/>
    <col min="14809" max="14809" width="14.85546875" style="50" customWidth="1"/>
    <col min="14810" max="14813" width="9.28515625" style="50" customWidth="1"/>
    <col min="14814" max="14814" width="0.140625" style="50" customWidth="1"/>
    <col min="14815" max="14815" width="29.42578125" style="50" customWidth="1"/>
    <col min="14816" max="14816" width="24.42578125" style="50" customWidth="1"/>
    <col min="14817" max="14817" width="26.7109375" style="50" customWidth="1"/>
    <col min="14818" max="14818" width="24.85546875" style="50" customWidth="1"/>
    <col min="14819" max="14819" width="21.28515625" style="50" customWidth="1"/>
    <col min="14820" max="14823" width="21.5703125" style="50" customWidth="1"/>
    <col min="14824" max="14824" width="28.28515625" style="50" customWidth="1"/>
    <col min="14825" max="14825" width="33" style="50" customWidth="1"/>
    <col min="14826" max="14826" width="22.85546875" style="50" customWidth="1"/>
    <col min="14827" max="14827" width="22" style="50" customWidth="1"/>
    <col min="14828" max="14828" width="24.7109375" style="50" customWidth="1"/>
    <col min="14829" max="14829" width="28.7109375" style="50" customWidth="1"/>
    <col min="14830" max="14830" width="23.5703125" style="50" customWidth="1"/>
    <col min="14831" max="14831" width="24.28515625" style="50" customWidth="1"/>
    <col min="14832" max="14832" width="23.5703125" style="50" customWidth="1"/>
    <col min="14833" max="14837" width="24.28515625" style="50" customWidth="1"/>
    <col min="14838" max="14838" width="22.7109375" style="50" customWidth="1"/>
    <col min="14839" max="14839" width="21.5703125" style="50" customWidth="1"/>
    <col min="14840" max="14840" width="21.42578125" style="50" customWidth="1"/>
    <col min="14841" max="14841" width="22.28515625" style="50" customWidth="1"/>
    <col min="14842" max="14842" width="22.5703125" style="50" customWidth="1"/>
    <col min="14843" max="14843" width="23.28515625" style="50" customWidth="1"/>
    <col min="14844" max="14845" width="20.5703125" style="50" customWidth="1"/>
    <col min="14846" max="14846" width="21.28515625" style="50" customWidth="1"/>
    <col min="14847" max="14847" width="21.42578125" style="50" customWidth="1"/>
    <col min="14848" max="14848" width="22" style="50" customWidth="1"/>
    <col min="14849" max="14850" width="21.5703125" style="50" customWidth="1"/>
    <col min="14851" max="14851" width="22.28515625" style="50" customWidth="1"/>
    <col min="14852" max="14852" width="25.42578125" style="50" customWidth="1"/>
    <col min="14853" max="14853" width="25.28515625" style="50" customWidth="1"/>
    <col min="14854" max="14854" width="28.7109375" style="50" customWidth="1"/>
    <col min="14855" max="14855" width="22.140625" style="50" customWidth="1"/>
    <col min="14856" max="14856" width="22" style="50" customWidth="1"/>
    <col min="14857" max="14857" width="24.5703125" style="50" customWidth="1"/>
    <col min="14858" max="14858" width="19.7109375" style="50" customWidth="1"/>
    <col min="14859" max="14859" width="29.140625" style="50" customWidth="1"/>
    <col min="14860" max="14860" width="25.140625" style="50" customWidth="1"/>
    <col min="14861" max="14862" width="29.42578125" style="50" customWidth="1"/>
    <col min="14863" max="14864" width="23.7109375" style="50" customWidth="1"/>
    <col min="14865" max="14865" width="26.7109375" style="50" customWidth="1"/>
    <col min="14866" max="14866" width="29.85546875" style="50" customWidth="1"/>
    <col min="14867" max="14869" width="23.28515625" style="50" customWidth="1"/>
    <col min="14870" max="14870" width="23.85546875" style="50" customWidth="1"/>
    <col min="14871" max="14871" width="26.7109375" style="50" customWidth="1"/>
    <col min="14872" max="14872" width="24.5703125" style="50" customWidth="1"/>
    <col min="14873" max="14873" width="26.85546875" style="50" customWidth="1"/>
    <col min="14874" max="14875" width="23.5703125" style="50" customWidth="1"/>
    <col min="14876" max="14876" width="28.7109375" style="50" customWidth="1"/>
    <col min="14877" max="14877" width="34.42578125" style="50" customWidth="1"/>
    <col min="14878" max="14878" width="29.7109375" style="50" customWidth="1"/>
    <col min="14879" max="14879" width="22" style="50" customWidth="1"/>
    <col min="14880" max="14880" width="23.7109375" style="50" customWidth="1"/>
    <col min="14881" max="14881" width="23.5703125" style="50" customWidth="1"/>
    <col min="14882" max="14885" width="22.140625" style="50" customWidth="1"/>
    <col min="14886" max="14886" width="25.28515625" style="50" customWidth="1"/>
    <col min="14887" max="14887" width="45.42578125" style="50" customWidth="1"/>
    <col min="14888" max="14888" width="24.7109375" style="50" customWidth="1"/>
    <col min="14889" max="14889" width="26.42578125" style="50" customWidth="1"/>
    <col min="14890" max="14890" width="29.28515625" style="50" customWidth="1"/>
    <col min="14891" max="14893" width="27.28515625" style="50" customWidth="1"/>
    <col min="14894" max="14894" width="31.7109375" style="50" customWidth="1"/>
    <col min="14895" max="14895" width="27.7109375" style="50" customWidth="1"/>
    <col min="14896" max="14898" width="28.28515625" style="50" customWidth="1"/>
    <col min="14899" max="14899" width="24.7109375" style="50" customWidth="1"/>
    <col min="14900" max="14900" width="24.140625" style="50" customWidth="1"/>
    <col min="14901" max="14903" width="22.28515625" style="50" customWidth="1"/>
    <col min="14904" max="14904" width="22.42578125" style="50" customWidth="1"/>
    <col min="14905" max="14905" width="23.7109375" style="50" customWidth="1"/>
    <col min="14906" max="14908" width="9.28515625" style="50" customWidth="1"/>
    <col min="14909" max="15062" width="9.28515625" style="50"/>
    <col min="15063" max="15063" width="26.28515625" style="50" customWidth="1"/>
    <col min="15064" max="15064" width="45.42578125" style="50" customWidth="1"/>
    <col min="15065" max="15065" width="14.85546875" style="50" customWidth="1"/>
    <col min="15066" max="15069" width="9.28515625" style="50" customWidth="1"/>
    <col min="15070" max="15070" width="0.140625" style="50" customWidth="1"/>
    <col min="15071" max="15071" width="29.42578125" style="50" customWidth="1"/>
    <col min="15072" max="15072" width="24.42578125" style="50" customWidth="1"/>
    <col min="15073" max="15073" width="26.7109375" style="50" customWidth="1"/>
    <col min="15074" max="15074" width="24.85546875" style="50" customWidth="1"/>
    <col min="15075" max="15075" width="21.28515625" style="50" customWidth="1"/>
    <col min="15076" max="15079" width="21.5703125" style="50" customWidth="1"/>
    <col min="15080" max="15080" width="28.28515625" style="50" customWidth="1"/>
    <col min="15081" max="15081" width="33" style="50" customWidth="1"/>
    <col min="15082" max="15082" width="22.85546875" style="50" customWidth="1"/>
    <col min="15083" max="15083" width="22" style="50" customWidth="1"/>
    <col min="15084" max="15084" width="24.7109375" style="50" customWidth="1"/>
    <col min="15085" max="15085" width="28.7109375" style="50" customWidth="1"/>
    <col min="15086" max="15086" width="23.5703125" style="50" customWidth="1"/>
    <col min="15087" max="15087" width="24.28515625" style="50" customWidth="1"/>
    <col min="15088" max="15088" width="23.5703125" style="50" customWidth="1"/>
    <col min="15089" max="15093" width="24.28515625" style="50" customWidth="1"/>
    <col min="15094" max="15094" width="22.7109375" style="50" customWidth="1"/>
    <col min="15095" max="15095" width="21.5703125" style="50" customWidth="1"/>
    <col min="15096" max="15096" width="21.42578125" style="50" customWidth="1"/>
    <col min="15097" max="15097" width="22.28515625" style="50" customWidth="1"/>
    <col min="15098" max="15098" width="22.5703125" style="50" customWidth="1"/>
    <col min="15099" max="15099" width="23.28515625" style="50" customWidth="1"/>
    <col min="15100" max="15101" width="20.5703125" style="50" customWidth="1"/>
    <col min="15102" max="15102" width="21.28515625" style="50" customWidth="1"/>
    <col min="15103" max="15103" width="21.42578125" style="50" customWidth="1"/>
    <col min="15104" max="15104" width="22" style="50" customWidth="1"/>
    <col min="15105" max="15106" width="21.5703125" style="50" customWidth="1"/>
    <col min="15107" max="15107" width="22.28515625" style="50" customWidth="1"/>
    <col min="15108" max="15108" width="25.42578125" style="50" customWidth="1"/>
    <col min="15109" max="15109" width="25.28515625" style="50" customWidth="1"/>
    <col min="15110" max="15110" width="28.7109375" style="50" customWidth="1"/>
    <col min="15111" max="15111" width="22.140625" style="50" customWidth="1"/>
    <col min="15112" max="15112" width="22" style="50" customWidth="1"/>
    <col min="15113" max="15113" width="24.5703125" style="50" customWidth="1"/>
    <col min="15114" max="15114" width="19.7109375" style="50" customWidth="1"/>
    <col min="15115" max="15115" width="29.140625" style="50" customWidth="1"/>
    <col min="15116" max="15116" width="25.140625" style="50" customWidth="1"/>
    <col min="15117" max="15118" width="29.42578125" style="50" customWidth="1"/>
    <col min="15119" max="15120" width="23.7109375" style="50" customWidth="1"/>
    <col min="15121" max="15121" width="26.7109375" style="50" customWidth="1"/>
    <col min="15122" max="15122" width="29.85546875" style="50" customWidth="1"/>
    <col min="15123" max="15125" width="23.28515625" style="50" customWidth="1"/>
    <col min="15126" max="15126" width="23.85546875" style="50" customWidth="1"/>
    <col min="15127" max="15127" width="26.7109375" style="50" customWidth="1"/>
    <col min="15128" max="15128" width="24.5703125" style="50" customWidth="1"/>
    <col min="15129" max="15129" width="26.85546875" style="50" customWidth="1"/>
    <col min="15130" max="15131" width="23.5703125" style="50" customWidth="1"/>
    <col min="15132" max="15132" width="28.7109375" style="50" customWidth="1"/>
    <col min="15133" max="15133" width="34.42578125" style="50" customWidth="1"/>
    <col min="15134" max="15134" width="29.7109375" style="50" customWidth="1"/>
    <col min="15135" max="15135" width="22" style="50" customWidth="1"/>
    <col min="15136" max="15136" width="23.7109375" style="50" customWidth="1"/>
    <col min="15137" max="15137" width="23.5703125" style="50" customWidth="1"/>
    <col min="15138" max="15141" width="22.140625" style="50" customWidth="1"/>
    <col min="15142" max="15142" width="25.28515625" style="50" customWidth="1"/>
    <col min="15143" max="15143" width="45.42578125" style="50" customWidth="1"/>
    <col min="15144" max="15144" width="24.7109375" style="50" customWidth="1"/>
    <col min="15145" max="15145" width="26.42578125" style="50" customWidth="1"/>
    <col min="15146" max="15146" width="29.28515625" style="50" customWidth="1"/>
    <col min="15147" max="15149" width="27.28515625" style="50" customWidth="1"/>
    <col min="15150" max="15150" width="31.7109375" style="50" customWidth="1"/>
    <col min="15151" max="15151" width="27.7109375" style="50" customWidth="1"/>
    <col min="15152" max="15154" width="28.28515625" style="50" customWidth="1"/>
    <col min="15155" max="15155" width="24.7109375" style="50" customWidth="1"/>
    <col min="15156" max="15156" width="24.140625" style="50" customWidth="1"/>
    <col min="15157" max="15159" width="22.28515625" style="50" customWidth="1"/>
    <col min="15160" max="15160" width="22.42578125" style="50" customWidth="1"/>
    <col min="15161" max="15161" width="23.7109375" style="50" customWidth="1"/>
    <col min="15162" max="15164" width="9.28515625" style="50" customWidth="1"/>
    <col min="15165" max="15318" width="9.28515625" style="50"/>
    <col min="15319" max="15319" width="26.28515625" style="50" customWidth="1"/>
    <col min="15320" max="15320" width="45.42578125" style="50" customWidth="1"/>
    <col min="15321" max="15321" width="14.85546875" style="50" customWidth="1"/>
    <col min="15322" max="15325" width="9.28515625" style="50" customWidth="1"/>
    <col min="15326" max="15326" width="0.140625" style="50" customWidth="1"/>
    <col min="15327" max="15327" width="29.42578125" style="50" customWidth="1"/>
    <col min="15328" max="15328" width="24.42578125" style="50" customWidth="1"/>
    <col min="15329" max="15329" width="26.7109375" style="50" customWidth="1"/>
    <col min="15330" max="15330" width="24.85546875" style="50" customWidth="1"/>
    <col min="15331" max="15331" width="21.28515625" style="50" customWidth="1"/>
    <col min="15332" max="15335" width="21.5703125" style="50" customWidth="1"/>
    <col min="15336" max="15336" width="28.28515625" style="50" customWidth="1"/>
    <col min="15337" max="15337" width="33" style="50" customWidth="1"/>
    <col min="15338" max="15338" width="22.85546875" style="50" customWidth="1"/>
    <col min="15339" max="15339" width="22" style="50" customWidth="1"/>
    <col min="15340" max="15340" width="24.7109375" style="50" customWidth="1"/>
    <col min="15341" max="15341" width="28.7109375" style="50" customWidth="1"/>
    <col min="15342" max="15342" width="23.5703125" style="50" customWidth="1"/>
    <col min="15343" max="15343" width="24.28515625" style="50" customWidth="1"/>
    <col min="15344" max="15344" width="23.5703125" style="50" customWidth="1"/>
    <col min="15345" max="15349" width="24.28515625" style="50" customWidth="1"/>
    <col min="15350" max="15350" width="22.7109375" style="50" customWidth="1"/>
    <col min="15351" max="15351" width="21.5703125" style="50" customWidth="1"/>
    <col min="15352" max="15352" width="21.42578125" style="50" customWidth="1"/>
    <col min="15353" max="15353" width="22.28515625" style="50" customWidth="1"/>
    <col min="15354" max="15354" width="22.5703125" style="50" customWidth="1"/>
    <col min="15355" max="15355" width="23.28515625" style="50" customWidth="1"/>
    <col min="15356" max="15357" width="20.5703125" style="50" customWidth="1"/>
    <col min="15358" max="15358" width="21.28515625" style="50" customWidth="1"/>
    <col min="15359" max="15359" width="21.42578125" style="50" customWidth="1"/>
    <col min="15360" max="15360" width="22" style="50" customWidth="1"/>
    <col min="15361" max="15362" width="21.5703125" style="50" customWidth="1"/>
    <col min="15363" max="15363" width="22.28515625" style="50" customWidth="1"/>
    <col min="15364" max="15364" width="25.42578125" style="50" customWidth="1"/>
    <col min="15365" max="15365" width="25.28515625" style="50" customWidth="1"/>
    <col min="15366" max="15366" width="28.7109375" style="50" customWidth="1"/>
    <col min="15367" max="15367" width="22.140625" style="50" customWidth="1"/>
    <col min="15368" max="15368" width="22" style="50" customWidth="1"/>
    <col min="15369" max="15369" width="24.5703125" style="50" customWidth="1"/>
    <col min="15370" max="15370" width="19.7109375" style="50" customWidth="1"/>
    <col min="15371" max="15371" width="29.140625" style="50" customWidth="1"/>
    <col min="15372" max="15372" width="25.140625" style="50" customWidth="1"/>
    <col min="15373" max="15374" width="29.42578125" style="50" customWidth="1"/>
    <col min="15375" max="15376" width="23.7109375" style="50" customWidth="1"/>
    <col min="15377" max="15377" width="26.7109375" style="50" customWidth="1"/>
    <col min="15378" max="15378" width="29.85546875" style="50" customWidth="1"/>
    <col min="15379" max="15381" width="23.28515625" style="50" customWidth="1"/>
    <col min="15382" max="15382" width="23.85546875" style="50" customWidth="1"/>
    <col min="15383" max="15383" width="26.7109375" style="50" customWidth="1"/>
    <col min="15384" max="15384" width="24.5703125" style="50" customWidth="1"/>
    <col min="15385" max="15385" width="26.85546875" style="50" customWidth="1"/>
    <col min="15386" max="15387" width="23.5703125" style="50" customWidth="1"/>
    <col min="15388" max="15388" width="28.7109375" style="50" customWidth="1"/>
    <col min="15389" max="15389" width="34.42578125" style="50" customWidth="1"/>
    <col min="15390" max="15390" width="29.7109375" style="50" customWidth="1"/>
    <col min="15391" max="15391" width="22" style="50" customWidth="1"/>
    <col min="15392" max="15392" width="23.7109375" style="50" customWidth="1"/>
    <col min="15393" max="15393" width="23.5703125" style="50" customWidth="1"/>
    <col min="15394" max="15397" width="22.140625" style="50" customWidth="1"/>
    <col min="15398" max="15398" width="25.28515625" style="50" customWidth="1"/>
    <col min="15399" max="15399" width="45.42578125" style="50" customWidth="1"/>
    <col min="15400" max="15400" width="24.7109375" style="50" customWidth="1"/>
    <col min="15401" max="15401" width="26.42578125" style="50" customWidth="1"/>
    <col min="15402" max="15402" width="29.28515625" style="50" customWidth="1"/>
    <col min="15403" max="15405" width="27.28515625" style="50" customWidth="1"/>
    <col min="15406" max="15406" width="31.7109375" style="50" customWidth="1"/>
    <col min="15407" max="15407" width="27.7109375" style="50" customWidth="1"/>
    <col min="15408" max="15410" width="28.28515625" style="50" customWidth="1"/>
    <col min="15411" max="15411" width="24.7109375" style="50" customWidth="1"/>
    <col min="15412" max="15412" width="24.140625" style="50" customWidth="1"/>
    <col min="15413" max="15415" width="22.28515625" style="50" customWidth="1"/>
    <col min="15416" max="15416" width="22.42578125" style="50" customWidth="1"/>
    <col min="15417" max="15417" width="23.7109375" style="50" customWidth="1"/>
    <col min="15418" max="15420" width="9.28515625" style="50" customWidth="1"/>
    <col min="15421" max="15574" width="9.28515625" style="50"/>
    <col min="15575" max="15575" width="26.28515625" style="50" customWidth="1"/>
    <col min="15576" max="15576" width="45.42578125" style="50" customWidth="1"/>
    <col min="15577" max="15577" width="14.85546875" style="50" customWidth="1"/>
    <col min="15578" max="15581" width="9.28515625" style="50" customWidth="1"/>
    <col min="15582" max="15582" width="0.140625" style="50" customWidth="1"/>
    <col min="15583" max="15583" width="29.42578125" style="50" customWidth="1"/>
    <col min="15584" max="15584" width="24.42578125" style="50" customWidth="1"/>
    <col min="15585" max="15585" width="26.7109375" style="50" customWidth="1"/>
    <col min="15586" max="15586" width="24.85546875" style="50" customWidth="1"/>
    <col min="15587" max="15587" width="21.28515625" style="50" customWidth="1"/>
    <col min="15588" max="15591" width="21.5703125" style="50" customWidth="1"/>
    <col min="15592" max="15592" width="28.28515625" style="50" customWidth="1"/>
    <col min="15593" max="15593" width="33" style="50" customWidth="1"/>
    <col min="15594" max="15594" width="22.85546875" style="50" customWidth="1"/>
    <col min="15595" max="15595" width="22" style="50" customWidth="1"/>
    <col min="15596" max="15596" width="24.7109375" style="50" customWidth="1"/>
    <col min="15597" max="15597" width="28.7109375" style="50" customWidth="1"/>
    <col min="15598" max="15598" width="23.5703125" style="50" customWidth="1"/>
    <col min="15599" max="15599" width="24.28515625" style="50" customWidth="1"/>
    <col min="15600" max="15600" width="23.5703125" style="50" customWidth="1"/>
    <col min="15601" max="15605" width="24.28515625" style="50" customWidth="1"/>
    <col min="15606" max="15606" width="22.7109375" style="50" customWidth="1"/>
    <col min="15607" max="15607" width="21.5703125" style="50" customWidth="1"/>
    <col min="15608" max="15608" width="21.42578125" style="50" customWidth="1"/>
    <col min="15609" max="15609" width="22.28515625" style="50" customWidth="1"/>
    <col min="15610" max="15610" width="22.5703125" style="50" customWidth="1"/>
    <col min="15611" max="15611" width="23.28515625" style="50" customWidth="1"/>
    <col min="15612" max="15613" width="20.5703125" style="50" customWidth="1"/>
    <col min="15614" max="15614" width="21.28515625" style="50" customWidth="1"/>
    <col min="15615" max="15615" width="21.42578125" style="50" customWidth="1"/>
    <col min="15616" max="15616" width="22" style="50" customWidth="1"/>
    <col min="15617" max="15618" width="21.5703125" style="50" customWidth="1"/>
    <col min="15619" max="15619" width="22.28515625" style="50" customWidth="1"/>
    <col min="15620" max="15620" width="25.42578125" style="50" customWidth="1"/>
    <col min="15621" max="15621" width="25.28515625" style="50" customWidth="1"/>
    <col min="15622" max="15622" width="28.7109375" style="50" customWidth="1"/>
    <col min="15623" max="15623" width="22.140625" style="50" customWidth="1"/>
    <col min="15624" max="15624" width="22" style="50" customWidth="1"/>
    <col min="15625" max="15625" width="24.5703125" style="50" customWidth="1"/>
    <col min="15626" max="15626" width="19.7109375" style="50" customWidth="1"/>
    <col min="15627" max="15627" width="29.140625" style="50" customWidth="1"/>
    <col min="15628" max="15628" width="25.140625" style="50" customWidth="1"/>
    <col min="15629" max="15630" width="29.42578125" style="50" customWidth="1"/>
    <col min="15631" max="15632" width="23.7109375" style="50" customWidth="1"/>
    <col min="15633" max="15633" width="26.7109375" style="50" customWidth="1"/>
    <col min="15634" max="15634" width="29.85546875" style="50" customWidth="1"/>
    <col min="15635" max="15637" width="23.28515625" style="50" customWidth="1"/>
    <col min="15638" max="15638" width="23.85546875" style="50" customWidth="1"/>
    <col min="15639" max="15639" width="26.7109375" style="50" customWidth="1"/>
    <col min="15640" max="15640" width="24.5703125" style="50" customWidth="1"/>
    <col min="15641" max="15641" width="26.85546875" style="50" customWidth="1"/>
    <col min="15642" max="15643" width="23.5703125" style="50" customWidth="1"/>
    <col min="15644" max="15644" width="28.7109375" style="50" customWidth="1"/>
    <col min="15645" max="15645" width="34.42578125" style="50" customWidth="1"/>
    <col min="15646" max="15646" width="29.7109375" style="50" customWidth="1"/>
    <col min="15647" max="15647" width="22" style="50" customWidth="1"/>
    <col min="15648" max="15648" width="23.7109375" style="50" customWidth="1"/>
    <col min="15649" max="15649" width="23.5703125" style="50" customWidth="1"/>
    <col min="15650" max="15653" width="22.140625" style="50" customWidth="1"/>
    <col min="15654" max="15654" width="25.28515625" style="50" customWidth="1"/>
    <col min="15655" max="15655" width="45.42578125" style="50" customWidth="1"/>
    <col min="15656" max="15656" width="24.7109375" style="50" customWidth="1"/>
    <col min="15657" max="15657" width="26.42578125" style="50" customWidth="1"/>
    <col min="15658" max="15658" width="29.28515625" style="50" customWidth="1"/>
    <col min="15659" max="15661" width="27.28515625" style="50" customWidth="1"/>
    <col min="15662" max="15662" width="31.7109375" style="50" customWidth="1"/>
    <col min="15663" max="15663" width="27.7109375" style="50" customWidth="1"/>
    <col min="15664" max="15666" width="28.28515625" style="50" customWidth="1"/>
    <col min="15667" max="15667" width="24.7109375" style="50" customWidth="1"/>
    <col min="15668" max="15668" width="24.140625" style="50" customWidth="1"/>
    <col min="15669" max="15671" width="22.28515625" style="50" customWidth="1"/>
    <col min="15672" max="15672" width="22.42578125" style="50" customWidth="1"/>
    <col min="15673" max="15673" width="23.7109375" style="50" customWidth="1"/>
    <col min="15674" max="15676" width="9.28515625" style="50" customWidth="1"/>
    <col min="15677" max="15830" width="9.28515625" style="50"/>
    <col min="15831" max="15831" width="26.28515625" style="50" customWidth="1"/>
    <col min="15832" max="15832" width="45.42578125" style="50" customWidth="1"/>
    <col min="15833" max="15833" width="14.85546875" style="50" customWidth="1"/>
    <col min="15834" max="15837" width="9.28515625" style="50" customWidth="1"/>
    <col min="15838" max="15838" width="0.140625" style="50" customWidth="1"/>
    <col min="15839" max="15839" width="29.42578125" style="50" customWidth="1"/>
    <col min="15840" max="15840" width="24.42578125" style="50" customWidth="1"/>
    <col min="15841" max="15841" width="26.7109375" style="50" customWidth="1"/>
    <col min="15842" max="15842" width="24.85546875" style="50" customWidth="1"/>
    <col min="15843" max="15843" width="21.28515625" style="50" customWidth="1"/>
    <col min="15844" max="15847" width="21.5703125" style="50" customWidth="1"/>
    <col min="15848" max="15848" width="28.28515625" style="50" customWidth="1"/>
    <col min="15849" max="15849" width="33" style="50" customWidth="1"/>
    <col min="15850" max="15850" width="22.85546875" style="50" customWidth="1"/>
    <col min="15851" max="15851" width="22" style="50" customWidth="1"/>
    <col min="15852" max="15852" width="24.7109375" style="50" customWidth="1"/>
    <col min="15853" max="15853" width="28.7109375" style="50" customWidth="1"/>
    <col min="15854" max="15854" width="23.5703125" style="50" customWidth="1"/>
    <col min="15855" max="15855" width="24.28515625" style="50" customWidth="1"/>
    <col min="15856" max="15856" width="23.5703125" style="50" customWidth="1"/>
    <col min="15857" max="15861" width="24.28515625" style="50" customWidth="1"/>
    <col min="15862" max="15862" width="22.7109375" style="50" customWidth="1"/>
    <col min="15863" max="15863" width="21.5703125" style="50" customWidth="1"/>
    <col min="15864" max="15864" width="21.42578125" style="50" customWidth="1"/>
    <col min="15865" max="15865" width="22.28515625" style="50" customWidth="1"/>
    <col min="15866" max="15866" width="22.5703125" style="50" customWidth="1"/>
    <col min="15867" max="15867" width="23.28515625" style="50" customWidth="1"/>
    <col min="15868" max="15869" width="20.5703125" style="50" customWidth="1"/>
    <col min="15870" max="15870" width="21.28515625" style="50" customWidth="1"/>
    <col min="15871" max="15871" width="21.42578125" style="50" customWidth="1"/>
    <col min="15872" max="15872" width="22" style="50" customWidth="1"/>
    <col min="15873" max="15874" width="21.5703125" style="50" customWidth="1"/>
    <col min="15875" max="15875" width="22.28515625" style="50" customWidth="1"/>
    <col min="15876" max="15876" width="25.42578125" style="50" customWidth="1"/>
    <col min="15877" max="15877" width="25.28515625" style="50" customWidth="1"/>
    <col min="15878" max="15878" width="28.7109375" style="50" customWidth="1"/>
    <col min="15879" max="15879" width="22.140625" style="50" customWidth="1"/>
    <col min="15880" max="15880" width="22" style="50" customWidth="1"/>
    <col min="15881" max="15881" width="24.5703125" style="50" customWidth="1"/>
    <col min="15882" max="15882" width="19.7109375" style="50" customWidth="1"/>
    <col min="15883" max="15883" width="29.140625" style="50" customWidth="1"/>
    <col min="15884" max="15884" width="25.140625" style="50" customWidth="1"/>
    <col min="15885" max="15886" width="29.42578125" style="50" customWidth="1"/>
    <col min="15887" max="15888" width="23.7109375" style="50" customWidth="1"/>
    <col min="15889" max="15889" width="26.7109375" style="50" customWidth="1"/>
    <col min="15890" max="15890" width="29.85546875" style="50" customWidth="1"/>
    <col min="15891" max="15893" width="23.28515625" style="50" customWidth="1"/>
    <col min="15894" max="15894" width="23.85546875" style="50" customWidth="1"/>
    <col min="15895" max="15895" width="26.7109375" style="50" customWidth="1"/>
    <col min="15896" max="15896" width="24.5703125" style="50" customWidth="1"/>
    <col min="15897" max="15897" width="26.85546875" style="50" customWidth="1"/>
    <col min="15898" max="15899" width="23.5703125" style="50" customWidth="1"/>
    <col min="15900" max="15900" width="28.7109375" style="50" customWidth="1"/>
    <col min="15901" max="15901" width="34.42578125" style="50" customWidth="1"/>
    <col min="15902" max="15902" width="29.7109375" style="50" customWidth="1"/>
    <col min="15903" max="15903" width="22" style="50" customWidth="1"/>
    <col min="15904" max="15904" width="23.7109375" style="50" customWidth="1"/>
    <col min="15905" max="15905" width="23.5703125" style="50" customWidth="1"/>
    <col min="15906" max="15909" width="22.140625" style="50" customWidth="1"/>
    <col min="15910" max="15910" width="25.28515625" style="50" customWidth="1"/>
    <col min="15911" max="15911" width="45.42578125" style="50" customWidth="1"/>
    <col min="15912" max="15912" width="24.7109375" style="50" customWidth="1"/>
    <col min="15913" max="15913" width="26.42578125" style="50" customWidth="1"/>
    <col min="15914" max="15914" width="29.28515625" style="50" customWidth="1"/>
    <col min="15915" max="15917" width="27.28515625" style="50" customWidth="1"/>
    <col min="15918" max="15918" width="31.7109375" style="50" customWidth="1"/>
    <col min="15919" max="15919" width="27.7109375" style="50" customWidth="1"/>
    <col min="15920" max="15922" width="28.28515625" style="50" customWidth="1"/>
    <col min="15923" max="15923" width="24.7109375" style="50" customWidth="1"/>
    <col min="15924" max="15924" width="24.140625" style="50" customWidth="1"/>
    <col min="15925" max="15927" width="22.28515625" style="50" customWidth="1"/>
    <col min="15928" max="15928" width="22.42578125" style="50" customWidth="1"/>
    <col min="15929" max="15929" width="23.7109375" style="50" customWidth="1"/>
    <col min="15930" max="15932" width="9.28515625" style="50" customWidth="1"/>
    <col min="15933" max="16086" width="9.28515625" style="50"/>
    <col min="16087" max="16087" width="26.28515625" style="50" customWidth="1"/>
    <col min="16088" max="16088" width="45.42578125" style="50" customWidth="1"/>
    <col min="16089" max="16089" width="14.85546875" style="50" customWidth="1"/>
    <col min="16090" max="16093" width="9.28515625" style="50" customWidth="1"/>
    <col min="16094" max="16094" width="0.140625" style="50" customWidth="1"/>
    <col min="16095" max="16095" width="29.42578125" style="50" customWidth="1"/>
    <col min="16096" max="16096" width="24.42578125" style="50" customWidth="1"/>
    <col min="16097" max="16097" width="26.7109375" style="50" customWidth="1"/>
    <col min="16098" max="16098" width="24.85546875" style="50" customWidth="1"/>
    <col min="16099" max="16099" width="21.28515625" style="50" customWidth="1"/>
    <col min="16100" max="16103" width="21.5703125" style="50" customWidth="1"/>
    <col min="16104" max="16104" width="28.28515625" style="50" customWidth="1"/>
    <col min="16105" max="16105" width="33" style="50" customWidth="1"/>
    <col min="16106" max="16106" width="22.85546875" style="50" customWidth="1"/>
    <col min="16107" max="16107" width="22" style="50" customWidth="1"/>
    <col min="16108" max="16108" width="24.7109375" style="50" customWidth="1"/>
    <col min="16109" max="16109" width="28.7109375" style="50" customWidth="1"/>
    <col min="16110" max="16110" width="23.5703125" style="50" customWidth="1"/>
    <col min="16111" max="16111" width="24.28515625" style="50" customWidth="1"/>
    <col min="16112" max="16112" width="23.5703125" style="50" customWidth="1"/>
    <col min="16113" max="16117" width="24.28515625" style="50" customWidth="1"/>
    <col min="16118" max="16118" width="22.7109375" style="50" customWidth="1"/>
    <col min="16119" max="16119" width="21.5703125" style="50" customWidth="1"/>
    <col min="16120" max="16120" width="21.42578125" style="50" customWidth="1"/>
    <col min="16121" max="16121" width="22.28515625" style="50" customWidth="1"/>
    <col min="16122" max="16122" width="22.5703125" style="50" customWidth="1"/>
    <col min="16123" max="16123" width="23.28515625" style="50" customWidth="1"/>
    <col min="16124" max="16125" width="20.5703125" style="50" customWidth="1"/>
    <col min="16126" max="16126" width="21.28515625" style="50" customWidth="1"/>
    <col min="16127" max="16127" width="21.42578125" style="50" customWidth="1"/>
    <col min="16128" max="16128" width="22" style="50" customWidth="1"/>
    <col min="16129" max="16130" width="21.5703125" style="50" customWidth="1"/>
    <col min="16131" max="16131" width="22.28515625" style="50" customWidth="1"/>
    <col min="16132" max="16132" width="25.42578125" style="50" customWidth="1"/>
    <col min="16133" max="16133" width="25.28515625" style="50" customWidth="1"/>
    <col min="16134" max="16134" width="28.7109375" style="50" customWidth="1"/>
    <col min="16135" max="16135" width="22.140625" style="50" customWidth="1"/>
    <col min="16136" max="16136" width="22" style="50" customWidth="1"/>
    <col min="16137" max="16137" width="24.5703125" style="50" customWidth="1"/>
    <col min="16138" max="16138" width="19.7109375" style="50" customWidth="1"/>
    <col min="16139" max="16139" width="29.140625" style="50" customWidth="1"/>
    <col min="16140" max="16140" width="25.140625" style="50" customWidth="1"/>
    <col min="16141" max="16142" width="29.42578125" style="50" customWidth="1"/>
    <col min="16143" max="16144" width="23.7109375" style="50" customWidth="1"/>
    <col min="16145" max="16145" width="26.7109375" style="50" customWidth="1"/>
    <col min="16146" max="16146" width="29.85546875" style="50" customWidth="1"/>
    <col min="16147" max="16149" width="23.28515625" style="50" customWidth="1"/>
    <col min="16150" max="16150" width="23.85546875" style="50" customWidth="1"/>
    <col min="16151" max="16151" width="26.7109375" style="50" customWidth="1"/>
    <col min="16152" max="16152" width="24.5703125" style="50" customWidth="1"/>
    <col min="16153" max="16153" width="26.85546875" style="50" customWidth="1"/>
    <col min="16154" max="16155" width="23.5703125" style="50" customWidth="1"/>
    <col min="16156" max="16156" width="28.7109375" style="50" customWidth="1"/>
    <col min="16157" max="16157" width="34.42578125" style="50" customWidth="1"/>
    <col min="16158" max="16158" width="29.7109375" style="50" customWidth="1"/>
    <col min="16159" max="16159" width="22" style="50" customWidth="1"/>
    <col min="16160" max="16160" width="23.7109375" style="50" customWidth="1"/>
    <col min="16161" max="16161" width="23.5703125" style="50" customWidth="1"/>
    <col min="16162" max="16165" width="22.140625" style="50" customWidth="1"/>
    <col min="16166" max="16166" width="25.28515625" style="50" customWidth="1"/>
    <col min="16167" max="16167" width="45.42578125" style="50" customWidth="1"/>
    <col min="16168" max="16168" width="24.7109375" style="50" customWidth="1"/>
    <col min="16169" max="16169" width="26.42578125" style="50" customWidth="1"/>
    <col min="16170" max="16170" width="29.28515625" style="50" customWidth="1"/>
    <col min="16171" max="16173" width="27.28515625" style="50" customWidth="1"/>
    <col min="16174" max="16174" width="31.7109375" style="50" customWidth="1"/>
    <col min="16175" max="16175" width="27.7109375" style="50" customWidth="1"/>
    <col min="16176" max="16178" width="28.28515625" style="50" customWidth="1"/>
    <col min="16179" max="16179" width="24.7109375" style="50" customWidth="1"/>
    <col min="16180" max="16180" width="24.140625" style="50" customWidth="1"/>
    <col min="16181" max="16183" width="22.28515625" style="50" customWidth="1"/>
    <col min="16184" max="16184" width="22.42578125" style="50" customWidth="1"/>
    <col min="16185" max="16185" width="23.7109375" style="50" customWidth="1"/>
    <col min="16186" max="16188" width="9.28515625" style="50" customWidth="1"/>
    <col min="16189" max="16384" width="9.28515625" style="50"/>
  </cols>
  <sheetData>
    <row r="1" spans="1:85" s="20" customFormat="1" ht="34.700000000000003" customHeight="1" thickBot="1" x14ac:dyDescent="0.4">
      <c r="A1" s="14" t="s">
        <v>1158</v>
      </c>
      <c r="B1" s="15"/>
      <c r="C1" s="15"/>
      <c r="D1" s="16"/>
      <c r="E1" s="17"/>
      <c r="F1" s="15"/>
      <c r="G1" s="15"/>
      <c r="H1" s="18"/>
      <c r="I1" s="19"/>
      <c r="J1" s="19"/>
      <c r="K1" s="19"/>
      <c r="L1" s="19"/>
      <c r="M1" s="19"/>
      <c r="N1" s="19"/>
      <c r="O1" s="474"/>
      <c r="P1" s="474"/>
      <c r="Q1" s="19"/>
      <c r="R1" s="19"/>
      <c r="S1" s="19"/>
      <c r="T1" s="19"/>
      <c r="U1" s="19"/>
      <c r="V1" s="19"/>
      <c r="W1" s="19"/>
      <c r="AB1" s="19"/>
      <c r="AC1" s="19"/>
      <c r="AD1" s="19"/>
      <c r="AE1" s="19"/>
      <c r="AF1" s="19"/>
      <c r="AG1" s="19"/>
      <c r="AH1" s="19"/>
      <c r="AI1" s="19"/>
      <c r="AJ1" s="19"/>
      <c r="AK1" s="19"/>
      <c r="AL1" s="21"/>
      <c r="AM1" s="21"/>
      <c r="AN1" s="21"/>
      <c r="AO1" s="21"/>
      <c r="AP1" s="21"/>
      <c r="AQ1" s="21"/>
      <c r="AR1" s="21"/>
      <c r="AS1" s="21"/>
      <c r="AT1" s="21"/>
      <c r="AU1" s="21"/>
      <c r="AV1" s="22"/>
      <c r="AW1" s="22"/>
      <c r="AX1" s="22"/>
      <c r="AY1" s="21"/>
      <c r="AZ1" s="21"/>
      <c r="BA1" s="21"/>
      <c r="BB1" s="21"/>
      <c r="BC1" s="21"/>
      <c r="BD1" s="19"/>
      <c r="BE1" s="19"/>
      <c r="BF1" s="250"/>
      <c r="BG1" s="250"/>
      <c r="BH1" s="250"/>
      <c r="BI1" s="23"/>
      <c r="BJ1" s="257"/>
      <c r="BK1" s="250"/>
      <c r="BN1" s="308"/>
      <c r="BO1" s="308"/>
      <c r="BP1" s="24"/>
      <c r="BQ1" s="21"/>
      <c r="BR1" s="22"/>
      <c r="BS1" s="22"/>
      <c r="BT1" s="25"/>
      <c r="BU1" s="26"/>
      <c r="BV1" s="21"/>
      <c r="BW1" s="21"/>
      <c r="BX1" s="21"/>
      <c r="BY1" s="19"/>
      <c r="BZ1" s="19"/>
      <c r="CA1" s="19"/>
      <c r="CB1" s="19"/>
      <c r="CC1" s="19"/>
      <c r="CD1" s="19"/>
      <c r="CE1" s="19"/>
      <c r="CF1" s="26"/>
      <c r="CG1" s="26"/>
    </row>
    <row r="2" spans="1:85" s="27" customFormat="1" ht="146.25" customHeight="1" x14ac:dyDescent="0.25">
      <c r="A2" s="441" t="s">
        <v>0</v>
      </c>
      <c r="B2" s="441" t="s">
        <v>3</v>
      </c>
      <c r="C2" s="441" t="s">
        <v>4</v>
      </c>
      <c r="D2" s="444" t="s">
        <v>5</v>
      </c>
      <c r="E2" s="447" t="s">
        <v>6</v>
      </c>
      <c r="F2" s="450" t="s">
        <v>7</v>
      </c>
      <c r="G2" s="451"/>
      <c r="H2" s="452"/>
      <c r="I2" s="450" t="s">
        <v>8</v>
      </c>
      <c r="J2" s="456"/>
      <c r="K2" s="458" t="s">
        <v>9</v>
      </c>
      <c r="L2" s="459"/>
      <c r="M2" s="458" t="s">
        <v>10</v>
      </c>
      <c r="N2" s="459"/>
      <c r="O2" s="472" t="s">
        <v>11</v>
      </c>
      <c r="P2" s="472"/>
      <c r="Q2" s="464" t="s">
        <v>12</v>
      </c>
      <c r="R2" s="456"/>
      <c r="S2" s="462" t="s">
        <v>13</v>
      </c>
      <c r="T2" s="464" t="s">
        <v>14</v>
      </c>
      <c r="U2" s="456"/>
      <c r="V2" s="466" t="s">
        <v>16</v>
      </c>
      <c r="W2" s="467"/>
      <c r="X2" s="466" t="s">
        <v>17</v>
      </c>
      <c r="Y2" s="470"/>
      <c r="Z2" s="450" t="s">
        <v>1162</v>
      </c>
      <c r="AA2" s="456"/>
      <c r="AB2" s="472" t="s">
        <v>18</v>
      </c>
      <c r="AC2" s="472"/>
      <c r="AD2" s="462" t="s">
        <v>1104</v>
      </c>
      <c r="AE2" s="458" t="s">
        <v>19</v>
      </c>
      <c r="AF2" s="459"/>
      <c r="AG2" s="497" t="s">
        <v>21</v>
      </c>
      <c r="AH2" s="464" t="s">
        <v>20</v>
      </c>
      <c r="AI2" s="456"/>
      <c r="AJ2" s="464" t="s">
        <v>15</v>
      </c>
      <c r="AK2" s="456"/>
      <c r="AL2" s="493" t="s">
        <v>38</v>
      </c>
      <c r="AM2" s="494"/>
      <c r="AN2" s="493" t="s">
        <v>1172</v>
      </c>
      <c r="AO2" s="494"/>
      <c r="AP2" s="493" t="s">
        <v>22</v>
      </c>
      <c r="AQ2" s="494"/>
      <c r="AR2" s="475" t="s">
        <v>1176</v>
      </c>
      <c r="AS2" s="475" t="s">
        <v>1181</v>
      </c>
      <c r="AT2" s="475" t="s">
        <v>1180</v>
      </c>
      <c r="AU2" s="475" t="s">
        <v>27</v>
      </c>
      <c r="AV2" s="493" t="s">
        <v>23</v>
      </c>
      <c r="AW2" s="503"/>
      <c r="AX2" s="500" t="s">
        <v>1108</v>
      </c>
      <c r="AY2" s="493" t="s">
        <v>24</v>
      </c>
      <c r="AZ2" s="494"/>
      <c r="BA2" s="493" t="s">
        <v>26</v>
      </c>
      <c r="BB2" s="494"/>
      <c r="BC2" s="466" t="s">
        <v>1170</v>
      </c>
      <c r="BD2" s="497" t="s">
        <v>29</v>
      </c>
      <c r="BE2" s="466" t="s">
        <v>28</v>
      </c>
      <c r="BF2" s="497" t="s">
        <v>1173</v>
      </c>
      <c r="BG2" s="497" t="s">
        <v>1175</v>
      </c>
      <c r="BH2" s="512" t="s">
        <v>1171</v>
      </c>
      <c r="BI2" s="464" t="s">
        <v>1127</v>
      </c>
      <c r="BJ2" s="487" t="s">
        <v>30</v>
      </c>
      <c r="BK2" s="466" t="s">
        <v>1106</v>
      </c>
      <c r="BL2" s="510" t="s">
        <v>31</v>
      </c>
      <c r="BM2" s="467"/>
      <c r="BN2" s="518" t="s">
        <v>32</v>
      </c>
      <c r="BO2" s="519"/>
      <c r="BP2" s="485" t="s">
        <v>33</v>
      </c>
      <c r="BQ2" s="475" t="s">
        <v>25</v>
      </c>
      <c r="BR2" s="487" t="s">
        <v>34</v>
      </c>
      <c r="BS2" s="489" t="s">
        <v>35</v>
      </c>
      <c r="BT2" s="466" t="s">
        <v>36</v>
      </c>
      <c r="BU2" s="491" t="s">
        <v>37</v>
      </c>
      <c r="BV2" s="475" t="s">
        <v>1145</v>
      </c>
      <c r="BW2" s="493" t="s">
        <v>1101</v>
      </c>
      <c r="BX2" s="522"/>
      <c r="BY2" s="466" t="s">
        <v>39</v>
      </c>
      <c r="BZ2" s="470"/>
      <c r="CA2" s="447" t="s">
        <v>1156</v>
      </c>
      <c r="CB2" s="447" t="s">
        <v>1159</v>
      </c>
      <c r="CC2" s="447" t="s">
        <v>1154</v>
      </c>
      <c r="CD2" s="447" t="s">
        <v>1152</v>
      </c>
      <c r="CE2" s="470" t="s">
        <v>1147</v>
      </c>
      <c r="CF2" s="491" t="s">
        <v>1123</v>
      </c>
      <c r="CG2" s="491" t="s">
        <v>1124</v>
      </c>
    </row>
    <row r="3" spans="1:85" s="28" customFormat="1" ht="172.5" customHeight="1" thickBot="1" x14ac:dyDescent="0.3">
      <c r="A3" s="442"/>
      <c r="B3" s="442"/>
      <c r="C3" s="442"/>
      <c r="D3" s="445"/>
      <c r="E3" s="448"/>
      <c r="F3" s="453"/>
      <c r="G3" s="454"/>
      <c r="H3" s="455"/>
      <c r="I3" s="453"/>
      <c r="J3" s="457"/>
      <c r="K3" s="460"/>
      <c r="L3" s="461"/>
      <c r="M3" s="460"/>
      <c r="N3" s="461"/>
      <c r="O3" s="473"/>
      <c r="P3" s="473"/>
      <c r="Q3" s="465"/>
      <c r="R3" s="457"/>
      <c r="S3" s="463"/>
      <c r="T3" s="465"/>
      <c r="U3" s="457"/>
      <c r="V3" s="468"/>
      <c r="W3" s="469"/>
      <c r="X3" s="468"/>
      <c r="Y3" s="471"/>
      <c r="Z3" s="505"/>
      <c r="AA3" s="506"/>
      <c r="AB3" s="473"/>
      <c r="AC3" s="473"/>
      <c r="AD3" s="507"/>
      <c r="AE3" s="460"/>
      <c r="AF3" s="461"/>
      <c r="AG3" s="463"/>
      <c r="AH3" s="465"/>
      <c r="AI3" s="457"/>
      <c r="AJ3" s="465"/>
      <c r="AK3" s="457"/>
      <c r="AL3" s="495"/>
      <c r="AM3" s="496"/>
      <c r="AN3" s="498"/>
      <c r="AO3" s="499"/>
      <c r="AP3" s="495"/>
      <c r="AQ3" s="496"/>
      <c r="AR3" s="476"/>
      <c r="AS3" s="476"/>
      <c r="AT3" s="476"/>
      <c r="AU3" s="484"/>
      <c r="AV3" s="495"/>
      <c r="AW3" s="504"/>
      <c r="AX3" s="501"/>
      <c r="AY3" s="495"/>
      <c r="AZ3" s="496"/>
      <c r="BA3" s="495"/>
      <c r="BB3" s="496"/>
      <c r="BC3" s="468"/>
      <c r="BD3" s="463"/>
      <c r="BE3" s="468"/>
      <c r="BF3" s="516"/>
      <c r="BG3" s="516"/>
      <c r="BH3" s="513"/>
      <c r="BI3" s="502"/>
      <c r="BJ3" s="509"/>
      <c r="BK3" s="517"/>
      <c r="BL3" s="511"/>
      <c r="BM3" s="469"/>
      <c r="BN3" s="520"/>
      <c r="BO3" s="521"/>
      <c r="BP3" s="486"/>
      <c r="BQ3" s="484"/>
      <c r="BR3" s="488"/>
      <c r="BS3" s="490"/>
      <c r="BT3" s="468"/>
      <c r="BU3" s="492"/>
      <c r="BV3" s="476"/>
      <c r="BW3" s="502"/>
      <c r="BX3" s="523"/>
      <c r="BY3" s="468"/>
      <c r="BZ3" s="471"/>
      <c r="CA3" s="449"/>
      <c r="CB3" s="449"/>
      <c r="CC3" s="449"/>
      <c r="CD3" s="449"/>
      <c r="CE3" s="471"/>
      <c r="CF3" s="492"/>
      <c r="CG3" s="492"/>
    </row>
    <row r="4" spans="1:85" s="28" customFormat="1" ht="104.25" customHeight="1" thickBot="1" x14ac:dyDescent="0.3">
      <c r="A4" s="442"/>
      <c r="B4" s="442"/>
      <c r="C4" s="442"/>
      <c r="D4" s="445"/>
      <c r="E4" s="448"/>
      <c r="F4" s="433" t="s">
        <v>40</v>
      </c>
      <c r="G4" s="434"/>
      <c r="H4" s="435"/>
      <c r="I4" s="436" t="s">
        <v>41</v>
      </c>
      <c r="J4" s="437"/>
      <c r="K4" s="438" t="s">
        <v>42</v>
      </c>
      <c r="L4" s="439"/>
      <c r="M4" s="438" t="s">
        <v>43</v>
      </c>
      <c r="N4" s="440"/>
      <c r="O4" s="439" t="s">
        <v>44</v>
      </c>
      <c r="P4" s="440"/>
      <c r="Q4" s="479" t="s">
        <v>45</v>
      </c>
      <c r="R4" s="437"/>
      <c r="S4" s="253" t="s">
        <v>46</v>
      </c>
      <c r="T4" s="480" t="s">
        <v>47</v>
      </c>
      <c r="U4" s="481"/>
      <c r="V4" s="479" t="s">
        <v>49</v>
      </c>
      <c r="W4" s="482"/>
      <c r="X4" s="479" t="s">
        <v>50</v>
      </c>
      <c r="Y4" s="483"/>
      <c r="Z4" s="436" t="s">
        <v>1161</v>
      </c>
      <c r="AA4" s="437"/>
      <c r="AB4" s="438" t="s">
        <v>51</v>
      </c>
      <c r="AC4" s="440"/>
      <c r="AD4" s="253" t="s">
        <v>1103</v>
      </c>
      <c r="AE4" s="480" t="s">
        <v>52</v>
      </c>
      <c r="AF4" s="481"/>
      <c r="AG4" s="253" t="s">
        <v>53</v>
      </c>
      <c r="AH4" s="480" t="s">
        <v>1232</v>
      </c>
      <c r="AI4" s="481"/>
      <c r="AJ4" s="479" t="s">
        <v>48</v>
      </c>
      <c r="AK4" s="437"/>
      <c r="AL4" s="477" t="s">
        <v>68</v>
      </c>
      <c r="AM4" s="478"/>
      <c r="AN4" s="477" t="s">
        <v>1178</v>
      </c>
      <c r="AO4" s="478"/>
      <c r="AP4" s="477" t="s">
        <v>54</v>
      </c>
      <c r="AQ4" s="478"/>
      <c r="AR4" s="416" t="s">
        <v>1177</v>
      </c>
      <c r="AS4" s="416" t="s">
        <v>1179</v>
      </c>
      <c r="AT4" s="416" t="s">
        <v>1233</v>
      </c>
      <c r="AU4" s="416" t="s">
        <v>1096</v>
      </c>
      <c r="AV4" s="477" t="s">
        <v>55</v>
      </c>
      <c r="AW4" s="478"/>
      <c r="AX4" s="254" t="s">
        <v>1234</v>
      </c>
      <c r="AY4" s="477" t="s">
        <v>56</v>
      </c>
      <c r="AZ4" s="478"/>
      <c r="BA4" s="477" t="s">
        <v>57</v>
      </c>
      <c r="BB4" s="478"/>
      <c r="BC4" s="255" t="s">
        <v>1168</v>
      </c>
      <c r="BD4" s="255" t="s">
        <v>59</v>
      </c>
      <c r="BE4" s="255" t="s">
        <v>58</v>
      </c>
      <c r="BF4" s="258" t="s">
        <v>1174</v>
      </c>
      <c r="BG4" s="258" t="s">
        <v>1235</v>
      </c>
      <c r="BH4" s="252" t="s">
        <v>1236</v>
      </c>
      <c r="BI4" s="415" t="s">
        <v>1237</v>
      </c>
      <c r="BJ4" s="255" t="s">
        <v>60</v>
      </c>
      <c r="BK4" s="420" t="s">
        <v>1107</v>
      </c>
      <c r="BL4" s="479" t="s">
        <v>61</v>
      </c>
      <c r="BM4" s="482"/>
      <c r="BN4" s="514" t="s">
        <v>62</v>
      </c>
      <c r="BO4" s="515"/>
      <c r="BP4" s="415" t="s">
        <v>63</v>
      </c>
      <c r="BQ4" s="256" t="s">
        <v>1095</v>
      </c>
      <c r="BR4" s="413" t="s">
        <v>64</v>
      </c>
      <c r="BS4" s="416" t="s">
        <v>65</v>
      </c>
      <c r="BT4" s="415" t="s">
        <v>66</v>
      </c>
      <c r="BU4" s="256" t="s">
        <v>67</v>
      </c>
      <c r="BV4" s="256" t="s">
        <v>1146</v>
      </c>
      <c r="BW4" s="479" t="s">
        <v>1102</v>
      </c>
      <c r="BX4" s="483"/>
      <c r="BY4" s="479" t="s">
        <v>69</v>
      </c>
      <c r="BZ4" s="483"/>
      <c r="CA4" s="414" t="s">
        <v>1157</v>
      </c>
      <c r="CB4" s="414" t="s">
        <v>1160</v>
      </c>
      <c r="CC4" s="414" t="s">
        <v>1155</v>
      </c>
      <c r="CD4" s="414" t="s">
        <v>1153</v>
      </c>
      <c r="CE4" s="414" t="s">
        <v>1148</v>
      </c>
      <c r="CF4" s="256" t="s">
        <v>1139</v>
      </c>
      <c r="CG4" s="256" t="s">
        <v>1126</v>
      </c>
    </row>
    <row r="5" spans="1:85" s="28" customFormat="1" ht="51" customHeight="1" thickBot="1" x14ac:dyDescent="0.4">
      <c r="A5" s="443"/>
      <c r="B5" s="443"/>
      <c r="C5" s="443"/>
      <c r="D5" s="446"/>
      <c r="E5" s="449"/>
      <c r="F5" s="417" t="s">
        <v>70</v>
      </c>
      <c r="G5" s="418" t="s">
        <v>1</v>
      </c>
      <c r="H5" s="419" t="s">
        <v>2</v>
      </c>
      <c r="I5" s="346" t="s">
        <v>1</v>
      </c>
      <c r="J5" s="29" t="s">
        <v>2</v>
      </c>
      <c r="K5" s="363" t="s">
        <v>1</v>
      </c>
      <c r="L5" s="29" t="s">
        <v>2</v>
      </c>
      <c r="M5" s="346" t="s">
        <v>1</v>
      </c>
      <c r="N5" s="29" t="s">
        <v>2</v>
      </c>
      <c r="O5" s="363" t="s">
        <v>1</v>
      </c>
      <c r="P5" s="29" t="s">
        <v>2</v>
      </c>
      <c r="Q5" s="346" t="s">
        <v>1</v>
      </c>
      <c r="R5" s="29" t="s">
        <v>2</v>
      </c>
      <c r="S5" s="29" t="s">
        <v>2</v>
      </c>
      <c r="T5" s="346" t="s">
        <v>1</v>
      </c>
      <c r="U5" s="29" t="s">
        <v>2</v>
      </c>
      <c r="V5" s="346" t="s">
        <v>1</v>
      </c>
      <c r="W5" s="30" t="s">
        <v>2</v>
      </c>
      <c r="X5" s="346" t="s">
        <v>1</v>
      </c>
      <c r="Y5" s="30" t="s">
        <v>2</v>
      </c>
      <c r="Z5" s="346" t="s">
        <v>1</v>
      </c>
      <c r="AA5" s="30" t="s">
        <v>2</v>
      </c>
      <c r="AB5" s="346" t="s">
        <v>1</v>
      </c>
      <c r="AC5" s="29" t="s">
        <v>2</v>
      </c>
      <c r="AD5" s="29" t="s">
        <v>2</v>
      </c>
      <c r="AE5" s="346" t="s">
        <v>1</v>
      </c>
      <c r="AF5" s="29" t="s">
        <v>2</v>
      </c>
      <c r="AG5" s="29" t="s">
        <v>2</v>
      </c>
      <c r="AH5" s="346" t="s">
        <v>1</v>
      </c>
      <c r="AI5" s="29" t="s">
        <v>2</v>
      </c>
      <c r="AJ5" s="346" t="s">
        <v>1</v>
      </c>
      <c r="AK5" s="29" t="s">
        <v>2</v>
      </c>
      <c r="AL5" s="390" t="s">
        <v>1</v>
      </c>
      <c r="AM5" s="29" t="s">
        <v>2</v>
      </c>
      <c r="AN5" s="390" t="s">
        <v>1</v>
      </c>
      <c r="AO5" s="29" t="s">
        <v>2</v>
      </c>
      <c r="AP5" s="390" t="s">
        <v>1</v>
      </c>
      <c r="AQ5" s="29" t="s">
        <v>2</v>
      </c>
      <c r="AR5" s="29" t="s">
        <v>2</v>
      </c>
      <c r="AS5" s="29" t="s">
        <v>2</v>
      </c>
      <c r="AT5" s="29" t="s">
        <v>2</v>
      </c>
      <c r="AU5" s="29" t="s">
        <v>2</v>
      </c>
      <c r="AV5" s="346" t="s">
        <v>1</v>
      </c>
      <c r="AW5" s="29" t="s">
        <v>2</v>
      </c>
      <c r="AX5" s="29" t="s">
        <v>2</v>
      </c>
      <c r="AY5" s="390" t="s">
        <v>1</v>
      </c>
      <c r="AZ5" s="29" t="s">
        <v>2</v>
      </c>
      <c r="BA5" s="390" t="s">
        <v>1</v>
      </c>
      <c r="BB5" s="29" t="s">
        <v>2</v>
      </c>
      <c r="BC5" s="29" t="s">
        <v>2</v>
      </c>
      <c r="BD5" s="29" t="s">
        <v>2</v>
      </c>
      <c r="BE5" s="29" t="s">
        <v>2</v>
      </c>
      <c r="BF5" s="29" t="s">
        <v>2</v>
      </c>
      <c r="BG5" s="251" t="s">
        <v>2</v>
      </c>
      <c r="BH5" s="251" t="s">
        <v>2</v>
      </c>
      <c r="BI5" s="29" t="s">
        <v>2</v>
      </c>
      <c r="BJ5" s="29" t="s">
        <v>2</v>
      </c>
      <c r="BK5" s="29" t="s">
        <v>2</v>
      </c>
      <c r="BL5" s="346" t="s">
        <v>1</v>
      </c>
      <c r="BM5" s="30" t="s">
        <v>2</v>
      </c>
      <c r="BN5" s="392" t="s">
        <v>1</v>
      </c>
      <c r="BO5" s="309" t="s">
        <v>2</v>
      </c>
      <c r="BP5" s="30" t="s">
        <v>2</v>
      </c>
      <c r="BQ5" s="29" t="s">
        <v>2</v>
      </c>
      <c r="BR5" s="29" t="s">
        <v>2</v>
      </c>
      <c r="BS5" s="29" t="s">
        <v>2</v>
      </c>
      <c r="BT5" s="29" t="s">
        <v>2</v>
      </c>
      <c r="BU5" s="29" t="s">
        <v>2</v>
      </c>
      <c r="BV5" s="29" t="s">
        <v>2</v>
      </c>
      <c r="BW5" s="346" t="s">
        <v>1</v>
      </c>
      <c r="BX5" s="31" t="s">
        <v>2</v>
      </c>
      <c r="BY5" s="346" t="s">
        <v>1</v>
      </c>
      <c r="BZ5" s="31" t="s">
        <v>2</v>
      </c>
      <c r="CA5" s="31" t="s">
        <v>2</v>
      </c>
      <c r="CB5" s="31" t="s">
        <v>2</v>
      </c>
      <c r="CC5" s="31" t="s">
        <v>2</v>
      </c>
      <c r="CD5" s="31" t="s">
        <v>2</v>
      </c>
      <c r="CE5" s="31" t="s">
        <v>2</v>
      </c>
      <c r="CF5" s="29" t="s">
        <v>2</v>
      </c>
      <c r="CG5" s="29" t="s">
        <v>2</v>
      </c>
    </row>
    <row r="6" spans="1:85" ht="69.75" outlineLevel="1" x14ac:dyDescent="0.35">
      <c r="A6" s="34" t="s">
        <v>71</v>
      </c>
      <c r="B6" s="10" t="s">
        <v>72</v>
      </c>
      <c r="C6" s="35" t="s">
        <v>73</v>
      </c>
      <c r="D6" s="9">
        <v>240101443793</v>
      </c>
      <c r="E6" s="36" t="s">
        <v>74</v>
      </c>
      <c r="F6" s="37">
        <f>G6+H6</f>
        <v>275.56200000000001</v>
      </c>
      <c r="G6" s="259">
        <f>SUMIF($I$5:$CG$5,"федеральный бюджет",I6:CG6)</f>
        <v>55.145699999999998</v>
      </c>
      <c r="H6" s="32">
        <f>SUMIF($I$5:$CG$5,"краевой бюджет",I6:CG6)</f>
        <v>220.41630000000001</v>
      </c>
      <c r="I6" s="259"/>
      <c r="J6" s="32"/>
      <c r="K6" s="259">
        <v>55.145699999999998</v>
      </c>
      <c r="L6" s="32">
        <v>22.5243</v>
      </c>
      <c r="M6" s="259"/>
      <c r="N6" s="32"/>
      <c r="O6" s="259"/>
      <c r="P6" s="32"/>
      <c r="Q6" s="259"/>
      <c r="R6" s="32"/>
      <c r="S6" s="32">
        <v>197.892</v>
      </c>
      <c r="T6" s="259"/>
      <c r="U6" s="32"/>
      <c r="V6" s="259"/>
      <c r="W6" s="38"/>
      <c r="X6" s="358"/>
      <c r="Y6" s="39"/>
      <c r="Z6" s="371"/>
      <c r="AA6" s="40"/>
      <c r="AB6" s="259"/>
      <c r="AC6" s="32"/>
      <c r="AD6" s="41"/>
      <c r="AE6" s="259"/>
      <c r="AF6" s="32"/>
      <c r="AG6" s="32"/>
      <c r="AH6" s="259"/>
      <c r="AI6" s="32"/>
      <c r="AJ6" s="259"/>
      <c r="AK6" s="32"/>
      <c r="AL6" s="259"/>
      <c r="AM6" s="32"/>
      <c r="AN6" s="353"/>
      <c r="AO6" s="42"/>
      <c r="AP6" s="259"/>
      <c r="AQ6" s="32"/>
      <c r="AR6" s="42"/>
      <c r="AS6" s="42"/>
      <c r="AT6" s="42"/>
      <c r="AU6" s="32"/>
      <c r="AV6" s="259"/>
      <c r="AW6" s="32"/>
      <c r="AX6" s="41"/>
      <c r="AY6" s="259"/>
      <c r="AZ6" s="32"/>
      <c r="BA6" s="259"/>
      <c r="BB6" s="32"/>
      <c r="BC6" s="42"/>
      <c r="BD6" s="32"/>
      <c r="BE6" s="32"/>
      <c r="BF6" s="42"/>
      <c r="BG6" s="42"/>
      <c r="BH6" s="43"/>
      <c r="BI6" s="44"/>
      <c r="BJ6" s="32"/>
      <c r="BK6" s="41"/>
      <c r="BL6" s="259"/>
      <c r="BM6" s="32"/>
      <c r="BN6" s="393"/>
      <c r="BO6" s="38"/>
      <c r="BP6" s="38"/>
      <c r="BQ6" s="32"/>
      <c r="BR6" s="32"/>
      <c r="BS6" s="32"/>
      <c r="BT6" s="32"/>
      <c r="BU6" s="32"/>
      <c r="BV6" s="45"/>
      <c r="BW6" s="357"/>
      <c r="BX6" s="41"/>
      <c r="BY6" s="259"/>
      <c r="BZ6" s="46"/>
      <c r="CA6" s="47"/>
      <c r="CB6" s="48"/>
      <c r="CC6" s="47"/>
      <c r="CD6" s="47"/>
      <c r="CE6" s="49"/>
      <c r="CF6" s="32"/>
      <c r="CG6" s="32"/>
    </row>
    <row r="7" spans="1:85" ht="69.75" outlineLevel="1" x14ac:dyDescent="0.35">
      <c r="A7" s="34" t="s">
        <v>71</v>
      </c>
      <c r="B7" s="10" t="s">
        <v>75</v>
      </c>
      <c r="C7" s="35" t="s">
        <v>73</v>
      </c>
      <c r="D7" s="51" t="s">
        <v>76</v>
      </c>
      <c r="E7" s="36" t="s">
        <v>74</v>
      </c>
      <c r="F7" s="37">
        <f t="shared" ref="F7:F42" si="0">G7+H7</f>
        <v>103.2</v>
      </c>
      <c r="G7" s="259">
        <f t="shared" ref="G7:G70" si="1">SUMIF($I$5:$CG$5,"федеральный бюджет",I7:CG7)</f>
        <v>0</v>
      </c>
      <c r="H7" s="32">
        <f t="shared" ref="H7:H70" si="2">SUMIF($I$5:$CG$5,"краевой бюджет",I7:CG7)</f>
        <v>103.2</v>
      </c>
      <c r="I7" s="259"/>
      <c r="J7" s="32"/>
      <c r="K7" s="259"/>
      <c r="L7" s="32"/>
      <c r="M7" s="259"/>
      <c r="N7" s="32"/>
      <c r="O7" s="259"/>
      <c r="P7" s="32"/>
      <c r="Q7" s="259"/>
      <c r="R7" s="32"/>
      <c r="S7" s="32"/>
      <c r="T7" s="259"/>
      <c r="U7" s="32"/>
      <c r="V7" s="259"/>
      <c r="W7" s="38"/>
      <c r="X7" s="358"/>
      <c r="Y7" s="39"/>
      <c r="Z7" s="371"/>
      <c r="AA7" s="40"/>
      <c r="AB7" s="259"/>
      <c r="AC7" s="32"/>
      <c r="AD7" s="41"/>
      <c r="AE7" s="259"/>
      <c r="AF7" s="32"/>
      <c r="AG7" s="32"/>
      <c r="AH7" s="259"/>
      <c r="AI7" s="32"/>
      <c r="AJ7" s="259"/>
      <c r="AK7" s="32"/>
      <c r="AL7" s="259"/>
      <c r="AM7" s="32"/>
      <c r="AN7" s="353"/>
      <c r="AO7" s="42"/>
      <c r="AP7" s="259"/>
      <c r="AQ7" s="32"/>
      <c r="AR7" s="42"/>
      <c r="AS7" s="42"/>
      <c r="AT7" s="42"/>
      <c r="AU7" s="32"/>
      <c r="AV7" s="259"/>
      <c r="AW7" s="32"/>
      <c r="AX7" s="41"/>
      <c r="AY7" s="259"/>
      <c r="AZ7" s="32"/>
      <c r="BA7" s="259"/>
      <c r="BB7" s="32"/>
      <c r="BC7" s="42"/>
      <c r="BD7" s="32"/>
      <c r="BE7" s="32"/>
      <c r="BF7" s="42"/>
      <c r="BG7" s="42"/>
      <c r="BH7" s="43"/>
      <c r="BI7" s="44"/>
      <c r="BJ7" s="32">
        <v>103.2</v>
      </c>
      <c r="BK7" s="41"/>
      <c r="BL7" s="259"/>
      <c r="BM7" s="32"/>
      <c r="BN7" s="393"/>
      <c r="BO7" s="38"/>
      <c r="BP7" s="38"/>
      <c r="BQ7" s="32"/>
      <c r="BR7" s="32"/>
      <c r="BS7" s="32"/>
      <c r="BT7" s="32"/>
      <c r="BU7" s="32"/>
      <c r="BV7" s="45"/>
      <c r="BW7" s="357"/>
      <c r="BX7" s="41"/>
      <c r="BY7" s="259"/>
      <c r="BZ7" s="46"/>
      <c r="CA7" s="47"/>
      <c r="CB7" s="48"/>
      <c r="CC7" s="47"/>
      <c r="CD7" s="47"/>
      <c r="CE7" s="49"/>
      <c r="CF7" s="32"/>
      <c r="CG7" s="32"/>
    </row>
    <row r="8" spans="1:85" ht="69.75" outlineLevel="1" x14ac:dyDescent="0.35">
      <c r="A8" s="52" t="s">
        <v>71</v>
      </c>
      <c r="B8" s="10" t="s">
        <v>77</v>
      </c>
      <c r="C8" s="35" t="s">
        <v>73</v>
      </c>
      <c r="D8" s="9">
        <v>240100783596</v>
      </c>
      <c r="E8" s="36" t="s">
        <v>74</v>
      </c>
      <c r="F8" s="37">
        <f t="shared" si="0"/>
        <v>262.20690000000002</v>
      </c>
      <c r="G8" s="259">
        <f t="shared" si="1"/>
        <v>0</v>
      </c>
      <c r="H8" s="32">
        <f t="shared" si="2"/>
        <v>262.20690000000002</v>
      </c>
      <c r="I8" s="259"/>
      <c r="J8" s="32"/>
      <c r="K8" s="259"/>
      <c r="L8" s="39"/>
      <c r="M8" s="358"/>
      <c r="N8" s="39"/>
      <c r="O8" s="259"/>
      <c r="P8" s="39"/>
      <c r="Q8" s="259"/>
      <c r="R8" s="39"/>
      <c r="S8" s="39">
        <v>262.20690000000002</v>
      </c>
      <c r="T8" s="259"/>
      <c r="U8" s="32"/>
      <c r="V8" s="358"/>
      <c r="W8" s="53"/>
      <c r="X8" s="358"/>
      <c r="Y8" s="39"/>
      <c r="Z8" s="371"/>
      <c r="AA8" s="40"/>
      <c r="AB8" s="358"/>
      <c r="AC8" s="39"/>
      <c r="AD8" s="54"/>
      <c r="AE8" s="358"/>
      <c r="AF8" s="39"/>
      <c r="AG8" s="39"/>
      <c r="AH8" s="259"/>
      <c r="AI8" s="32"/>
      <c r="AJ8" s="259"/>
      <c r="AK8" s="32"/>
      <c r="AL8" s="259"/>
      <c r="AM8" s="39"/>
      <c r="AN8" s="371"/>
      <c r="AO8" s="40"/>
      <c r="AP8" s="358"/>
      <c r="AQ8" s="39"/>
      <c r="AR8" s="40"/>
      <c r="AS8" s="40"/>
      <c r="AT8" s="40"/>
      <c r="AU8" s="39"/>
      <c r="AV8" s="358"/>
      <c r="AW8" s="39"/>
      <c r="AX8" s="54"/>
      <c r="AY8" s="358"/>
      <c r="AZ8" s="39"/>
      <c r="BA8" s="358"/>
      <c r="BB8" s="39"/>
      <c r="BC8" s="40"/>
      <c r="BD8" s="39"/>
      <c r="BE8" s="39"/>
      <c r="BF8" s="40"/>
      <c r="BG8" s="40"/>
      <c r="BH8" s="55"/>
      <c r="BI8" s="56"/>
      <c r="BJ8" s="39"/>
      <c r="BK8" s="54"/>
      <c r="BL8" s="358"/>
      <c r="BM8" s="39"/>
      <c r="BN8" s="381"/>
      <c r="BO8" s="53"/>
      <c r="BP8" s="53"/>
      <c r="BQ8" s="39"/>
      <c r="BR8" s="39"/>
      <c r="BS8" s="39"/>
      <c r="BT8" s="39"/>
      <c r="BU8" s="39"/>
      <c r="BV8" s="57"/>
      <c r="BW8" s="375"/>
      <c r="BX8" s="54"/>
      <c r="BY8" s="358"/>
      <c r="BZ8" s="58"/>
      <c r="CA8" s="59"/>
      <c r="CB8" s="60"/>
      <c r="CC8" s="59"/>
      <c r="CD8" s="59"/>
      <c r="CE8" s="61"/>
      <c r="CF8" s="39"/>
      <c r="CG8" s="39"/>
    </row>
    <row r="9" spans="1:85" ht="69.75" outlineLevel="1" x14ac:dyDescent="0.35">
      <c r="A9" s="52" t="s">
        <v>71</v>
      </c>
      <c r="B9" s="10" t="s">
        <v>78</v>
      </c>
      <c r="C9" s="35" t="s">
        <v>73</v>
      </c>
      <c r="D9" s="9">
        <v>240101598652</v>
      </c>
      <c r="E9" s="36" t="s">
        <v>74</v>
      </c>
      <c r="F9" s="37">
        <f t="shared" si="0"/>
        <v>505.56225000000001</v>
      </c>
      <c r="G9" s="259">
        <f t="shared" si="1"/>
        <v>261.81254999999999</v>
      </c>
      <c r="H9" s="32">
        <f t="shared" si="2"/>
        <v>243.74970000000002</v>
      </c>
      <c r="I9" s="259"/>
      <c r="J9" s="32"/>
      <c r="K9" s="259"/>
      <c r="L9" s="39"/>
      <c r="M9" s="358"/>
      <c r="N9" s="39"/>
      <c r="O9" s="259"/>
      <c r="P9" s="39"/>
      <c r="Q9" s="259"/>
      <c r="R9" s="39"/>
      <c r="S9" s="39"/>
      <c r="T9" s="259">
        <v>261.81254999999999</v>
      </c>
      <c r="U9" s="32">
        <v>106.93745</v>
      </c>
      <c r="V9" s="358"/>
      <c r="W9" s="53"/>
      <c r="X9" s="358"/>
      <c r="Y9" s="39"/>
      <c r="Z9" s="371"/>
      <c r="AA9" s="40"/>
      <c r="AB9" s="358"/>
      <c r="AC9" s="39"/>
      <c r="AD9" s="54"/>
      <c r="AE9" s="358"/>
      <c r="AF9" s="39"/>
      <c r="AG9" s="39"/>
      <c r="AH9" s="259"/>
      <c r="AI9" s="32"/>
      <c r="AJ9" s="259"/>
      <c r="AK9" s="32"/>
      <c r="AL9" s="259"/>
      <c r="AM9" s="39"/>
      <c r="AN9" s="371"/>
      <c r="AO9" s="40"/>
      <c r="AP9" s="358"/>
      <c r="AQ9" s="39"/>
      <c r="AR9" s="40"/>
      <c r="AS9" s="40"/>
      <c r="AT9" s="40"/>
      <c r="AU9" s="39"/>
      <c r="AV9" s="358"/>
      <c r="AW9" s="39"/>
      <c r="AX9" s="54"/>
      <c r="AY9" s="358"/>
      <c r="AZ9" s="39"/>
      <c r="BA9" s="358"/>
      <c r="BB9" s="39"/>
      <c r="BC9" s="40"/>
      <c r="BD9" s="39"/>
      <c r="BE9" s="39"/>
      <c r="BF9" s="40"/>
      <c r="BG9" s="40"/>
      <c r="BH9" s="55"/>
      <c r="BI9" s="56"/>
      <c r="BJ9" s="39"/>
      <c r="BK9" s="54"/>
      <c r="BL9" s="358"/>
      <c r="BM9" s="39"/>
      <c r="BN9" s="381"/>
      <c r="BO9" s="53"/>
      <c r="BP9" s="53"/>
      <c r="BQ9" s="39"/>
      <c r="BR9" s="39"/>
      <c r="BS9" s="39"/>
      <c r="BT9" s="39">
        <v>136.81225000000001</v>
      </c>
      <c r="BU9" s="39"/>
      <c r="BV9" s="57"/>
      <c r="BW9" s="375"/>
      <c r="BX9" s="54"/>
      <c r="BY9" s="358"/>
      <c r="BZ9" s="58"/>
      <c r="CA9" s="59"/>
      <c r="CB9" s="60"/>
      <c r="CC9" s="59"/>
      <c r="CD9" s="59"/>
      <c r="CE9" s="61"/>
      <c r="CF9" s="39"/>
      <c r="CG9" s="39"/>
    </row>
    <row r="10" spans="1:85" ht="69.75" outlineLevel="1" x14ac:dyDescent="0.35">
      <c r="A10" s="52" t="s">
        <v>71</v>
      </c>
      <c r="B10" s="62" t="s">
        <v>79</v>
      </c>
      <c r="C10" s="35" t="s">
        <v>73</v>
      </c>
      <c r="D10" s="9">
        <v>240100812310</v>
      </c>
      <c r="E10" s="36" t="s">
        <v>74</v>
      </c>
      <c r="F10" s="37">
        <f t="shared" si="0"/>
        <v>49.472999999999999</v>
      </c>
      <c r="G10" s="259">
        <f t="shared" si="1"/>
        <v>0</v>
      </c>
      <c r="H10" s="32">
        <f t="shared" si="2"/>
        <v>49.472999999999999</v>
      </c>
      <c r="I10" s="259"/>
      <c r="J10" s="32"/>
      <c r="K10" s="259"/>
      <c r="L10" s="39"/>
      <c r="M10" s="358"/>
      <c r="N10" s="39"/>
      <c r="O10" s="259"/>
      <c r="P10" s="39"/>
      <c r="Q10" s="259"/>
      <c r="R10" s="39"/>
      <c r="S10" s="39">
        <v>49.472999999999999</v>
      </c>
      <c r="T10" s="259"/>
      <c r="U10" s="32"/>
      <c r="V10" s="358"/>
      <c r="W10" s="53"/>
      <c r="X10" s="358"/>
      <c r="Y10" s="39"/>
      <c r="Z10" s="371"/>
      <c r="AA10" s="40"/>
      <c r="AB10" s="358"/>
      <c r="AC10" s="39"/>
      <c r="AD10" s="54"/>
      <c r="AE10" s="358"/>
      <c r="AF10" s="39"/>
      <c r="AG10" s="39"/>
      <c r="AH10" s="259"/>
      <c r="AI10" s="32"/>
      <c r="AJ10" s="259"/>
      <c r="AK10" s="32"/>
      <c r="AL10" s="259"/>
      <c r="AM10" s="39"/>
      <c r="AN10" s="371"/>
      <c r="AO10" s="40"/>
      <c r="AP10" s="358"/>
      <c r="AQ10" s="39"/>
      <c r="AR10" s="40"/>
      <c r="AS10" s="40"/>
      <c r="AT10" s="40"/>
      <c r="AU10" s="39"/>
      <c r="AV10" s="358"/>
      <c r="AW10" s="39"/>
      <c r="AX10" s="54"/>
      <c r="AY10" s="358"/>
      <c r="AZ10" s="39"/>
      <c r="BA10" s="358"/>
      <c r="BB10" s="39"/>
      <c r="BC10" s="40"/>
      <c r="BD10" s="39"/>
      <c r="BE10" s="39"/>
      <c r="BF10" s="40"/>
      <c r="BG10" s="40"/>
      <c r="BH10" s="55"/>
      <c r="BI10" s="56"/>
      <c r="BJ10" s="39"/>
      <c r="BK10" s="54"/>
      <c r="BL10" s="358"/>
      <c r="BM10" s="39"/>
      <c r="BN10" s="381"/>
      <c r="BO10" s="53"/>
      <c r="BP10" s="53"/>
      <c r="BQ10" s="39"/>
      <c r="BR10" s="39"/>
      <c r="BS10" s="39"/>
      <c r="BT10" s="39"/>
      <c r="BU10" s="39"/>
      <c r="BV10" s="57"/>
      <c r="BW10" s="375"/>
      <c r="BX10" s="54"/>
      <c r="BY10" s="358"/>
      <c r="BZ10" s="58"/>
      <c r="CA10" s="59"/>
      <c r="CB10" s="60"/>
      <c r="CC10" s="59"/>
      <c r="CD10" s="59"/>
      <c r="CE10" s="61"/>
      <c r="CF10" s="39"/>
      <c r="CG10" s="39"/>
    </row>
    <row r="11" spans="1:85" ht="46.5" outlineLevel="1" x14ac:dyDescent="0.35">
      <c r="A11" s="34" t="s">
        <v>71</v>
      </c>
      <c r="B11" s="10" t="s">
        <v>80</v>
      </c>
      <c r="C11" s="35" t="s">
        <v>81</v>
      </c>
      <c r="D11" s="9">
        <v>240102389404</v>
      </c>
      <c r="E11" s="36" t="s">
        <v>74</v>
      </c>
      <c r="F11" s="37">
        <f t="shared" si="0"/>
        <v>220.77629999999999</v>
      </c>
      <c r="G11" s="259">
        <f t="shared" si="1"/>
        <v>47.861109999999996</v>
      </c>
      <c r="H11" s="32">
        <f t="shared" si="2"/>
        <v>172.91519</v>
      </c>
      <c r="I11" s="259"/>
      <c r="J11" s="32"/>
      <c r="K11" s="259"/>
      <c r="L11" s="32"/>
      <c r="M11" s="259"/>
      <c r="N11" s="32"/>
      <c r="O11" s="259"/>
      <c r="P11" s="32"/>
      <c r="Q11" s="259"/>
      <c r="R11" s="32"/>
      <c r="S11" s="32">
        <v>153.3663</v>
      </c>
      <c r="T11" s="259">
        <v>47.861109999999996</v>
      </c>
      <c r="U11" s="32">
        <v>19.54889</v>
      </c>
      <c r="V11" s="259"/>
      <c r="W11" s="38"/>
      <c r="X11" s="358"/>
      <c r="Y11" s="39"/>
      <c r="Z11" s="371"/>
      <c r="AA11" s="40"/>
      <c r="AB11" s="259"/>
      <c r="AC11" s="32"/>
      <c r="AD11" s="41"/>
      <c r="AE11" s="259"/>
      <c r="AF11" s="32"/>
      <c r="AG11" s="32"/>
      <c r="AH11" s="259"/>
      <c r="AI11" s="32"/>
      <c r="AJ11" s="259"/>
      <c r="AK11" s="32"/>
      <c r="AL11" s="259"/>
      <c r="AM11" s="32"/>
      <c r="AN11" s="353"/>
      <c r="AO11" s="42"/>
      <c r="AP11" s="259"/>
      <c r="AQ11" s="32"/>
      <c r="AR11" s="42"/>
      <c r="AS11" s="42"/>
      <c r="AT11" s="42"/>
      <c r="AU11" s="32"/>
      <c r="AV11" s="259"/>
      <c r="AW11" s="32"/>
      <c r="AX11" s="41"/>
      <c r="AY11" s="259"/>
      <c r="AZ11" s="32"/>
      <c r="BA11" s="259"/>
      <c r="BB11" s="32"/>
      <c r="BC11" s="42"/>
      <c r="BD11" s="32"/>
      <c r="BE11" s="32"/>
      <c r="BF11" s="42"/>
      <c r="BG11" s="42"/>
      <c r="BH11" s="43"/>
      <c r="BI11" s="44"/>
      <c r="BJ11" s="32"/>
      <c r="BK11" s="41"/>
      <c r="BL11" s="259"/>
      <c r="BM11" s="32"/>
      <c r="BN11" s="393"/>
      <c r="BO11" s="38"/>
      <c r="BP11" s="38"/>
      <c r="BQ11" s="32"/>
      <c r="BR11" s="32"/>
      <c r="BS11" s="32"/>
      <c r="BT11" s="32"/>
      <c r="BU11" s="32"/>
      <c r="BV11" s="45"/>
      <c r="BW11" s="357"/>
      <c r="BX11" s="41"/>
      <c r="BY11" s="259"/>
      <c r="BZ11" s="46"/>
      <c r="CA11" s="47"/>
      <c r="CB11" s="48"/>
      <c r="CC11" s="47"/>
      <c r="CD11" s="47"/>
      <c r="CE11" s="49"/>
      <c r="CF11" s="32"/>
      <c r="CG11" s="32"/>
    </row>
    <row r="12" spans="1:85" ht="46.5" outlineLevel="1" x14ac:dyDescent="0.35">
      <c r="A12" s="34" t="s">
        <v>71</v>
      </c>
      <c r="B12" s="10" t="s">
        <v>82</v>
      </c>
      <c r="C12" s="35" t="s">
        <v>81</v>
      </c>
      <c r="D12" s="9">
        <v>240101745106</v>
      </c>
      <c r="E12" s="36" t="s">
        <v>74</v>
      </c>
      <c r="F12" s="37">
        <f t="shared" si="0"/>
        <v>128.62979999999999</v>
      </c>
      <c r="G12" s="259">
        <f t="shared" si="1"/>
        <v>0</v>
      </c>
      <c r="H12" s="32">
        <f t="shared" si="2"/>
        <v>128.62979999999999</v>
      </c>
      <c r="I12" s="259"/>
      <c r="J12" s="32"/>
      <c r="K12" s="259"/>
      <c r="L12" s="32"/>
      <c r="M12" s="259"/>
      <c r="N12" s="32"/>
      <c r="O12" s="259"/>
      <c r="P12" s="32"/>
      <c r="Q12" s="259"/>
      <c r="R12" s="32"/>
      <c r="S12" s="32">
        <v>128.62979999999999</v>
      </c>
      <c r="T12" s="259"/>
      <c r="U12" s="32"/>
      <c r="V12" s="259"/>
      <c r="W12" s="38"/>
      <c r="X12" s="358"/>
      <c r="Y12" s="39"/>
      <c r="Z12" s="371"/>
      <c r="AA12" s="40"/>
      <c r="AB12" s="259"/>
      <c r="AC12" s="32"/>
      <c r="AD12" s="41"/>
      <c r="AE12" s="259"/>
      <c r="AF12" s="32"/>
      <c r="AG12" s="32"/>
      <c r="AH12" s="259"/>
      <c r="AI12" s="32"/>
      <c r="AJ12" s="259"/>
      <c r="AK12" s="32"/>
      <c r="AL12" s="259"/>
      <c r="AM12" s="32"/>
      <c r="AN12" s="353"/>
      <c r="AO12" s="42"/>
      <c r="AP12" s="259"/>
      <c r="AQ12" s="32"/>
      <c r="AR12" s="42"/>
      <c r="AS12" s="42"/>
      <c r="AT12" s="42"/>
      <c r="AU12" s="32"/>
      <c r="AV12" s="259"/>
      <c r="AW12" s="32"/>
      <c r="AX12" s="41"/>
      <c r="AY12" s="259"/>
      <c r="AZ12" s="32"/>
      <c r="BA12" s="259"/>
      <c r="BB12" s="32"/>
      <c r="BC12" s="42"/>
      <c r="BD12" s="32"/>
      <c r="BE12" s="32"/>
      <c r="BF12" s="42"/>
      <c r="BG12" s="42"/>
      <c r="BH12" s="43"/>
      <c r="BI12" s="44"/>
      <c r="BJ12" s="32"/>
      <c r="BK12" s="41"/>
      <c r="BL12" s="259"/>
      <c r="BM12" s="32"/>
      <c r="BN12" s="393"/>
      <c r="BO12" s="38"/>
      <c r="BP12" s="38"/>
      <c r="BQ12" s="32"/>
      <c r="BR12" s="32"/>
      <c r="BS12" s="32"/>
      <c r="BT12" s="32"/>
      <c r="BU12" s="32"/>
      <c r="BV12" s="45"/>
      <c r="BW12" s="357"/>
      <c r="BX12" s="41"/>
      <c r="BY12" s="259"/>
      <c r="BZ12" s="46"/>
      <c r="CA12" s="47"/>
      <c r="CB12" s="48"/>
      <c r="CC12" s="47"/>
      <c r="CD12" s="47"/>
      <c r="CE12" s="49"/>
      <c r="CF12" s="32"/>
      <c r="CG12" s="32"/>
    </row>
    <row r="13" spans="1:85" ht="46.5" outlineLevel="1" x14ac:dyDescent="0.35">
      <c r="A13" s="52" t="s">
        <v>71</v>
      </c>
      <c r="B13" s="62" t="s">
        <v>83</v>
      </c>
      <c r="C13" s="35" t="s">
        <v>81</v>
      </c>
      <c r="D13" s="9">
        <v>240100217150</v>
      </c>
      <c r="E13" s="36" t="s">
        <v>74</v>
      </c>
      <c r="F13" s="37">
        <f t="shared" si="0"/>
        <v>63.691229999999997</v>
      </c>
      <c r="G13" s="259">
        <f t="shared" si="1"/>
        <v>27.657859999999999</v>
      </c>
      <c r="H13" s="32">
        <f t="shared" si="2"/>
        <v>36.033369999999998</v>
      </c>
      <c r="I13" s="259"/>
      <c r="J13" s="32"/>
      <c r="K13" s="259"/>
      <c r="L13" s="39"/>
      <c r="M13" s="358"/>
      <c r="N13" s="39"/>
      <c r="O13" s="259"/>
      <c r="P13" s="39"/>
      <c r="Q13" s="259"/>
      <c r="R13" s="39"/>
      <c r="S13" s="39">
        <v>24.736499999999999</v>
      </c>
      <c r="T13" s="259">
        <v>27.657859999999999</v>
      </c>
      <c r="U13" s="32">
        <v>11.29687</v>
      </c>
      <c r="V13" s="358"/>
      <c r="W13" s="53"/>
      <c r="X13" s="358"/>
      <c r="Y13" s="39"/>
      <c r="Z13" s="371"/>
      <c r="AA13" s="40"/>
      <c r="AB13" s="358"/>
      <c r="AC13" s="39"/>
      <c r="AD13" s="54"/>
      <c r="AE13" s="358"/>
      <c r="AF13" s="39"/>
      <c r="AG13" s="39"/>
      <c r="AH13" s="259"/>
      <c r="AI13" s="32"/>
      <c r="AJ13" s="259"/>
      <c r="AK13" s="32"/>
      <c r="AL13" s="259"/>
      <c r="AM13" s="39"/>
      <c r="AN13" s="371"/>
      <c r="AO13" s="40"/>
      <c r="AP13" s="358"/>
      <c r="AQ13" s="39"/>
      <c r="AR13" s="40"/>
      <c r="AS13" s="40"/>
      <c r="AT13" s="40"/>
      <c r="AU13" s="39"/>
      <c r="AV13" s="358"/>
      <c r="AW13" s="39"/>
      <c r="AX13" s="54"/>
      <c r="AY13" s="358"/>
      <c r="AZ13" s="39"/>
      <c r="BA13" s="358"/>
      <c r="BB13" s="39"/>
      <c r="BC13" s="40"/>
      <c r="BD13" s="39"/>
      <c r="BE13" s="39"/>
      <c r="BF13" s="40"/>
      <c r="BG13" s="40"/>
      <c r="BH13" s="55"/>
      <c r="BI13" s="56"/>
      <c r="BJ13" s="39"/>
      <c r="BK13" s="54"/>
      <c r="BL13" s="358"/>
      <c r="BM13" s="39"/>
      <c r="BN13" s="381"/>
      <c r="BO13" s="53"/>
      <c r="BP13" s="53"/>
      <c r="BQ13" s="39"/>
      <c r="BR13" s="39"/>
      <c r="BS13" s="39"/>
      <c r="BT13" s="39"/>
      <c r="BU13" s="39"/>
      <c r="BV13" s="57"/>
      <c r="BW13" s="375"/>
      <c r="BX13" s="54"/>
      <c r="BY13" s="358"/>
      <c r="BZ13" s="58"/>
      <c r="CA13" s="59"/>
      <c r="CB13" s="60"/>
      <c r="CC13" s="59"/>
      <c r="CD13" s="59"/>
      <c r="CE13" s="61"/>
      <c r="CF13" s="39"/>
      <c r="CG13" s="39"/>
    </row>
    <row r="14" spans="1:85" ht="46.5" outlineLevel="1" x14ac:dyDescent="0.35">
      <c r="A14" s="34" t="s">
        <v>71</v>
      </c>
      <c r="B14" s="63" t="s">
        <v>84</v>
      </c>
      <c r="C14" s="35" t="s">
        <v>81</v>
      </c>
      <c r="D14" s="9">
        <v>240100024704</v>
      </c>
      <c r="E14" s="36" t="s">
        <v>74</v>
      </c>
      <c r="F14" s="37">
        <f t="shared" si="0"/>
        <v>157.66</v>
      </c>
      <c r="G14" s="259">
        <f t="shared" si="1"/>
        <v>111.93862</v>
      </c>
      <c r="H14" s="32">
        <f t="shared" si="2"/>
        <v>45.721380000000003</v>
      </c>
      <c r="I14" s="259"/>
      <c r="J14" s="32"/>
      <c r="K14" s="259"/>
      <c r="L14" s="39"/>
      <c r="M14" s="358"/>
      <c r="N14" s="39"/>
      <c r="O14" s="259"/>
      <c r="P14" s="39"/>
      <c r="Q14" s="259"/>
      <c r="R14" s="32"/>
      <c r="S14" s="39"/>
      <c r="T14" s="259">
        <v>111.93862</v>
      </c>
      <c r="U14" s="32">
        <v>45.721380000000003</v>
      </c>
      <c r="V14" s="259"/>
      <c r="W14" s="38"/>
      <c r="X14" s="358"/>
      <c r="Y14" s="39"/>
      <c r="Z14" s="371"/>
      <c r="AA14" s="40"/>
      <c r="AB14" s="259"/>
      <c r="AC14" s="32"/>
      <c r="AD14" s="41"/>
      <c r="AE14" s="259"/>
      <c r="AF14" s="32"/>
      <c r="AG14" s="32"/>
      <c r="AH14" s="259"/>
      <c r="AI14" s="32"/>
      <c r="AJ14" s="259"/>
      <c r="AK14" s="32"/>
      <c r="AL14" s="259"/>
      <c r="AM14" s="32"/>
      <c r="AN14" s="353"/>
      <c r="AO14" s="42"/>
      <c r="AP14" s="259"/>
      <c r="AQ14" s="32"/>
      <c r="AR14" s="42"/>
      <c r="AS14" s="42"/>
      <c r="AT14" s="42"/>
      <c r="AU14" s="32"/>
      <c r="AV14" s="259"/>
      <c r="AW14" s="32"/>
      <c r="AX14" s="41"/>
      <c r="AY14" s="259"/>
      <c r="AZ14" s="32"/>
      <c r="BA14" s="259"/>
      <c r="BB14" s="32"/>
      <c r="BC14" s="42"/>
      <c r="BD14" s="32"/>
      <c r="BE14" s="32"/>
      <c r="BF14" s="42"/>
      <c r="BG14" s="42"/>
      <c r="BH14" s="43"/>
      <c r="BI14" s="44"/>
      <c r="BJ14" s="32"/>
      <c r="BK14" s="41"/>
      <c r="BL14" s="259"/>
      <c r="BM14" s="32"/>
      <c r="BN14" s="393"/>
      <c r="BO14" s="38"/>
      <c r="BP14" s="38"/>
      <c r="BQ14" s="32"/>
      <c r="BR14" s="32"/>
      <c r="BS14" s="32"/>
      <c r="BT14" s="32"/>
      <c r="BU14" s="32"/>
      <c r="BV14" s="45"/>
      <c r="BW14" s="357"/>
      <c r="BX14" s="41"/>
      <c r="BY14" s="259"/>
      <c r="BZ14" s="46"/>
      <c r="CA14" s="47"/>
      <c r="CB14" s="48"/>
      <c r="CC14" s="47"/>
      <c r="CD14" s="47"/>
      <c r="CE14" s="49"/>
      <c r="CF14" s="32"/>
      <c r="CG14" s="32"/>
    </row>
    <row r="15" spans="1:85" ht="46.5" outlineLevel="1" x14ac:dyDescent="0.35">
      <c r="A15" s="34" t="s">
        <v>71</v>
      </c>
      <c r="B15" s="63" t="s">
        <v>1109</v>
      </c>
      <c r="C15" s="35" t="s">
        <v>81</v>
      </c>
      <c r="D15" s="9">
        <v>240101897250</v>
      </c>
      <c r="E15" s="64" t="s">
        <v>74</v>
      </c>
      <c r="F15" s="37">
        <f t="shared" si="0"/>
        <v>429</v>
      </c>
      <c r="G15" s="259">
        <f t="shared" si="1"/>
        <v>0</v>
      </c>
      <c r="H15" s="32">
        <f t="shared" si="2"/>
        <v>429</v>
      </c>
      <c r="I15" s="347"/>
      <c r="J15" s="65"/>
      <c r="K15" s="347"/>
      <c r="L15" s="66"/>
      <c r="M15" s="368"/>
      <c r="N15" s="66"/>
      <c r="O15" s="347"/>
      <c r="P15" s="66"/>
      <c r="Q15" s="347"/>
      <c r="R15" s="65"/>
      <c r="S15" s="66"/>
      <c r="T15" s="347"/>
      <c r="U15" s="65"/>
      <c r="V15" s="347"/>
      <c r="W15" s="67"/>
      <c r="X15" s="368"/>
      <c r="Y15" s="66"/>
      <c r="Z15" s="371"/>
      <c r="AA15" s="40"/>
      <c r="AB15" s="347"/>
      <c r="AC15" s="65"/>
      <c r="AD15" s="65"/>
      <c r="AE15" s="347"/>
      <c r="AF15" s="65"/>
      <c r="AG15" s="65"/>
      <c r="AH15" s="347"/>
      <c r="AI15" s="65"/>
      <c r="AJ15" s="347"/>
      <c r="AK15" s="65"/>
      <c r="AL15" s="347"/>
      <c r="AM15" s="65"/>
      <c r="AN15" s="353"/>
      <c r="AO15" s="42"/>
      <c r="AP15" s="347"/>
      <c r="AQ15" s="65"/>
      <c r="AR15" s="42"/>
      <c r="AS15" s="42"/>
      <c r="AT15" s="42"/>
      <c r="AU15" s="65"/>
      <c r="AV15" s="347"/>
      <c r="AW15" s="65"/>
      <c r="AX15" s="65"/>
      <c r="AY15" s="347"/>
      <c r="AZ15" s="65"/>
      <c r="BA15" s="347"/>
      <c r="BB15" s="65"/>
      <c r="BC15" s="42"/>
      <c r="BD15" s="65"/>
      <c r="BE15" s="65"/>
      <c r="BF15" s="42"/>
      <c r="BG15" s="42"/>
      <c r="BH15" s="43"/>
      <c r="BI15" s="44"/>
      <c r="BJ15" s="65">
        <v>429</v>
      </c>
      <c r="BK15" s="65"/>
      <c r="BL15" s="347"/>
      <c r="BM15" s="65"/>
      <c r="BN15" s="394"/>
      <c r="BO15" s="67"/>
      <c r="BP15" s="67"/>
      <c r="BQ15" s="65"/>
      <c r="BR15" s="65"/>
      <c r="BS15" s="65"/>
      <c r="BT15" s="65"/>
      <c r="BU15" s="65"/>
      <c r="BV15" s="45"/>
      <c r="BW15" s="347"/>
      <c r="BX15" s="65"/>
      <c r="BY15" s="347"/>
      <c r="BZ15" s="68"/>
      <c r="CA15" s="47"/>
      <c r="CB15" s="48"/>
      <c r="CC15" s="47"/>
      <c r="CD15" s="47"/>
      <c r="CE15" s="49"/>
      <c r="CF15" s="65"/>
      <c r="CG15" s="65"/>
    </row>
    <row r="16" spans="1:85" s="33" customFormat="1" ht="46.5" outlineLevel="1" x14ac:dyDescent="0.35">
      <c r="A16" s="34" t="s">
        <v>71</v>
      </c>
      <c r="B16" s="10" t="s">
        <v>85</v>
      </c>
      <c r="C16" s="35" t="s">
        <v>81</v>
      </c>
      <c r="D16" s="9">
        <v>246208874176</v>
      </c>
      <c r="E16" s="36" t="s">
        <v>74</v>
      </c>
      <c r="F16" s="37">
        <f t="shared" si="0"/>
        <v>1011.22964</v>
      </c>
      <c r="G16" s="259">
        <f t="shared" si="1"/>
        <v>527.45062000000007</v>
      </c>
      <c r="H16" s="32">
        <f t="shared" si="2"/>
        <v>483.77902</v>
      </c>
      <c r="I16" s="259">
        <v>54.333539999999999</v>
      </c>
      <c r="J16" s="32">
        <v>22.19257</v>
      </c>
      <c r="K16" s="259"/>
      <c r="L16" s="32"/>
      <c r="M16" s="259">
        <v>85.840410000000006</v>
      </c>
      <c r="N16" s="32">
        <v>35.061570000000003</v>
      </c>
      <c r="O16" s="259"/>
      <c r="P16" s="32"/>
      <c r="Q16" s="259"/>
      <c r="R16" s="32"/>
      <c r="S16" s="32">
        <v>268.34154999999998</v>
      </c>
      <c r="T16" s="259">
        <v>387.27667000000002</v>
      </c>
      <c r="U16" s="32">
        <v>158.18333000000001</v>
      </c>
      <c r="V16" s="259"/>
      <c r="W16" s="38"/>
      <c r="X16" s="358"/>
      <c r="Y16" s="39"/>
      <c r="Z16" s="371"/>
      <c r="AA16" s="40"/>
      <c r="AB16" s="259"/>
      <c r="AC16" s="32"/>
      <c r="AD16" s="41"/>
      <c r="AE16" s="259"/>
      <c r="AF16" s="32"/>
      <c r="AG16" s="32"/>
      <c r="AH16" s="259"/>
      <c r="AI16" s="32"/>
      <c r="AJ16" s="259"/>
      <c r="AK16" s="32"/>
      <c r="AL16" s="259"/>
      <c r="AM16" s="32"/>
      <c r="AN16" s="353"/>
      <c r="AO16" s="42"/>
      <c r="AP16" s="259"/>
      <c r="AQ16" s="32"/>
      <c r="AR16" s="42"/>
      <c r="AS16" s="42"/>
      <c r="AT16" s="42"/>
      <c r="AU16" s="32"/>
      <c r="AV16" s="259"/>
      <c r="AW16" s="32"/>
      <c r="AX16" s="41"/>
      <c r="AY16" s="259"/>
      <c r="AZ16" s="32"/>
      <c r="BA16" s="259"/>
      <c r="BB16" s="32"/>
      <c r="BC16" s="42"/>
      <c r="BD16" s="32"/>
      <c r="BE16" s="32"/>
      <c r="BF16" s="42"/>
      <c r="BG16" s="42"/>
      <c r="BH16" s="43"/>
      <c r="BI16" s="44"/>
      <c r="BJ16" s="32"/>
      <c r="BK16" s="41"/>
      <c r="BL16" s="259"/>
      <c r="BM16" s="32"/>
      <c r="BN16" s="393"/>
      <c r="BO16" s="38"/>
      <c r="BP16" s="38"/>
      <c r="BQ16" s="32"/>
      <c r="BR16" s="32"/>
      <c r="BS16" s="32"/>
      <c r="BT16" s="32"/>
      <c r="BU16" s="32"/>
      <c r="BV16" s="45"/>
      <c r="BW16" s="357"/>
      <c r="BX16" s="41"/>
      <c r="BY16" s="259"/>
      <c r="BZ16" s="46"/>
      <c r="CA16" s="47"/>
      <c r="CB16" s="48"/>
      <c r="CC16" s="47"/>
      <c r="CD16" s="47"/>
      <c r="CE16" s="49"/>
      <c r="CF16" s="32"/>
      <c r="CG16" s="32"/>
    </row>
    <row r="17" spans="1:85" s="33" customFormat="1" ht="46.5" outlineLevel="1" x14ac:dyDescent="0.35">
      <c r="A17" s="52" t="s">
        <v>71</v>
      </c>
      <c r="B17" s="69" t="s">
        <v>86</v>
      </c>
      <c r="C17" s="35" t="s">
        <v>81</v>
      </c>
      <c r="D17" s="9">
        <v>240101579561</v>
      </c>
      <c r="E17" s="36" t="s">
        <v>74</v>
      </c>
      <c r="F17" s="37">
        <f t="shared" si="0"/>
        <v>299.78440000000001</v>
      </c>
      <c r="G17" s="259">
        <f t="shared" si="1"/>
        <v>134.16507999999999</v>
      </c>
      <c r="H17" s="32">
        <f t="shared" si="2"/>
        <v>165.61932000000002</v>
      </c>
      <c r="I17" s="259"/>
      <c r="J17" s="32"/>
      <c r="K17" s="259">
        <v>32.940359999999998</v>
      </c>
      <c r="L17" s="39">
        <v>13.45452</v>
      </c>
      <c r="M17" s="358"/>
      <c r="N17" s="39"/>
      <c r="O17" s="259"/>
      <c r="P17" s="39"/>
      <c r="Q17" s="259"/>
      <c r="R17" s="39"/>
      <c r="S17" s="39">
        <v>110.81952</v>
      </c>
      <c r="T17" s="259">
        <v>101.22472</v>
      </c>
      <c r="U17" s="32">
        <v>41.345280000000002</v>
      </c>
      <c r="V17" s="358"/>
      <c r="W17" s="53"/>
      <c r="X17" s="259"/>
      <c r="Y17" s="32"/>
      <c r="Z17" s="353"/>
      <c r="AA17" s="42"/>
      <c r="AB17" s="358"/>
      <c r="AC17" s="39"/>
      <c r="AD17" s="54"/>
      <c r="AE17" s="358"/>
      <c r="AF17" s="39"/>
      <c r="AG17" s="39"/>
      <c r="AH17" s="259"/>
      <c r="AI17" s="32"/>
      <c r="AJ17" s="259"/>
      <c r="AK17" s="32"/>
      <c r="AL17" s="259"/>
      <c r="AM17" s="39"/>
      <c r="AN17" s="371"/>
      <c r="AO17" s="40"/>
      <c r="AP17" s="358"/>
      <c r="AQ17" s="39"/>
      <c r="AR17" s="40"/>
      <c r="AS17" s="40"/>
      <c r="AT17" s="40"/>
      <c r="AU17" s="39"/>
      <c r="AV17" s="358"/>
      <c r="AW17" s="39"/>
      <c r="AX17" s="54"/>
      <c r="AY17" s="358"/>
      <c r="AZ17" s="39"/>
      <c r="BA17" s="358"/>
      <c r="BB17" s="39"/>
      <c r="BC17" s="40"/>
      <c r="BD17" s="39"/>
      <c r="BE17" s="39"/>
      <c r="BF17" s="40"/>
      <c r="BG17" s="40"/>
      <c r="BH17" s="55"/>
      <c r="BI17" s="56"/>
      <c r="BJ17" s="39"/>
      <c r="BK17" s="54"/>
      <c r="BL17" s="358"/>
      <c r="BM17" s="39"/>
      <c r="BN17" s="381"/>
      <c r="BO17" s="53"/>
      <c r="BP17" s="53"/>
      <c r="BQ17" s="39"/>
      <c r="BR17" s="39"/>
      <c r="BS17" s="39"/>
      <c r="BT17" s="39"/>
      <c r="BU17" s="39"/>
      <c r="BV17" s="57"/>
      <c r="BW17" s="375"/>
      <c r="BX17" s="54"/>
      <c r="BY17" s="358"/>
      <c r="BZ17" s="58"/>
      <c r="CA17" s="59"/>
      <c r="CB17" s="60"/>
      <c r="CC17" s="59"/>
      <c r="CD17" s="59"/>
      <c r="CE17" s="61"/>
      <c r="CF17" s="39"/>
      <c r="CG17" s="39"/>
    </row>
    <row r="18" spans="1:85" s="33" customFormat="1" ht="46.5" outlineLevel="1" x14ac:dyDescent="0.35">
      <c r="A18" s="34" t="s">
        <v>71</v>
      </c>
      <c r="B18" s="69" t="s">
        <v>87</v>
      </c>
      <c r="C18" s="35" t="s">
        <v>81</v>
      </c>
      <c r="D18" s="9">
        <v>240102234471</v>
      </c>
      <c r="E18" s="36" t="s">
        <v>74</v>
      </c>
      <c r="F18" s="37">
        <f t="shared" si="0"/>
        <v>857.97385999999995</v>
      </c>
      <c r="G18" s="259">
        <f t="shared" si="1"/>
        <v>47.25761</v>
      </c>
      <c r="H18" s="32">
        <f t="shared" si="2"/>
        <v>810.71624999999995</v>
      </c>
      <c r="I18" s="259"/>
      <c r="J18" s="32"/>
      <c r="K18" s="259"/>
      <c r="L18" s="32"/>
      <c r="M18" s="259"/>
      <c r="N18" s="32"/>
      <c r="O18" s="259"/>
      <c r="P18" s="32"/>
      <c r="Q18" s="259"/>
      <c r="R18" s="32"/>
      <c r="S18" s="32">
        <v>139.51385999999999</v>
      </c>
      <c r="T18" s="259">
        <v>47.25761</v>
      </c>
      <c r="U18" s="32">
        <v>19.302389999999999</v>
      </c>
      <c r="V18" s="259"/>
      <c r="W18" s="38"/>
      <c r="X18" s="259"/>
      <c r="Y18" s="32"/>
      <c r="Z18" s="353"/>
      <c r="AA18" s="42"/>
      <c r="AB18" s="259"/>
      <c r="AC18" s="32"/>
      <c r="AD18" s="41"/>
      <c r="AE18" s="259"/>
      <c r="AF18" s="32"/>
      <c r="AG18" s="32"/>
      <c r="AH18" s="259"/>
      <c r="AI18" s="32"/>
      <c r="AJ18" s="259"/>
      <c r="AK18" s="32"/>
      <c r="AL18" s="259"/>
      <c r="AM18" s="32"/>
      <c r="AN18" s="353"/>
      <c r="AO18" s="42"/>
      <c r="AP18" s="259"/>
      <c r="AQ18" s="32"/>
      <c r="AR18" s="42"/>
      <c r="AS18" s="42"/>
      <c r="AT18" s="42"/>
      <c r="AU18" s="32"/>
      <c r="AV18" s="259"/>
      <c r="AW18" s="32"/>
      <c r="AX18" s="41"/>
      <c r="AY18" s="259"/>
      <c r="AZ18" s="32"/>
      <c r="BA18" s="259"/>
      <c r="BB18" s="32"/>
      <c r="BC18" s="42"/>
      <c r="BD18" s="32"/>
      <c r="BE18" s="32"/>
      <c r="BF18" s="42"/>
      <c r="BG18" s="42"/>
      <c r="BH18" s="43"/>
      <c r="BI18" s="44"/>
      <c r="BJ18" s="32">
        <v>651.9</v>
      </c>
      <c r="BK18" s="41"/>
      <c r="BL18" s="259"/>
      <c r="BM18" s="32"/>
      <c r="BN18" s="393"/>
      <c r="BO18" s="38"/>
      <c r="BP18" s="38"/>
      <c r="BQ18" s="32"/>
      <c r="BR18" s="32"/>
      <c r="BS18" s="32"/>
      <c r="BT18" s="32"/>
      <c r="BU18" s="32"/>
      <c r="BV18" s="45"/>
      <c r="BW18" s="357"/>
      <c r="BX18" s="41"/>
      <c r="BY18" s="259"/>
      <c r="BZ18" s="46"/>
      <c r="CA18" s="47"/>
      <c r="CB18" s="48"/>
      <c r="CC18" s="47"/>
      <c r="CD18" s="47"/>
      <c r="CE18" s="49"/>
      <c r="CF18" s="32"/>
      <c r="CG18" s="32"/>
    </row>
    <row r="19" spans="1:85" s="33" customFormat="1" ht="46.5" outlineLevel="1" x14ac:dyDescent="0.35">
      <c r="A19" s="52" t="s">
        <v>71</v>
      </c>
      <c r="B19" s="69" t="s">
        <v>88</v>
      </c>
      <c r="C19" s="35" t="s">
        <v>81</v>
      </c>
      <c r="D19" s="9" t="s">
        <v>89</v>
      </c>
      <c r="E19" s="36" t="s">
        <v>74</v>
      </c>
      <c r="F19" s="37">
        <f t="shared" si="0"/>
        <v>809.16000000000008</v>
      </c>
      <c r="G19" s="259">
        <f t="shared" si="1"/>
        <v>118.60196999999999</v>
      </c>
      <c r="H19" s="32">
        <f t="shared" si="2"/>
        <v>690.55803000000003</v>
      </c>
      <c r="I19" s="259"/>
      <c r="J19" s="32"/>
      <c r="K19" s="259"/>
      <c r="L19" s="39"/>
      <c r="M19" s="358"/>
      <c r="N19" s="39"/>
      <c r="O19" s="259"/>
      <c r="P19" s="39"/>
      <c r="Q19" s="259"/>
      <c r="R19" s="39"/>
      <c r="S19" s="39">
        <v>247.36500000000001</v>
      </c>
      <c r="T19" s="259">
        <v>118.60196999999999</v>
      </c>
      <c r="U19" s="32">
        <v>48.44303</v>
      </c>
      <c r="V19" s="358"/>
      <c r="W19" s="53"/>
      <c r="X19" s="259"/>
      <c r="Y19" s="32"/>
      <c r="Z19" s="353"/>
      <c r="AA19" s="42"/>
      <c r="AB19" s="358"/>
      <c r="AC19" s="39"/>
      <c r="AD19" s="54"/>
      <c r="AE19" s="358"/>
      <c r="AF19" s="39"/>
      <c r="AG19" s="39"/>
      <c r="AH19" s="259"/>
      <c r="AI19" s="32"/>
      <c r="AJ19" s="259"/>
      <c r="AK19" s="32"/>
      <c r="AL19" s="259"/>
      <c r="AM19" s="39"/>
      <c r="AN19" s="371"/>
      <c r="AO19" s="40"/>
      <c r="AP19" s="358"/>
      <c r="AQ19" s="39"/>
      <c r="AR19" s="40"/>
      <c r="AS19" s="40"/>
      <c r="AT19" s="40"/>
      <c r="AU19" s="39"/>
      <c r="AV19" s="358"/>
      <c r="AW19" s="39"/>
      <c r="AX19" s="54"/>
      <c r="AY19" s="358"/>
      <c r="AZ19" s="39"/>
      <c r="BA19" s="358"/>
      <c r="BB19" s="39"/>
      <c r="BC19" s="40"/>
      <c r="BD19" s="39"/>
      <c r="BE19" s="39"/>
      <c r="BF19" s="40"/>
      <c r="BG19" s="40"/>
      <c r="BH19" s="55"/>
      <c r="BI19" s="44">
        <v>76.75</v>
      </c>
      <c r="BJ19" s="32">
        <v>318</v>
      </c>
      <c r="BK19" s="54"/>
      <c r="BL19" s="358"/>
      <c r="BM19" s="39"/>
      <c r="BN19" s="381"/>
      <c r="BO19" s="53"/>
      <c r="BP19" s="53"/>
      <c r="BQ19" s="39"/>
      <c r="BR19" s="39"/>
      <c r="BS19" s="39"/>
      <c r="BT19" s="39"/>
      <c r="BU19" s="39"/>
      <c r="BV19" s="57"/>
      <c r="BW19" s="375"/>
      <c r="BX19" s="54"/>
      <c r="BY19" s="358"/>
      <c r="BZ19" s="58"/>
      <c r="CA19" s="59"/>
      <c r="CB19" s="60"/>
      <c r="CC19" s="59"/>
      <c r="CD19" s="59"/>
      <c r="CE19" s="61"/>
      <c r="CF19" s="39"/>
      <c r="CG19" s="39"/>
    </row>
    <row r="20" spans="1:85" s="33" customFormat="1" ht="46.5" outlineLevel="1" x14ac:dyDescent="0.35">
      <c r="A20" s="52" t="s">
        <v>71</v>
      </c>
      <c r="B20" s="62" t="s">
        <v>90</v>
      </c>
      <c r="C20" s="35" t="s">
        <v>81</v>
      </c>
      <c r="D20" s="9" t="s">
        <v>91</v>
      </c>
      <c r="E20" s="36" t="s">
        <v>74</v>
      </c>
      <c r="F20" s="37">
        <f t="shared" si="0"/>
        <v>321.46339</v>
      </c>
      <c r="G20" s="259">
        <f t="shared" si="1"/>
        <v>125.32035</v>
      </c>
      <c r="H20" s="32">
        <f t="shared" si="2"/>
        <v>196.14304000000001</v>
      </c>
      <c r="I20" s="259"/>
      <c r="J20" s="32"/>
      <c r="K20" s="358"/>
      <c r="L20" s="39"/>
      <c r="M20" s="358"/>
      <c r="N20" s="39"/>
      <c r="O20" s="358"/>
      <c r="P20" s="39"/>
      <c r="Q20" s="259"/>
      <c r="R20" s="39"/>
      <c r="S20" s="39">
        <v>144.95589000000001</v>
      </c>
      <c r="T20" s="259">
        <v>125.32035</v>
      </c>
      <c r="U20" s="32">
        <v>51.187150000000003</v>
      </c>
      <c r="V20" s="358"/>
      <c r="W20" s="53"/>
      <c r="X20" s="259"/>
      <c r="Y20" s="32"/>
      <c r="Z20" s="353"/>
      <c r="AA20" s="42"/>
      <c r="AB20" s="358"/>
      <c r="AC20" s="39"/>
      <c r="AD20" s="54"/>
      <c r="AE20" s="358"/>
      <c r="AF20" s="39"/>
      <c r="AG20" s="39"/>
      <c r="AH20" s="259"/>
      <c r="AI20" s="32"/>
      <c r="AJ20" s="259"/>
      <c r="AK20" s="32"/>
      <c r="AL20" s="259"/>
      <c r="AM20" s="39"/>
      <c r="AN20" s="371"/>
      <c r="AO20" s="40"/>
      <c r="AP20" s="358"/>
      <c r="AQ20" s="39"/>
      <c r="AR20" s="40"/>
      <c r="AS20" s="40"/>
      <c r="AT20" s="40"/>
      <c r="AU20" s="39"/>
      <c r="AV20" s="358"/>
      <c r="AW20" s="39"/>
      <c r="AX20" s="54"/>
      <c r="AY20" s="358"/>
      <c r="AZ20" s="39"/>
      <c r="BA20" s="358"/>
      <c r="BB20" s="39"/>
      <c r="BC20" s="40"/>
      <c r="BD20" s="39"/>
      <c r="BE20" s="39"/>
      <c r="BF20" s="40"/>
      <c r="BG20" s="40"/>
      <c r="BH20" s="55"/>
      <c r="BI20" s="56"/>
      <c r="BJ20" s="39"/>
      <c r="BK20" s="54"/>
      <c r="BL20" s="358"/>
      <c r="BM20" s="39"/>
      <c r="BN20" s="381"/>
      <c r="BO20" s="53"/>
      <c r="BP20" s="53"/>
      <c r="BQ20" s="39"/>
      <c r="BR20" s="39"/>
      <c r="BS20" s="39"/>
      <c r="BT20" s="39"/>
      <c r="BU20" s="39"/>
      <c r="BV20" s="57"/>
      <c r="BW20" s="375"/>
      <c r="BX20" s="54"/>
      <c r="BY20" s="358"/>
      <c r="BZ20" s="58"/>
      <c r="CA20" s="59"/>
      <c r="CB20" s="60"/>
      <c r="CC20" s="59"/>
      <c r="CD20" s="59"/>
      <c r="CE20" s="61"/>
      <c r="CF20" s="39"/>
      <c r="CG20" s="39"/>
    </row>
    <row r="21" spans="1:85" ht="46.5" outlineLevel="1" x14ac:dyDescent="0.35">
      <c r="A21" s="34" t="s">
        <v>71</v>
      </c>
      <c r="B21" s="10" t="s">
        <v>92</v>
      </c>
      <c r="C21" s="35" t="s">
        <v>81</v>
      </c>
      <c r="D21" s="9" t="s">
        <v>93</v>
      </c>
      <c r="E21" s="36" t="s">
        <v>74</v>
      </c>
      <c r="F21" s="37">
        <f t="shared" si="0"/>
        <v>38.588940000000001</v>
      </c>
      <c r="G21" s="259">
        <f t="shared" si="1"/>
        <v>0</v>
      </c>
      <c r="H21" s="32">
        <f t="shared" si="2"/>
        <v>38.588940000000001</v>
      </c>
      <c r="I21" s="259"/>
      <c r="J21" s="32"/>
      <c r="K21" s="259"/>
      <c r="L21" s="39"/>
      <c r="M21" s="358"/>
      <c r="N21" s="39"/>
      <c r="O21" s="259"/>
      <c r="P21" s="39"/>
      <c r="Q21" s="259"/>
      <c r="R21" s="39"/>
      <c r="S21" s="39">
        <v>38.588940000000001</v>
      </c>
      <c r="T21" s="259"/>
      <c r="U21" s="32"/>
      <c r="V21" s="358"/>
      <c r="W21" s="53"/>
      <c r="X21" s="259"/>
      <c r="Y21" s="32"/>
      <c r="Z21" s="353"/>
      <c r="AA21" s="42"/>
      <c r="AB21" s="358"/>
      <c r="AC21" s="39"/>
      <c r="AD21" s="54"/>
      <c r="AE21" s="358"/>
      <c r="AF21" s="39"/>
      <c r="AG21" s="39"/>
      <c r="AH21" s="259"/>
      <c r="AI21" s="32"/>
      <c r="AJ21" s="259"/>
      <c r="AK21" s="32"/>
      <c r="AL21" s="259"/>
      <c r="AM21" s="39"/>
      <c r="AN21" s="371"/>
      <c r="AO21" s="40"/>
      <c r="AP21" s="358"/>
      <c r="AQ21" s="39"/>
      <c r="AR21" s="40"/>
      <c r="AS21" s="40"/>
      <c r="AT21" s="40"/>
      <c r="AU21" s="39"/>
      <c r="AV21" s="358"/>
      <c r="AW21" s="39"/>
      <c r="AX21" s="54"/>
      <c r="AY21" s="358"/>
      <c r="AZ21" s="39"/>
      <c r="BA21" s="358"/>
      <c r="BB21" s="39"/>
      <c r="BC21" s="40"/>
      <c r="BD21" s="39"/>
      <c r="BE21" s="39"/>
      <c r="BF21" s="40"/>
      <c r="BG21" s="40"/>
      <c r="BH21" s="55"/>
      <c r="BI21" s="56"/>
      <c r="BJ21" s="39"/>
      <c r="BK21" s="54"/>
      <c r="BL21" s="358"/>
      <c r="BM21" s="39"/>
      <c r="BN21" s="381"/>
      <c r="BO21" s="53"/>
      <c r="BP21" s="53"/>
      <c r="BQ21" s="39"/>
      <c r="BR21" s="39"/>
      <c r="BS21" s="39"/>
      <c r="BT21" s="39"/>
      <c r="BU21" s="39"/>
      <c r="BV21" s="57"/>
      <c r="BW21" s="375"/>
      <c r="BX21" s="54"/>
      <c r="BY21" s="358"/>
      <c r="BZ21" s="58"/>
      <c r="CA21" s="59"/>
      <c r="CB21" s="60"/>
      <c r="CC21" s="59"/>
      <c r="CD21" s="59"/>
      <c r="CE21" s="61"/>
      <c r="CF21" s="39"/>
      <c r="CG21" s="39"/>
    </row>
    <row r="22" spans="1:85" ht="46.5" outlineLevel="1" x14ac:dyDescent="0.35">
      <c r="A22" s="52" t="s">
        <v>71</v>
      </c>
      <c r="B22" s="10" t="s">
        <v>94</v>
      </c>
      <c r="C22" s="35" t="s">
        <v>81</v>
      </c>
      <c r="D22" s="9">
        <v>240100577829</v>
      </c>
      <c r="E22" s="36" t="s">
        <v>74</v>
      </c>
      <c r="F22" s="37">
        <f t="shared" si="0"/>
        <v>73.892600000000002</v>
      </c>
      <c r="G22" s="259">
        <f t="shared" si="1"/>
        <v>10.312749999999999</v>
      </c>
      <c r="H22" s="32">
        <f t="shared" si="2"/>
        <v>63.57985</v>
      </c>
      <c r="I22" s="259"/>
      <c r="J22" s="32"/>
      <c r="K22" s="259"/>
      <c r="L22" s="32"/>
      <c r="M22" s="259"/>
      <c r="N22" s="32"/>
      <c r="O22" s="259"/>
      <c r="P22" s="32"/>
      <c r="Q22" s="259"/>
      <c r="R22" s="32"/>
      <c r="S22" s="32">
        <v>59.367600000000003</v>
      </c>
      <c r="T22" s="259">
        <v>10.312749999999999</v>
      </c>
      <c r="U22" s="32">
        <v>4.21225</v>
      </c>
      <c r="V22" s="259"/>
      <c r="W22" s="38"/>
      <c r="X22" s="358"/>
      <c r="Y22" s="39"/>
      <c r="Z22" s="371"/>
      <c r="AA22" s="40"/>
      <c r="AB22" s="259"/>
      <c r="AC22" s="32"/>
      <c r="AD22" s="41"/>
      <c r="AE22" s="259"/>
      <c r="AF22" s="32"/>
      <c r="AG22" s="32"/>
      <c r="AH22" s="259"/>
      <c r="AI22" s="32"/>
      <c r="AJ22" s="259"/>
      <c r="AK22" s="32"/>
      <c r="AL22" s="259"/>
      <c r="AM22" s="32"/>
      <c r="AN22" s="353"/>
      <c r="AO22" s="42"/>
      <c r="AP22" s="259"/>
      <c r="AQ22" s="32"/>
      <c r="AR22" s="42"/>
      <c r="AS22" s="42"/>
      <c r="AT22" s="42"/>
      <c r="AU22" s="32"/>
      <c r="AV22" s="259"/>
      <c r="AW22" s="32"/>
      <c r="AX22" s="41"/>
      <c r="AY22" s="259"/>
      <c r="AZ22" s="32"/>
      <c r="BA22" s="259"/>
      <c r="BB22" s="32"/>
      <c r="BC22" s="42"/>
      <c r="BD22" s="32"/>
      <c r="BE22" s="32"/>
      <c r="BF22" s="42"/>
      <c r="BG22" s="42"/>
      <c r="BH22" s="43"/>
      <c r="BI22" s="44"/>
      <c r="BJ22" s="32"/>
      <c r="BK22" s="41"/>
      <c r="BL22" s="259"/>
      <c r="BM22" s="32"/>
      <c r="BN22" s="393"/>
      <c r="BO22" s="38"/>
      <c r="BP22" s="38"/>
      <c r="BQ22" s="32"/>
      <c r="BR22" s="32"/>
      <c r="BS22" s="32"/>
      <c r="BT22" s="32"/>
      <c r="BU22" s="32"/>
      <c r="BV22" s="45"/>
      <c r="BW22" s="357"/>
      <c r="BX22" s="41"/>
      <c r="BY22" s="259"/>
      <c r="BZ22" s="46"/>
      <c r="CA22" s="47"/>
      <c r="CB22" s="48"/>
      <c r="CC22" s="47"/>
      <c r="CD22" s="47"/>
      <c r="CE22" s="49"/>
      <c r="CF22" s="32"/>
      <c r="CG22" s="32"/>
    </row>
    <row r="23" spans="1:85" ht="46.5" outlineLevel="1" x14ac:dyDescent="0.35">
      <c r="A23" s="52" t="s">
        <v>71</v>
      </c>
      <c r="B23" s="62" t="s">
        <v>95</v>
      </c>
      <c r="C23" s="35" t="s">
        <v>81</v>
      </c>
      <c r="D23" s="70" t="s">
        <v>96</v>
      </c>
      <c r="E23" s="36" t="s">
        <v>74</v>
      </c>
      <c r="F23" s="37">
        <f t="shared" si="0"/>
        <v>40098.177830000001</v>
      </c>
      <c r="G23" s="259">
        <f t="shared" si="1"/>
        <v>9584.66194</v>
      </c>
      <c r="H23" s="32">
        <f t="shared" si="2"/>
        <v>30513.515890000002</v>
      </c>
      <c r="I23" s="259">
        <v>110.57504</v>
      </c>
      <c r="J23" s="32">
        <v>45.164459999999998</v>
      </c>
      <c r="K23" s="259">
        <f>960.45427+311.01103</f>
        <v>1271.4652999999998</v>
      </c>
      <c r="L23" s="39">
        <f>392.29823+127.03268</f>
        <v>519.33091000000002</v>
      </c>
      <c r="M23" s="358">
        <v>869.61576000000002</v>
      </c>
      <c r="N23" s="39">
        <v>355.19517000000002</v>
      </c>
      <c r="O23" s="259"/>
      <c r="P23" s="39"/>
      <c r="Q23" s="259"/>
      <c r="R23" s="39"/>
      <c r="S23" s="39">
        <v>3610.7698399999999</v>
      </c>
      <c r="T23" s="259">
        <v>3892.2824900000001</v>
      </c>
      <c r="U23" s="32">
        <v>1589.8045099999999</v>
      </c>
      <c r="V23" s="358"/>
      <c r="W23" s="53"/>
      <c r="X23" s="358"/>
      <c r="Y23" s="39"/>
      <c r="Z23" s="371"/>
      <c r="AA23" s="40"/>
      <c r="AB23" s="358"/>
      <c r="AC23" s="39"/>
      <c r="AD23" s="54"/>
      <c r="AE23" s="358">
        <v>812.53146000000004</v>
      </c>
      <c r="AF23" s="39">
        <v>331.87905000000001</v>
      </c>
      <c r="AG23" s="39">
        <v>12106.494259999999</v>
      </c>
      <c r="AH23" s="358">
        <v>2628.1918900000001</v>
      </c>
      <c r="AI23" s="39">
        <v>1073.4868300000001</v>
      </c>
      <c r="AJ23" s="259"/>
      <c r="AK23" s="32"/>
      <c r="AL23" s="259"/>
      <c r="AM23" s="39"/>
      <c r="AN23" s="371"/>
      <c r="AO23" s="40"/>
      <c r="AP23" s="358"/>
      <c r="AQ23" s="39"/>
      <c r="AR23" s="40"/>
      <c r="AS23" s="40"/>
      <c r="AT23" s="40"/>
      <c r="AU23" s="39"/>
      <c r="AV23" s="358"/>
      <c r="AW23" s="39"/>
      <c r="AX23" s="54"/>
      <c r="AY23" s="358"/>
      <c r="AZ23" s="39"/>
      <c r="BA23" s="358"/>
      <c r="BB23" s="39"/>
      <c r="BC23" s="40"/>
      <c r="BD23" s="39"/>
      <c r="BE23" s="39"/>
      <c r="BF23" s="40"/>
      <c r="BG23" s="40"/>
      <c r="BH23" s="55"/>
      <c r="BI23" s="44">
        <f>1422.9795+74.25+68.4+62.63834</f>
        <v>1628.26784</v>
      </c>
      <c r="BJ23" s="32">
        <v>3065.4704400000001</v>
      </c>
      <c r="BK23" s="54">
        <v>92.915800000000004</v>
      </c>
      <c r="BL23" s="358"/>
      <c r="BM23" s="39"/>
      <c r="BN23" s="381"/>
      <c r="BO23" s="53"/>
      <c r="BP23" s="53"/>
      <c r="BQ23" s="39"/>
      <c r="BR23" s="39"/>
      <c r="BS23" s="39"/>
      <c r="BT23" s="39">
        <v>4115.9240600000003</v>
      </c>
      <c r="BU23" s="39">
        <v>1978.8127199999999</v>
      </c>
      <c r="BV23" s="57"/>
      <c r="BW23" s="375"/>
      <c r="BX23" s="54"/>
      <c r="BY23" s="358"/>
      <c r="BZ23" s="58"/>
      <c r="CA23" s="59"/>
      <c r="CB23" s="60"/>
      <c r="CC23" s="59"/>
      <c r="CD23" s="59"/>
      <c r="CE23" s="61"/>
      <c r="CF23" s="39"/>
      <c r="CG23" s="39"/>
    </row>
    <row r="24" spans="1:85" ht="46.5" outlineLevel="1" x14ac:dyDescent="0.35">
      <c r="A24" s="52" t="s">
        <v>71</v>
      </c>
      <c r="B24" s="10" t="s">
        <v>97</v>
      </c>
      <c r="C24" s="35" t="s">
        <v>81</v>
      </c>
      <c r="D24" s="9" t="s">
        <v>98</v>
      </c>
      <c r="E24" s="36" t="s">
        <v>74</v>
      </c>
      <c r="F24" s="37">
        <f t="shared" si="0"/>
        <v>24.736499999999999</v>
      </c>
      <c r="G24" s="259">
        <f t="shared" si="1"/>
        <v>0</v>
      </c>
      <c r="H24" s="32">
        <f t="shared" si="2"/>
        <v>24.736499999999999</v>
      </c>
      <c r="I24" s="259"/>
      <c r="J24" s="32"/>
      <c r="K24" s="259"/>
      <c r="L24" s="39"/>
      <c r="M24" s="358"/>
      <c r="N24" s="39"/>
      <c r="O24" s="259"/>
      <c r="P24" s="39"/>
      <c r="Q24" s="259"/>
      <c r="R24" s="39"/>
      <c r="S24" s="39">
        <v>24.736499999999999</v>
      </c>
      <c r="T24" s="259"/>
      <c r="U24" s="32"/>
      <c r="V24" s="358"/>
      <c r="W24" s="53"/>
      <c r="X24" s="358"/>
      <c r="Y24" s="39"/>
      <c r="Z24" s="371"/>
      <c r="AA24" s="40"/>
      <c r="AB24" s="358"/>
      <c r="AC24" s="39"/>
      <c r="AD24" s="54"/>
      <c r="AE24" s="358"/>
      <c r="AF24" s="39"/>
      <c r="AG24" s="39"/>
      <c r="AH24" s="259"/>
      <c r="AI24" s="32"/>
      <c r="AJ24" s="259"/>
      <c r="AK24" s="32"/>
      <c r="AL24" s="259"/>
      <c r="AM24" s="39"/>
      <c r="AN24" s="371"/>
      <c r="AO24" s="40"/>
      <c r="AP24" s="358"/>
      <c r="AQ24" s="39"/>
      <c r="AR24" s="40"/>
      <c r="AS24" s="40"/>
      <c r="AT24" s="40"/>
      <c r="AU24" s="39"/>
      <c r="AV24" s="358"/>
      <c r="AW24" s="39"/>
      <c r="AX24" s="54"/>
      <c r="AY24" s="358"/>
      <c r="AZ24" s="39"/>
      <c r="BA24" s="358"/>
      <c r="BB24" s="39"/>
      <c r="BC24" s="40"/>
      <c r="BD24" s="39"/>
      <c r="BE24" s="39"/>
      <c r="BF24" s="40"/>
      <c r="BG24" s="40"/>
      <c r="BH24" s="55"/>
      <c r="BI24" s="56"/>
      <c r="BJ24" s="39"/>
      <c r="BK24" s="54"/>
      <c r="BL24" s="358"/>
      <c r="BM24" s="39"/>
      <c r="BN24" s="381"/>
      <c r="BO24" s="53"/>
      <c r="BP24" s="53"/>
      <c r="BQ24" s="39"/>
      <c r="BR24" s="39"/>
      <c r="BS24" s="39"/>
      <c r="BT24" s="39"/>
      <c r="BU24" s="39"/>
      <c r="BV24" s="57"/>
      <c r="BW24" s="375"/>
      <c r="BX24" s="54"/>
      <c r="BY24" s="358"/>
      <c r="BZ24" s="58"/>
      <c r="CA24" s="59"/>
      <c r="CB24" s="60"/>
      <c r="CC24" s="59"/>
      <c r="CD24" s="59"/>
      <c r="CE24" s="61"/>
      <c r="CF24" s="39"/>
      <c r="CG24" s="39"/>
    </row>
    <row r="25" spans="1:85" ht="46.5" outlineLevel="1" x14ac:dyDescent="0.35">
      <c r="A25" s="52" t="s">
        <v>71</v>
      </c>
      <c r="B25" s="10" t="s">
        <v>99</v>
      </c>
      <c r="C25" s="35" t="s">
        <v>81</v>
      </c>
      <c r="D25" s="9">
        <v>240102017646</v>
      </c>
      <c r="E25" s="36" t="s">
        <v>74</v>
      </c>
      <c r="F25" s="37">
        <f t="shared" si="0"/>
        <v>5767.5104799999999</v>
      </c>
      <c r="G25" s="259">
        <f t="shared" si="1"/>
        <v>88.23312</v>
      </c>
      <c r="H25" s="32">
        <f t="shared" si="2"/>
        <v>5679.27736</v>
      </c>
      <c r="I25" s="259"/>
      <c r="J25" s="32"/>
      <c r="K25" s="259">
        <v>88.23312</v>
      </c>
      <c r="L25" s="39">
        <v>36.038879999999999</v>
      </c>
      <c r="M25" s="358"/>
      <c r="N25" s="39"/>
      <c r="O25" s="259"/>
      <c r="P25" s="39"/>
      <c r="Q25" s="259"/>
      <c r="R25" s="39"/>
      <c r="S25" s="39">
        <v>989.46</v>
      </c>
      <c r="T25" s="259"/>
      <c r="U25" s="32"/>
      <c r="V25" s="358"/>
      <c r="W25" s="53"/>
      <c r="X25" s="358"/>
      <c r="Y25" s="39"/>
      <c r="Z25" s="371"/>
      <c r="AA25" s="40"/>
      <c r="AB25" s="358"/>
      <c r="AC25" s="39"/>
      <c r="AD25" s="54"/>
      <c r="AE25" s="358"/>
      <c r="AF25" s="39"/>
      <c r="AG25" s="39"/>
      <c r="AH25" s="259"/>
      <c r="AI25" s="32"/>
      <c r="AJ25" s="259"/>
      <c r="AK25" s="32"/>
      <c r="AL25" s="259"/>
      <c r="AM25" s="39"/>
      <c r="AN25" s="371"/>
      <c r="AO25" s="40"/>
      <c r="AP25" s="358"/>
      <c r="AQ25" s="39"/>
      <c r="AR25" s="40"/>
      <c r="AS25" s="40"/>
      <c r="AT25" s="40"/>
      <c r="AU25" s="39"/>
      <c r="AV25" s="358"/>
      <c r="AW25" s="39"/>
      <c r="AX25" s="54"/>
      <c r="AY25" s="358"/>
      <c r="AZ25" s="39"/>
      <c r="BA25" s="358"/>
      <c r="BB25" s="39"/>
      <c r="BC25" s="40"/>
      <c r="BD25" s="39"/>
      <c r="BE25" s="39"/>
      <c r="BF25" s="40"/>
      <c r="BG25" s="40"/>
      <c r="BH25" s="55"/>
      <c r="BI25" s="44">
        <v>47.5</v>
      </c>
      <c r="BJ25" s="32">
        <v>4606.2784799999999</v>
      </c>
      <c r="BK25" s="54"/>
      <c r="BL25" s="358"/>
      <c r="BM25" s="39"/>
      <c r="BN25" s="381"/>
      <c r="BO25" s="53"/>
      <c r="BP25" s="53"/>
      <c r="BQ25" s="39"/>
      <c r="BR25" s="39"/>
      <c r="BS25" s="39"/>
      <c r="BT25" s="39"/>
      <c r="BU25" s="39"/>
      <c r="BV25" s="57"/>
      <c r="BW25" s="375"/>
      <c r="BX25" s="54"/>
      <c r="BY25" s="358"/>
      <c r="BZ25" s="58"/>
      <c r="CA25" s="59"/>
      <c r="CB25" s="60"/>
      <c r="CC25" s="59"/>
      <c r="CD25" s="59"/>
      <c r="CE25" s="61"/>
      <c r="CF25" s="39"/>
      <c r="CG25" s="39"/>
    </row>
    <row r="26" spans="1:85" ht="46.5" outlineLevel="1" x14ac:dyDescent="0.35">
      <c r="A26" s="52" t="s">
        <v>71</v>
      </c>
      <c r="B26" s="62" t="s">
        <v>100</v>
      </c>
      <c r="C26" s="35" t="s">
        <v>81</v>
      </c>
      <c r="D26" s="9" t="s">
        <v>101</v>
      </c>
      <c r="E26" s="36" t="s">
        <v>74</v>
      </c>
      <c r="F26" s="37">
        <f t="shared" si="0"/>
        <v>3992.3119999999999</v>
      </c>
      <c r="G26" s="259">
        <f t="shared" si="1"/>
        <v>226.36933999999999</v>
      </c>
      <c r="H26" s="32">
        <f t="shared" si="2"/>
        <v>3765.9426599999997</v>
      </c>
      <c r="I26" s="259"/>
      <c r="J26" s="32"/>
      <c r="K26" s="259"/>
      <c r="L26" s="39"/>
      <c r="M26" s="358"/>
      <c r="N26" s="39"/>
      <c r="O26" s="259"/>
      <c r="P26" s="39"/>
      <c r="Q26" s="259"/>
      <c r="R26" s="39"/>
      <c r="S26" s="39">
        <v>717.35850000000005</v>
      </c>
      <c r="T26" s="259">
        <v>226.36933999999999</v>
      </c>
      <c r="U26" s="32">
        <v>92.460660000000004</v>
      </c>
      <c r="V26" s="358"/>
      <c r="W26" s="53"/>
      <c r="X26" s="358"/>
      <c r="Y26" s="39"/>
      <c r="Z26" s="371"/>
      <c r="AA26" s="40"/>
      <c r="AB26" s="358"/>
      <c r="AC26" s="39"/>
      <c r="AD26" s="54"/>
      <c r="AE26" s="358"/>
      <c r="AF26" s="39"/>
      <c r="AG26" s="39"/>
      <c r="AH26" s="259"/>
      <c r="AI26" s="32"/>
      <c r="AJ26" s="259"/>
      <c r="AK26" s="32"/>
      <c r="AL26" s="259"/>
      <c r="AM26" s="39"/>
      <c r="AN26" s="371"/>
      <c r="AO26" s="40"/>
      <c r="AP26" s="358"/>
      <c r="AQ26" s="39"/>
      <c r="AR26" s="40"/>
      <c r="AS26" s="40"/>
      <c r="AT26" s="40"/>
      <c r="AU26" s="39"/>
      <c r="AV26" s="358"/>
      <c r="AW26" s="39"/>
      <c r="AX26" s="54"/>
      <c r="AY26" s="358"/>
      <c r="AZ26" s="39"/>
      <c r="BA26" s="358"/>
      <c r="BB26" s="39"/>
      <c r="BC26" s="40"/>
      <c r="BD26" s="39"/>
      <c r="BE26" s="39"/>
      <c r="BF26" s="40"/>
      <c r="BG26" s="40"/>
      <c r="BH26" s="55"/>
      <c r="BI26" s="56">
        <v>323.95650000000001</v>
      </c>
      <c r="BJ26" s="39">
        <v>2632.1669999999999</v>
      </c>
      <c r="BK26" s="54"/>
      <c r="BL26" s="358"/>
      <c r="BM26" s="39"/>
      <c r="BN26" s="381"/>
      <c r="BO26" s="53"/>
      <c r="BP26" s="53"/>
      <c r="BQ26" s="39"/>
      <c r="BR26" s="39"/>
      <c r="BS26" s="39"/>
      <c r="BT26" s="39"/>
      <c r="BU26" s="39"/>
      <c r="BV26" s="57"/>
      <c r="BW26" s="375"/>
      <c r="BX26" s="54"/>
      <c r="BY26" s="358"/>
      <c r="BZ26" s="58"/>
      <c r="CA26" s="59"/>
      <c r="CB26" s="60"/>
      <c r="CC26" s="59"/>
      <c r="CD26" s="59"/>
      <c r="CE26" s="61"/>
      <c r="CF26" s="39"/>
      <c r="CG26" s="39"/>
    </row>
    <row r="27" spans="1:85" ht="46.5" outlineLevel="1" x14ac:dyDescent="0.35">
      <c r="A27" s="52" t="s">
        <v>71</v>
      </c>
      <c r="B27" s="62" t="s">
        <v>102</v>
      </c>
      <c r="C27" s="35" t="s">
        <v>81</v>
      </c>
      <c r="D27" s="71" t="s">
        <v>103</v>
      </c>
      <c r="E27" s="36" t="s">
        <v>74</v>
      </c>
      <c r="F27" s="37">
        <f t="shared" si="0"/>
        <v>152.56089</v>
      </c>
      <c r="G27" s="259">
        <f t="shared" si="1"/>
        <v>73.192419999999998</v>
      </c>
      <c r="H27" s="32">
        <f t="shared" si="2"/>
        <v>79.368470000000002</v>
      </c>
      <c r="I27" s="259"/>
      <c r="J27" s="32"/>
      <c r="K27" s="259"/>
      <c r="L27" s="39"/>
      <c r="M27" s="358"/>
      <c r="N27" s="39"/>
      <c r="O27" s="259"/>
      <c r="P27" s="39"/>
      <c r="Q27" s="259"/>
      <c r="R27" s="39"/>
      <c r="S27" s="39">
        <v>49.472999999999999</v>
      </c>
      <c r="T27" s="259">
        <v>73.192419999999998</v>
      </c>
      <c r="U27" s="32">
        <v>29.89547</v>
      </c>
      <c r="V27" s="358"/>
      <c r="W27" s="53"/>
      <c r="X27" s="358"/>
      <c r="Y27" s="39"/>
      <c r="Z27" s="371"/>
      <c r="AA27" s="40"/>
      <c r="AB27" s="358"/>
      <c r="AC27" s="39"/>
      <c r="AD27" s="54"/>
      <c r="AE27" s="358"/>
      <c r="AF27" s="39"/>
      <c r="AG27" s="39"/>
      <c r="AH27" s="259"/>
      <c r="AI27" s="32"/>
      <c r="AJ27" s="259"/>
      <c r="AK27" s="32"/>
      <c r="AL27" s="259"/>
      <c r="AM27" s="39"/>
      <c r="AN27" s="371"/>
      <c r="AO27" s="40"/>
      <c r="AP27" s="358"/>
      <c r="AQ27" s="39"/>
      <c r="AR27" s="40"/>
      <c r="AS27" s="40"/>
      <c r="AT27" s="40"/>
      <c r="AU27" s="39"/>
      <c r="AV27" s="358"/>
      <c r="AW27" s="39"/>
      <c r="AX27" s="54"/>
      <c r="AY27" s="358"/>
      <c r="AZ27" s="39"/>
      <c r="BA27" s="358"/>
      <c r="BB27" s="39"/>
      <c r="BC27" s="40"/>
      <c r="BD27" s="39"/>
      <c r="BE27" s="39"/>
      <c r="BF27" s="40"/>
      <c r="BG27" s="40"/>
      <c r="BH27" s="55"/>
      <c r="BI27" s="56"/>
      <c r="BJ27" s="39"/>
      <c r="BK27" s="54"/>
      <c r="BL27" s="358"/>
      <c r="BM27" s="39"/>
      <c r="BN27" s="381"/>
      <c r="BO27" s="53"/>
      <c r="BP27" s="53"/>
      <c r="BQ27" s="39"/>
      <c r="BR27" s="39"/>
      <c r="BS27" s="39"/>
      <c r="BT27" s="39"/>
      <c r="BU27" s="39"/>
      <c r="BV27" s="57"/>
      <c r="BW27" s="375"/>
      <c r="BX27" s="54"/>
      <c r="BY27" s="358"/>
      <c r="BZ27" s="58"/>
      <c r="CA27" s="59"/>
      <c r="CB27" s="60"/>
      <c r="CC27" s="59"/>
      <c r="CD27" s="59"/>
      <c r="CE27" s="61"/>
      <c r="CF27" s="39"/>
      <c r="CG27" s="39"/>
    </row>
    <row r="28" spans="1:85" ht="34.700000000000003" customHeight="1" outlineLevel="1" x14ac:dyDescent="0.35">
      <c r="A28" s="34" t="s">
        <v>71</v>
      </c>
      <c r="B28" s="69" t="s">
        <v>104</v>
      </c>
      <c r="C28" s="35" t="s">
        <v>81</v>
      </c>
      <c r="D28" s="9" t="s">
        <v>105</v>
      </c>
      <c r="E28" s="36" t="s">
        <v>74</v>
      </c>
      <c r="F28" s="37">
        <f t="shared" si="0"/>
        <v>346.31099999999998</v>
      </c>
      <c r="G28" s="259">
        <f t="shared" si="1"/>
        <v>0</v>
      </c>
      <c r="H28" s="32">
        <f t="shared" si="2"/>
        <v>346.31099999999998</v>
      </c>
      <c r="I28" s="259"/>
      <c r="J28" s="32"/>
      <c r="K28" s="259"/>
      <c r="L28" s="39"/>
      <c r="M28" s="358"/>
      <c r="N28" s="39"/>
      <c r="O28" s="259"/>
      <c r="P28" s="39"/>
      <c r="Q28" s="259"/>
      <c r="R28" s="39"/>
      <c r="S28" s="39">
        <v>346.31099999999998</v>
      </c>
      <c r="T28" s="259"/>
      <c r="U28" s="32"/>
      <c r="V28" s="358"/>
      <c r="W28" s="53"/>
      <c r="X28" s="358"/>
      <c r="Y28" s="39"/>
      <c r="Z28" s="371"/>
      <c r="AA28" s="40"/>
      <c r="AB28" s="358"/>
      <c r="AC28" s="39"/>
      <c r="AD28" s="54"/>
      <c r="AE28" s="358"/>
      <c r="AF28" s="39"/>
      <c r="AG28" s="39"/>
      <c r="AH28" s="259"/>
      <c r="AI28" s="32"/>
      <c r="AJ28" s="259"/>
      <c r="AK28" s="32"/>
      <c r="AL28" s="259"/>
      <c r="AM28" s="39"/>
      <c r="AN28" s="371"/>
      <c r="AO28" s="40"/>
      <c r="AP28" s="358"/>
      <c r="AQ28" s="39"/>
      <c r="AR28" s="40"/>
      <c r="AS28" s="40"/>
      <c r="AT28" s="40"/>
      <c r="AU28" s="39"/>
      <c r="AV28" s="358"/>
      <c r="AW28" s="39"/>
      <c r="AX28" s="54"/>
      <c r="AY28" s="358"/>
      <c r="AZ28" s="39"/>
      <c r="BA28" s="358"/>
      <c r="BB28" s="39"/>
      <c r="BC28" s="40"/>
      <c r="BD28" s="39"/>
      <c r="BE28" s="39"/>
      <c r="BF28" s="40"/>
      <c r="BG28" s="40"/>
      <c r="BH28" s="55"/>
      <c r="BI28" s="56"/>
      <c r="BJ28" s="39"/>
      <c r="BK28" s="54"/>
      <c r="BL28" s="358"/>
      <c r="BM28" s="39"/>
      <c r="BN28" s="381"/>
      <c r="BO28" s="53"/>
      <c r="BP28" s="53"/>
      <c r="BQ28" s="39"/>
      <c r="BR28" s="39"/>
      <c r="BS28" s="39"/>
      <c r="BT28" s="39"/>
      <c r="BU28" s="39"/>
      <c r="BV28" s="57"/>
      <c r="BW28" s="375"/>
      <c r="BX28" s="54"/>
      <c r="BY28" s="358"/>
      <c r="BZ28" s="58"/>
      <c r="CA28" s="59"/>
      <c r="CB28" s="60"/>
      <c r="CC28" s="59"/>
      <c r="CD28" s="59"/>
      <c r="CE28" s="61"/>
      <c r="CF28" s="39"/>
      <c r="CG28" s="39"/>
    </row>
    <row r="29" spans="1:85" ht="34.700000000000003" customHeight="1" outlineLevel="1" x14ac:dyDescent="0.35">
      <c r="A29" s="34" t="s">
        <v>71</v>
      </c>
      <c r="B29" s="69" t="s">
        <v>106</v>
      </c>
      <c r="C29" s="35" t="s">
        <v>81</v>
      </c>
      <c r="D29" s="9" t="s">
        <v>107</v>
      </c>
      <c r="E29" s="36" t="s">
        <v>74</v>
      </c>
      <c r="F29" s="37">
        <f t="shared" si="0"/>
        <v>2009.7222999999999</v>
      </c>
      <c r="G29" s="259">
        <f t="shared" si="1"/>
        <v>281.41743000000002</v>
      </c>
      <c r="H29" s="32">
        <f t="shared" si="2"/>
        <v>1728.3048699999999</v>
      </c>
      <c r="I29" s="259"/>
      <c r="J29" s="32"/>
      <c r="K29" s="259"/>
      <c r="L29" s="39"/>
      <c r="M29" s="358"/>
      <c r="N29" s="39"/>
      <c r="O29" s="259"/>
      <c r="P29" s="39"/>
      <c r="Q29" s="259"/>
      <c r="R29" s="39"/>
      <c r="S29" s="39">
        <v>623.35979999999995</v>
      </c>
      <c r="T29" s="259">
        <v>281.41743000000002</v>
      </c>
      <c r="U29" s="32">
        <v>114.94507</v>
      </c>
      <c r="V29" s="358"/>
      <c r="W29" s="53"/>
      <c r="X29" s="358"/>
      <c r="Y29" s="39"/>
      <c r="Z29" s="371"/>
      <c r="AA29" s="40"/>
      <c r="AB29" s="358"/>
      <c r="AC29" s="39"/>
      <c r="AD29" s="54"/>
      <c r="AE29" s="358"/>
      <c r="AF29" s="39"/>
      <c r="AG29" s="39"/>
      <c r="AH29" s="259"/>
      <c r="AI29" s="32"/>
      <c r="AJ29" s="259"/>
      <c r="AK29" s="32"/>
      <c r="AL29" s="259"/>
      <c r="AM29" s="39"/>
      <c r="AN29" s="371"/>
      <c r="AO29" s="40"/>
      <c r="AP29" s="358"/>
      <c r="AQ29" s="39"/>
      <c r="AR29" s="40"/>
      <c r="AS29" s="40"/>
      <c r="AT29" s="40"/>
      <c r="AU29" s="39"/>
      <c r="AV29" s="358"/>
      <c r="AW29" s="39"/>
      <c r="AX29" s="54"/>
      <c r="AY29" s="358"/>
      <c r="AZ29" s="39"/>
      <c r="BA29" s="358"/>
      <c r="BB29" s="39"/>
      <c r="BC29" s="40"/>
      <c r="BD29" s="39"/>
      <c r="BE29" s="39"/>
      <c r="BF29" s="40"/>
      <c r="BG29" s="40"/>
      <c r="BH29" s="55"/>
      <c r="BI29" s="56"/>
      <c r="BJ29" s="39">
        <v>990</v>
      </c>
      <c r="BK29" s="54"/>
      <c r="BL29" s="358"/>
      <c r="BM29" s="39"/>
      <c r="BN29" s="381"/>
      <c r="BO29" s="53"/>
      <c r="BP29" s="53"/>
      <c r="BQ29" s="39"/>
      <c r="BR29" s="39"/>
      <c r="BS29" s="39"/>
      <c r="BT29" s="39"/>
      <c r="BU29" s="39"/>
      <c r="BV29" s="57"/>
      <c r="BW29" s="375"/>
      <c r="BX29" s="54"/>
      <c r="BY29" s="358"/>
      <c r="BZ29" s="58"/>
      <c r="CA29" s="59"/>
      <c r="CB29" s="60"/>
      <c r="CC29" s="59"/>
      <c r="CD29" s="59"/>
      <c r="CE29" s="61"/>
      <c r="CF29" s="39"/>
      <c r="CG29" s="39"/>
    </row>
    <row r="30" spans="1:85" ht="34.700000000000003" customHeight="1" outlineLevel="1" x14ac:dyDescent="0.35">
      <c r="A30" s="52" t="s">
        <v>71</v>
      </c>
      <c r="B30" s="62" t="s">
        <v>108</v>
      </c>
      <c r="C30" s="35" t="s">
        <v>109</v>
      </c>
      <c r="D30" s="9">
        <v>2401006300</v>
      </c>
      <c r="E30" s="36" t="s">
        <v>74</v>
      </c>
      <c r="F30" s="37">
        <f t="shared" si="0"/>
        <v>18028.400799999999</v>
      </c>
      <c r="G30" s="259">
        <f t="shared" si="1"/>
        <v>12709</v>
      </c>
      <c r="H30" s="32">
        <f t="shared" si="2"/>
        <v>5319.4008000000003</v>
      </c>
      <c r="I30" s="259"/>
      <c r="J30" s="32"/>
      <c r="K30" s="259"/>
      <c r="L30" s="39"/>
      <c r="M30" s="358"/>
      <c r="N30" s="39"/>
      <c r="O30" s="259"/>
      <c r="P30" s="39"/>
      <c r="Q30" s="259"/>
      <c r="R30" s="39"/>
      <c r="S30" s="39"/>
      <c r="T30" s="259"/>
      <c r="U30" s="32"/>
      <c r="V30" s="358"/>
      <c r="W30" s="53"/>
      <c r="X30" s="358"/>
      <c r="Y30" s="39"/>
      <c r="Z30" s="371"/>
      <c r="AA30" s="40"/>
      <c r="AB30" s="358"/>
      <c r="AC30" s="39"/>
      <c r="AD30" s="54"/>
      <c r="AE30" s="358"/>
      <c r="AF30" s="39"/>
      <c r="AG30" s="39"/>
      <c r="AH30" s="259"/>
      <c r="AI30" s="32"/>
      <c r="AJ30" s="259"/>
      <c r="AK30" s="32"/>
      <c r="AL30" s="259"/>
      <c r="AM30" s="39"/>
      <c r="AN30" s="371">
        <v>12709</v>
      </c>
      <c r="AO30" s="40">
        <v>5191</v>
      </c>
      <c r="AP30" s="358"/>
      <c r="AQ30" s="39"/>
      <c r="AR30" s="40"/>
      <c r="AS30" s="40"/>
      <c r="AT30" s="40"/>
      <c r="AU30" s="39"/>
      <c r="AV30" s="358"/>
      <c r="AW30" s="39"/>
      <c r="AX30" s="54"/>
      <c r="AY30" s="358"/>
      <c r="AZ30" s="39"/>
      <c r="BA30" s="358"/>
      <c r="BB30" s="39"/>
      <c r="BC30" s="40"/>
      <c r="BD30" s="39"/>
      <c r="BE30" s="39"/>
      <c r="BF30" s="40"/>
      <c r="BG30" s="40"/>
      <c r="BH30" s="55"/>
      <c r="BI30" s="56"/>
      <c r="BJ30" s="39"/>
      <c r="BK30" s="54"/>
      <c r="BL30" s="358"/>
      <c r="BM30" s="39"/>
      <c r="BN30" s="381"/>
      <c r="BO30" s="53"/>
      <c r="BP30" s="53"/>
      <c r="BQ30" s="39">
        <v>78.400800000000004</v>
      </c>
      <c r="BR30" s="39"/>
      <c r="BS30" s="39"/>
      <c r="BT30" s="39"/>
      <c r="BU30" s="39"/>
      <c r="BV30" s="57"/>
      <c r="BW30" s="375"/>
      <c r="BX30" s="54"/>
      <c r="BY30" s="358"/>
      <c r="BZ30" s="58"/>
      <c r="CA30" s="59">
        <v>50</v>
      </c>
      <c r="CB30" s="60"/>
      <c r="CC30" s="59"/>
      <c r="CD30" s="59"/>
      <c r="CE30" s="61"/>
      <c r="CF30" s="39"/>
      <c r="CG30" s="39"/>
    </row>
    <row r="31" spans="1:85" ht="34.700000000000003" customHeight="1" outlineLevel="1" x14ac:dyDescent="0.35">
      <c r="A31" s="52" t="s">
        <v>71</v>
      </c>
      <c r="B31" s="62" t="s">
        <v>110</v>
      </c>
      <c r="C31" s="35" t="s">
        <v>109</v>
      </c>
      <c r="D31" s="9">
        <v>2401005627</v>
      </c>
      <c r="E31" s="36" t="s">
        <v>74</v>
      </c>
      <c r="F31" s="37">
        <f t="shared" si="0"/>
        <v>451.37799999999999</v>
      </c>
      <c r="G31" s="259">
        <f t="shared" si="1"/>
        <v>0</v>
      </c>
      <c r="H31" s="32">
        <f t="shared" si="2"/>
        <v>451.37799999999999</v>
      </c>
      <c r="I31" s="259"/>
      <c r="J31" s="32"/>
      <c r="K31" s="259"/>
      <c r="L31" s="39"/>
      <c r="M31" s="358"/>
      <c r="N31" s="39"/>
      <c r="O31" s="259"/>
      <c r="P31" s="39"/>
      <c r="Q31" s="259"/>
      <c r="R31" s="39"/>
      <c r="S31" s="39"/>
      <c r="T31" s="259"/>
      <c r="U31" s="32"/>
      <c r="V31" s="358"/>
      <c r="W31" s="53"/>
      <c r="X31" s="358"/>
      <c r="Y31" s="39"/>
      <c r="Z31" s="371"/>
      <c r="AA31" s="40"/>
      <c r="AB31" s="358"/>
      <c r="AC31" s="39"/>
      <c r="AD31" s="54"/>
      <c r="AE31" s="358"/>
      <c r="AF31" s="39"/>
      <c r="AG31" s="39"/>
      <c r="AH31" s="259"/>
      <c r="AI31" s="32"/>
      <c r="AJ31" s="259"/>
      <c r="AK31" s="32"/>
      <c r="AL31" s="259"/>
      <c r="AM31" s="39"/>
      <c r="AN31" s="371"/>
      <c r="AO31" s="40"/>
      <c r="AP31" s="358"/>
      <c r="AQ31" s="39"/>
      <c r="AR31" s="40"/>
      <c r="AS31" s="40"/>
      <c r="AT31" s="40"/>
      <c r="AU31" s="39"/>
      <c r="AV31" s="358"/>
      <c r="AW31" s="39"/>
      <c r="AX31" s="54"/>
      <c r="AY31" s="358"/>
      <c r="AZ31" s="39"/>
      <c r="BA31" s="358"/>
      <c r="BB31" s="39"/>
      <c r="BC31" s="40"/>
      <c r="BD31" s="39"/>
      <c r="BE31" s="39"/>
      <c r="BF31" s="40"/>
      <c r="BG31" s="40"/>
      <c r="BH31" s="55"/>
      <c r="BI31" s="56"/>
      <c r="BJ31" s="39"/>
      <c r="BK31" s="54"/>
      <c r="BL31" s="358"/>
      <c r="BM31" s="39"/>
      <c r="BN31" s="381"/>
      <c r="BO31" s="53"/>
      <c r="BP31" s="53"/>
      <c r="BQ31" s="39">
        <v>271.37799999999999</v>
      </c>
      <c r="BR31" s="39"/>
      <c r="BS31" s="39"/>
      <c r="BT31" s="39"/>
      <c r="BU31" s="39"/>
      <c r="BV31" s="57"/>
      <c r="BW31" s="375"/>
      <c r="BX31" s="54"/>
      <c r="BY31" s="358"/>
      <c r="BZ31" s="58"/>
      <c r="CA31" s="59">
        <v>180</v>
      </c>
      <c r="CB31" s="60"/>
      <c r="CC31" s="59"/>
      <c r="CD31" s="59"/>
      <c r="CE31" s="61"/>
      <c r="CF31" s="39"/>
      <c r="CG31" s="39"/>
    </row>
    <row r="32" spans="1:85" ht="34.700000000000003" customHeight="1" outlineLevel="1" x14ac:dyDescent="0.35">
      <c r="A32" s="52" t="s">
        <v>71</v>
      </c>
      <c r="B32" s="62" t="s">
        <v>111</v>
      </c>
      <c r="C32" s="35" t="s">
        <v>109</v>
      </c>
      <c r="D32" s="9" t="s">
        <v>112</v>
      </c>
      <c r="E32" s="36" t="s">
        <v>74</v>
      </c>
      <c r="F32" s="37">
        <f t="shared" si="0"/>
        <v>747.73919999999998</v>
      </c>
      <c r="G32" s="259">
        <f t="shared" si="1"/>
        <v>0</v>
      </c>
      <c r="H32" s="32">
        <f t="shared" si="2"/>
        <v>747.73919999999998</v>
      </c>
      <c r="I32" s="259"/>
      <c r="J32" s="32"/>
      <c r="K32" s="259"/>
      <c r="L32" s="39"/>
      <c r="M32" s="358"/>
      <c r="N32" s="39"/>
      <c r="O32" s="259"/>
      <c r="P32" s="39"/>
      <c r="Q32" s="259"/>
      <c r="R32" s="39"/>
      <c r="S32" s="39"/>
      <c r="T32" s="259"/>
      <c r="U32" s="32"/>
      <c r="V32" s="358"/>
      <c r="W32" s="53"/>
      <c r="X32" s="358"/>
      <c r="Y32" s="39"/>
      <c r="Z32" s="371"/>
      <c r="AA32" s="40"/>
      <c r="AB32" s="358"/>
      <c r="AC32" s="39"/>
      <c r="AD32" s="54"/>
      <c r="AE32" s="358"/>
      <c r="AF32" s="39"/>
      <c r="AG32" s="39"/>
      <c r="AH32" s="259"/>
      <c r="AI32" s="32"/>
      <c r="AJ32" s="259"/>
      <c r="AK32" s="32"/>
      <c r="AL32" s="259"/>
      <c r="AM32" s="39"/>
      <c r="AN32" s="371"/>
      <c r="AO32" s="40"/>
      <c r="AP32" s="358"/>
      <c r="AQ32" s="39"/>
      <c r="AR32" s="40"/>
      <c r="AS32" s="40"/>
      <c r="AT32" s="40"/>
      <c r="AU32" s="39"/>
      <c r="AV32" s="358"/>
      <c r="AW32" s="39"/>
      <c r="AX32" s="54"/>
      <c r="AY32" s="358"/>
      <c r="AZ32" s="39"/>
      <c r="BA32" s="358"/>
      <c r="BB32" s="39"/>
      <c r="BC32" s="40"/>
      <c r="BD32" s="39"/>
      <c r="BE32" s="39"/>
      <c r="BF32" s="40"/>
      <c r="BG32" s="40"/>
      <c r="BH32" s="55"/>
      <c r="BI32" s="56"/>
      <c r="BJ32" s="39"/>
      <c r="BK32" s="54"/>
      <c r="BL32" s="358"/>
      <c r="BM32" s="39"/>
      <c r="BN32" s="381"/>
      <c r="BO32" s="53"/>
      <c r="BP32" s="53"/>
      <c r="BQ32" s="39">
        <v>697.73919999999998</v>
      </c>
      <c r="BR32" s="39"/>
      <c r="BS32" s="39"/>
      <c r="BT32" s="39"/>
      <c r="BU32" s="39"/>
      <c r="BV32" s="57"/>
      <c r="BW32" s="375"/>
      <c r="BX32" s="54"/>
      <c r="BY32" s="358"/>
      <c r="BZ32" s="58"/>
      <c r="CA32" s="59">
        <v>50</v>
      </c>
      <c r="CB32" s="60"/>
      <c r="CC32" s="59"/>
      <c r="CD32" s="59"/>
      <c r="CE32" s="61"/>
      <c r="CF32" s="39"/>
      <c r="CG32" s="39"/>
    </row>
    <row r="33" spans="1:85" ht="34.700000000000003" customHeight="1" outlineLevel="1" x14ac:dyDescent="0.35">
      <c r="A33" s="52" t="s">
        <v>71</v>
      </c>
      <c r="B33" s="62" t="s">
        <v>113</v>
      </c>
      <c r="C33" s="35" t="s">
        <v>109</v>
      </c>
      <c r="D33" s="9" t="s">
        <v>114</v>
      </c>
      <c r="E33" s="36" t="s">
        <v>74</v>
      </c>
      <c r="F33" s="37">
        <f t="shared" si="0"/>
        <v>4514.3910300000007</v>
      </c>
      <c r="G33" s="259">
        <f t="shared" si="1"/>
        <v>35.815620000000003</v>
      </c>
      <c r="H33" s="32">
        <f t="shared" si="2"/>
        <v>4478.5754100000004</v>
      </c>
      <c r="I33" s="259"/>
      <c r="J33" s="32"/>
      <c r="K33" s="259"/>
      <c r="L33" s="39"/>
      <c r="M33" s="358"/>
      <c r="N33" s="39"/>
      <c r="O33" s="259"/>
      <c r="P33" s="39"/>
      <c r="Q33" s="259"/>
      <c r="R33" s="39"/>
      <c r="S33" s="39"/>
      <c r="T33" s="259"/>
      <c r="U33" s="32"/>
      <c r="V33" s="358"/>
      <c r="W33" s="53"/>
      <c r="X33" s="358"/>
      <c r="Y33" s="39"/>
      <c r="Z33" s="371"/>
      <c r="AA33" s="40"/>
      <c r="AB33" s="358"/>
      <c r="AC33" s="39"/>
      <c r="AD33" s="54"/>
      <c r="AE33" s="358"/>
      <c r="AF33" s="39"/>
      <c r="AG33" s="39"/>
      <c r="AH33" s="259"/>
      <c r="AI33" s="32"/>
      <c r="AJ33" s="259"/>
      <c r="AK33" s="32"/>
      <c r="AL33" s="259"/>
      <c r="AM33" s="39"/>
      <c r="AN33" s="371"/>
      <c r="AO33" s="40"/>
      <c r="AP33" s="358"/>
      <c r="AQ33" s="39"/>
      <c r="AR33" s="40"/>
      <c r="AS33" s="40"/>
      <c r="AT33" s="40"/>
      <c r="AU33" s="39"/>
      <c r="AV33" s="259">
        <v>35.815620000000003</v>
      </c>
      <c r="AW33" s="32">
        <v>1.88503</v>
      </c>
      <c r="AX33" s="41"/>
      <c r="AY33" s="358"/>
      <c r="AZ33" s="39"/>
      <c r="BA33" s="358"/>
      <c r="BB33" s="39"/>
      <c r="BC33" s="40"/>
      <c r="BD33" s="39"/>
      <c r="BE33" s="39"/>
      <c r="BF33" s="40"/>
      <c r="BG33" s="40"/>
      <c r="BH33" s="55">
        <v>1602.0980400000001</v>
      </c>
      <c r="BI33" s="56"/>
      <c r="BJ33" s="39"/>
      <c r="BK33" s="54"/>
      <c r="BL33" s="358"/>
      <c r="BM33" s="39"/>
      <c r="BN33" s="381"/>
      <c r="BO33" s="53"/>
      <c r="BP33" s="53"/>
      <c r="BQ33" s="39">
        <v>645.98779999999999</v>
      </c>
      <c r="BR33" s="39"/>
      <c r="BS33" s="39"/>
      <c r="BT33" s="39"/>
      <c r="BU33" s="39">
        <v>814.60454000000004</v>
      </c>
      <c r="BV33" s="57"/>
      <c r="BW33" s="375"/>
      <c r="BX33" s="54"/>
      <c r="BY33" s="358"/>
      <c r="BZ33" s="58"/>
      <c r="CA33" s="59">
        <v>1414</v>
      </c>
      <c r="CB33" s="60"/>
      <c r="CC33" s="59"/>
      <c r="CD33" s="59"/>
      <c r="CE33" s="61"/>
      <c r="CF33" s="39"/>
      <c r="CG33" s="39"/>
    </row>
    <row r="34" spans="1:85" ht="34.700000000000003" customHeight="1" outlineLevel="1" x14ac:dyDescent="0.35">
      <c r="A34" s="52" t="s">
        <v>71</v>
      </c>
      <c r="B34" s="62" t="s">
        <v>115</v>
      </c>
      <c r="C34" s="35" t="s">
        <v>109</v>
      </c>
      <c r="D34" s="9" t="s">
        <v>116</v>
      </c>
      <c r="E34" s="36" t="s">
        <v>74</v>
      </c>
      <c r="F34" s="37">
        <f t="shared" si="0"/>
        <v>31.2089</v>
      </c>
      <c r="G34" s="259">
        <f t="shared" si="1"/>
        <v>0</v>
      </c>
      <c r="H34" s="32">
        <f t="shared" si="2"/>
        <v>31.2089</v>
      </c>
      <c r="I34" s="259"/>
      <c r="J34" s="32"/>
      <c r="K34" s="259"/>
      <c r="L34" s="39"/>
      <c r="M34" s="358"/>
      <c r="N34" s="39"/>
      <c r="O34" s="259"/>
      <c r="P34" s="39"/>
      <c r="Q34" s="259"/>
      <c r="R34" s="39"/>
      <c r="S34" s="39"/>
      <c r="T34" s="259"/>
      <c r="U34" s="32"/>
      <c r="V34" s="358"/>
      <c r="W34" s="53"/>
      <c r="X34" s="358"/>
      <c r="Y34" s="39"/>
      <c r="Z34" s="371"/>
      <c r="AA34" s="40"/>
      <c r="AB34" s="358"/>
      <c r="AC34" s="39"/>
      <c r="AD34" s="54"/>
      <c r="AE34" s="358"/>
      <c r="AF34" s="39"/>
      <c r="AG34" s="39"/>
      <c r="AH34" s="259"/>
      <c r="AI34" s="32"/>
      <c r="AJ34" s="259"/>
      <c r="AK34" s="32"/>
      <c r="AL34" s="259"/>
      <c r="AM34" s="39"/>
      <c r="AN34" s="371"/>
      <c r="AO34" s="40"/>
      <c r="AP34" s="358"/>
      <c r="AQ34" s="39"/>
      <c r="AR34" s="40"/>
      <c r="AS34" s="40"/>
      <c r="AT34" s="40"/>
      <c r="AU34" s="39"/>
      <c r="AV34" s="259"/>
      <c r="AW34" s="32"/>
      <c r="AX34" s="41"/>
      <c r="AY34" s="358"/>
      <c r="AZ34" s="39"/>
      <c r="BA34" s="358"/>
      <c r="BB34" s="39"/>
      <c r="BC34" s="40"/>
      <c r="BD34" s="39"/>
      <c r="BE34" s="39"/>
      <c r="BF34" s="40"/>
      <c r="BG34" s="40"/>
      <c r="BH34" s="55"/>
      <c r="BI34" s="56"/>
      <c r="BJ34" s="39"/>
      <c r="BK34" s="54"/>
      <c r="BL34" s="358"/>
      <c r="BM34" s="39"/>
      <c r="BN34" s="381"/>
      <c r="BO34" s="53"/>
      <c r="BP34" s="53"/>
      <c r="BQ34" s="39">
        <v>31.2089</v>
      </c>
      <c r="BR34" s="39"/>
      <c r="BS34" s="39"/>
      <c r="BT34" s="39"/>
      <c r="BU34" s="39"/>
      <c r="BV34" s="57"/>
      <c r="BW34" s="375"/>
      <c r="BX34" s="54"/>
      <c r="BY34" s="358"/>
      <c r="BZ34" s="58"/>
      <c r="CA34" s="59"/>
      <c r="CB34" s="60"/>
      <c r="CC34" s="59"/>
      <c r="CD34" s="59"/>
      <c r="CE34" s="61"/>
      <c r="CF34" s="39"/>
      <c r="CG34" s="39"/>
    </row>
    <row r="35" spans="1:85" ht="34.700000000000003" customHeight="1" outlineLevel="1" x14ac:dyDescent="0.35">
      <c r="A35" s="34" t="s">
        <v>71</v>
      </c>
      <c r="B35" s="69" t="s">
        <v>117</v>
      </c>
      <c r="C35" s="35" t="s">
        <v>118</v>
      </c>
      <c r="D35" s="9" t="s">
        <v>119</v>
      </c>
      <c r="E35" s="36" t="s">
        <v>74</v>
      </c>
      <c r="F35" s="37">
        <f t="shared" si="0"/>
        <v>495.08550000000002</v>
      </c>
      <c r="G35" s="259">
        <f t="shared" si="1"/>
        <v>140.75574</v>
      </c>
      <c r="H35" s="32">
        <f t="shared" si="2"/>
        <v>354.32976000000002</v>
      </c>
      <c r="I35" s="259"/>
      <c r="J35" s="32"/>
      <c r="K35" s="259">
        <v>55.145699999999998</v>
      </c>
      <c r="L35" s="39">
        <v>22.5243</v>
      </c>
      <c r="M35" s="358"/>
      <c r="N35" s="39"/>
      <c r="O35" s="259"/>
      <c r="P35" s="39"/>
      <c r="Q35" s="259"/>
      <c r="R35" s="39"/>
      <c r="S35" s="39">
        <v>296.83800000000002</v>
      </c>
      <c r="T35" s="259">
        <v>85.610039999999998</v>
      </c>
      <c r="U35" s="32">
        <v>34.967460000000003</v>
      </c>
      <c r="V35" s="358"/>
      <c r="W35" s="53"/>
      <c r="X35" s="358"/>
      <c r="Y35" s="39"/>
      <c r="Z35" s="371"/>
      <c r="AA35" s="40"/>
      <c r="AB35" s="358"/>
      <c r="AC35" s="39"/>
      <c r="AD35" s="54"/>
      <c r="AE35" s="358"/>
      <c r="AF35" s="39"/>
      <c r="AG35" s="39"/>
      <c r="AH35" s="259"/>
      <c r="AI35" s="32"/>
      <c r="AJ35" s="259"/>
      <c r="AK35" s="32"/>
      <c r="AL35" s="259"/>
      <c r="AM35" s="39"/>
      <c r="AN35" s="371"/>
      <c r="AO35" s="40"/>
      <c r="AP35" s="358"/>
      <c r="AQ35" s="39"/>
      <c r="AR35" s="40"/>
      <c r="AS35" s="40"/>
      <c r="AT35" s="40"/>
      <c r="AU35" s="39"/>
      <c r="AV35" s="358"/>
      <c r="AW35" s="39"/>
      <c r="AX35" s="54"/>
      <c r="AY35" s="358"/>
      <c r="AZ35" s="39"/>
      <c r="BA35" s="358"/>
      <c r="BB35" s="39"/>
      <c r="BC35" s="40"/>
      <c r="BD35" s="39"/>
      <c r="BE35" s="39"/>
      <c r="BF35" s="40"/>
      <c r="BG35" s="40"/>
      <c r="BH35" s="55"/>
      <c r="BI35" s="56"/>
      <c r="BJ35" s="39"/>
      <c r="BK35" s="54"/>
      <c r="BL35" s="358"/>
      <c r="BM35" s="39"/>
      <c r="BN35" s="381"/>
      <c r="BO35" s="53"/>
      <c r="BP35" s="53"/>
      <c r="BQ35" s="39"/>
      <c r="BR35" s="39"/>
      <c r="BS35" s="39"/>
      <c r="BT35" s="39"/>
      <c r="BU35" s="39"/>
      <c r="BV35" s="57"/>
      <c r="BW35" s="375"/>
      <c r="BX35" s="54"/>
      <c r="BY35" s="358"/>
      <c r="BZ35" s="58"/>
      <c r="CA35" s="59"/>
      <c r="CB35" s="60"/>
      <c r="CC35" s="59"/>
      <c r="CD35" s="59"/>
      <c r="CE35" s="61"/>
      <c r="CF35" s="39"/>
      <c r="CG35" s="39"/>
    </row>
    <row r="36" spans="1:85" ht="34.700000000000003" customHeight="1" outlineLevel="1" x14ac:dyDescent="0.35">
      <c r="A36" s="34" t="s">
        <v>71</v>
      </c>
      <c r="B36" s="69" t="s">
        <v>120</v>
      </c>
      <c r="C36" s="35" t="s">
        <v>118</v>
      </c>
      <c r="D36" s="9" t="s">
        <v>121</v>
      </c>
      <c r="E36" s="36" t="s">
        <v>74</v>
      </c>
      <c r="F36" s="37">
        <f t="shared" si="0"/>
        <v>1565.36347</v>
      </c>
      <c r="G36" s="259">
        <f t="shared" si="1"/>
        <v>317.47296999999998</v>
      </c>
      <c r="H36" s="32">
        <f t="shared" si="2"/>
        <v>1247.8905</v>
      </c>
      <c r="I36" s="259"/>
      <c r="J36" s="32"/>
      <c r="K36" s="259">
        <v>220.58279999999999</v>
      </c>
      <c r="L36" s="39">
        <v>90.097200000000001</v>
      </c>
      <c r="M36" s="358"/>
      <c r="N36" s="39"/>
      <c r="O36" s="259"/>
      <c r="P36" s="39"/>
      <c r="Q36" s="259"/>
      <c r="R36" s="39"/>
      <c r="S36" s="39">
        <v>742.09500000000003</v>
      </c>
      <c r="T36" s="259">
        <v>96.890169999999998</v>
      </c>
      <c r="U36" s="32">
        <v>39.574829999999999</v>
      </c>
      <c r="V36" s="358"/>
      <c r="W36" s="53"/>
      <c r="X36" s="358"/>
      <c r="Y36" s="39"/>
      <c r="Z36" s="371"/>
      <c r="AA36" s="40"/>
      <c r="AB36" s="358"/>
      <c r="AC36" s="39"/>
      <c r="AD36" s="54"/>
      <c r="AE36" s="358"/>
      <c r="AF36" s="39"/>
      <c r="AG36" s="39"/>
      <c r="AH36" s="259"/>
      <c r="AI36" s="32"/>
      <c r="AJ36" s="259"/>
      <c r="AK36" s="32"/>
      <c r="AL36" s="259"/>
      <c r="AM36" s="39"/>
      <c r="AN36" s="371"/>
      <c r="AO36" s="40"/>
      <c r="AP36" s="358"/>
      <c r="AQ36" s="39"/>
      <c r="AR36" s="40"/>
      <c r="AS36" s="40"/>
      <c r="AT36" s="40"/>
      <c r="AU36" s="39"/>
      <c r="AV36" s="358"/>
      <c r="AW36" s="39"/>
      <c r="AX36" s="54"/>
      <c r="AY36" s="358"/>
      <c r="AZ36" s="39"/>
      <c r="BA36" s="358"/>
      <c r="BB36" s="39"/>
      <c r="BC36" s="40"/>
      <c r="BD36" s="39"/>
      <c r="BE36" s="39"/>
      <c r="BF36" s="40"/>
      <c r="BG36" s="40"/>
      <c r="BH36" s="55"/>
      <c r="BI36" s="56">
        <v>89.855999999999995</v>
      </c>
      <c r="BJ36" s="39"/>
      <c r="BK36" s="54"/>
      <c r="BL36" s="358"/>
      <c r="BM36" s="39"/>
      <c r="BN36" s="381"/>
      <c r="BO36" s="53"/>
      <c r="BP36" s="53"/>
      <c r="BQ36" s="39"/>
      <c r="BR36" s="39"/>
      <c r="BS36" s="39"/>
      <c r="BT36" s="39"/>
      <c r="BU36" s="39"/>
      <c r="BV36" s="57"/>
      <c r="BW36" s="375"/>
      <c r="BX36" s="54"/>
      <c r="BY36" s="358"/>
      <c r="BZ36" s="58"/>
      <c r="CA36" s="59"/>
      <c r="CB36" s="60"/>
      <c r="CC36" s="59"/>
      <c r="CD36" s="59"/>
      <c r="CE36" s="61">
        <v>286.26747</v>
      </c>
      <c r="CF36" s="39"/>
      <c r="CG36" s="39"/>
    </row>
    <row r="37" spans="1:85" ht="34.700000000000003" customHeight="1" outlineLevel="1" x14ac:dyDescent="0.35">
      <c r="A37" s="34" t="s">
        <v>71</v>
      </c>
      <c r="B37" s="69" t="s">
        <v>122</v>
      </c>
      <c r="C37" s="35" t="s">
        <v>118</v>
      </c>
      <c r="D37" s="9" t="s">
        <v>123</v>
      </c>
      <c r="E37" s="36" t="s">
        <v>74</v>
      </c>
      <c r="F37" s="37">
        <f t="shared" si="0"/>
        <v>2007.7651000000001</v>
      </c>
      <c r="G37" s="259">
        <f t="shared" si="1"/>
        <v>156.66647999999998</v>
      </c>
      <c r="H37" s="32">
        <f t="shared" si="2"/>
        <v>1851.09862</v>
      </c>
      <c r="I37" s="259"/>
      <c r="J37" s="32"/>
      <c r="K37" s="259">
        <v>88.23312</v>
      </c>
      <c r="L37" s="39">
        <v>36.038879999999999</v>
      </c>
      <c r="M37" s="358"/>
      <c r="N37" s="39"/>
      <c r="O37" s="259"/>
      <c r="P37" s="39"/>
      <c r="Q37" s="259"/>
      <c r="R37" s="39"/>
      <c r="S37" s="39">
        <v>593.67600000000004</v>
      </c>
      <c r="T37" s="259">
        <v>68.433359999999993</v>
      </c>
      <c r="U37" s="32">
        <v>27.951640000000001</v>
      </c>
      <c r="V37" s="358"/>
      <c r="W37" s="53"/>
      <c r="X37" s="358"/>
      <c r="Y37" s="39"/>
      <c r="Z37" s="371"/>
      <c r="AA37" s="40"/>
      <c r="AB37" s="358"/>
      <c r="AC37" s="39"/>
      <c r="AD37" s="54"/>
      <c r="AE37" s="358"/>
      <c r="AF37" s="39"/>
      <c r="AG37" s="39"/>
      <c r="AH37" s="259"/>
      <c r="AI37" s="32"/>
      <c r="AJ37" s="259"/>
      <c r="AK37" s="32"/>
      <c r="AL37" s="259"/>
      <c r="AM37" s="39"/>
      <c r="AN37" s="371"/>
      <c r="AO37" s="40"/>
      <c r="AP37" s="358"/>
      <c r="AQ37" s="39"/>
      <c r="AR37" s="40"/>
      <c r="AS37" s="40"/>
      <c r="AT37" s="40"/>
      <c r="AU37" s="39"/>
      <c r="AV37" s="358"/>
      <c r="AW37" s="39"/>
      <c r="AX37" s="54"/>
      <c r="AY37" s="358"/>
      <c r="AZ37" s="39"/>
      <c r="BA37" s="358"/>
      <c r="BB37" s="39"/>
      <c r="BC37" s="40"/>
      <c r="BD37" s="39"/>
      <c r="BE37" s="39"/>
      <c r="BF37" s="40"/>
      <c r="BG37" s="40"/>
      <c r="BH37" s="55"/>
      <c r="BI37" s="56"/>
      <c r="BJ37" s="39"/>
      <c r="BK37" s="54"/>
      <c r="BL37" s="358"/>
      <c r="BM37" s="39"/>
      <c r="BN37" s="381"/>
      <c r="BO37" s="53"/>
      <c r="BP37" s="53"/>
      <c r="BQ37" s="39"/>
      <c r="BR37" s="39"/>
      <c r="BS37" s="39"/>
      <c r="BT37" s="39"/>
      <c r="BU37" s="39"/>
      <c r="BV37" s="57"/>
      <c r="BW37" s="375"/>
      <c r="BX37" s="54"/>
      <c r="BY37" s="358"/>
      <c r="BZ37" s="58"/>
      <c r="CA37" s="59"/>
      <c r="CB37" s="60"/>
      <c r="CC37" s="59"/>
      <c r="CD37" s="59"/>
      <c r="CE37" s="61">
        <v>1193.4321</v>
      </c>
      <c r="CF37" s="39"/>
      <c r="CG37" s="39"/>
    </row>
    <row r="38" spans="1:85" ht="34.700000000000003" customHeight="1" outlineLevel="1" x14ac:dyDescent="0.35">
      <c r="A38" s="34" t="s">
        <v>71</v>
      </c>
      <c r="B38" s="69" t="s">
        <v>124</v>
      </c>
      <c r="C38" s="35" t="s">
        <v>118</v>
      </c>
      <c r="D38" s="9" t="s">
        <v>125</v>
      </c>
      <c r="E38" s="36" t="s">
        <v>126</v>
      </c>
      <c r="F38" s="37">
        <f t="shared" si="0"/>
        <v>48668.374410000004</v>
      </c>
      <c r="G38" s="259">
        <f t="shared" si="1"/>
        <v>12135.88132</v>
      </c>
      <c r="H38" s="32">
        <f t="shared" si="2"/>
        <v>36532.493090000004</v>
      </c>
      <c r="I38" s="259">
        <v>376.71638000000002</v>
      </c>
      <c r="J38" s="32">
        <v>153.87007</v>
      </c>
      <c r="K38" s="259">
        <v>794.65965000000006</v>
      </c>
      <c r="L38" s="39">
        <v>324.57929000000001</v>
      </c>
      <c r="M38" s="358">
        <v>1009.34286</v>
      </c>
      <c r="N38" s="39">
        <v>412.26679999999999</v>
      </c>
      <c r="O38" s="259"/>
      <c r="P38" s="39"/>
      <c r="Q38" s="259"/>
      <c r="R38" s="39"/>
      <c r="S38" s="39">
        <f>5265.05456+801.62059</f>
        <v>6066.6751499999991</v>
      </c>
      <c r="T38" s="259">
        <v>710.00013000000001</v>
      </c>
      <c r="U38" s="32">
        <v>289.99986999999999</v>
      </c>
      <c r="V38" s="358"/>
      <c r="W38" s="53"/>
      <c r="X38" s="358"/>
      <c r="Y38" s="39"/>
      <c r="Z38" s="371"/>
      <c r="AA38" s="40"/>
      <c r="AB38" s="358"/>
      <c r="AC38" s="39"/>
      <c r="AD38" s="54"/>
      <c r="AE38" s="358">
        <v>276.63609000000002</v>
      </c>
      <c r="AF38" s="39">
        <v>112.99218</v>
      </c>
      <c r="AG38" s="39">
        <v>17791.216110000001</v>
      </c>
      <c r="AH38" s="358">
        <v>8968.52621</v>
      </c>
      <c r="AI38" s="39">
        <v>3663.2008500000002</v>
      </c>
      <c r="AJ38" s="259"/>
      <c r="AK38" s="32"/>
      <c r="AL38" s="259"/>
      <c r="AM38" s="39"/>
      <c r="AN38" s="371"/>
      <c r="AO38" s="40"/>
      <c r="AP38" s="358"/>
      <c r="AQ38" s="39"/>
      <c r="AR38" s="40"/>
      <c r="AS38" s="40"/>
      <c r="AT38" s="40"/>
      <c r="AU38" s="39"/>
      <c r="AV38" s="358"/>
      <c r="AW38" s="39"/>
      <c r="AX38" s="54"/>
      <c r="AY38" s="358"/>
      <c r="AZ38" s="39"/>
      <c r="BA38" s="358"/>
      <c r="BB38" s="39"/>
      <c r="BC38" s="40"/>
      <c r="BD38" s="39"/>
      <c r="BE38" s="39">
        <v>1017.739</v>
      </c>
      <c r="BF38" s="40"/>
      <c r="BG38" s="40"/>
      <c r="BH38" s="55"/>
      <c r="BI38" s="56"/>
      <c r="BJ38" s="39"/>
      <c r="BK38" s="54"/>
      <c r="BL38" s="358"/>
      <c r="BM38" s="39"/>
      <c r="BN38" s="381"/>
      <c r="BO38" s="53"/>
      <c r="BP38" s="53"/>
      <c r="BQ38" s="39"/>
      <c r="BR38" s="39"/>
      <c r="BS38" s="39"/>
      <c r="BT38" s="39"/>
      <c r="BU38" s="39"/>
      <c r="BV38" s="57"/>
      <c r="BW38" s="375"/>
      <c r="BX38" s="54"/>
      <c r="BY38" s="358"/>
      <c r="BZ38" s="58"/>
      <c r="CA38" s="59"/>
      <c r="CB38" s="60"/>
      <c r="CC38" s="59"/>
      <c r="CD38" s="59"/>
      <c r="CE38" s="61">
        <v>6699.9537700000001</v>
      </c>
      <c r="CF38" s="39"/>
      <c r="CG38" s="39"/>
    </row>
    <row r="39" spans="1:85" ht="34.700000000000003" customHeight="1" outlineLevel="1" x14ac:dyDescent="0.35">
      <c r="A39" s="34" t="s">
        <v>71</v>
      </c>
      <c r="B39" s="69" t="s">
        <v>127</v>
      </c>
      <c r="C39" s="35" t="s">
        <v>118</v>
      </c>
      <c r="D39" s="72" t="s">
        <v>128</v>
      </c>
      <c r="E39" s="36" t="s">
        <v>74</v>
      </c>
      <c r="F39" s="37">
        <f t="shared" si="0"/>
        <v>11949.791209999999</v>
      </c>
      <c r="G39" s="259">
        <f t="shared" si="1"/>
        <v>146.91677999999999</v>
      </c>
      <c r="H39" s="32">
        <f t="shared" si="2"/>
        <v>11802.87443</v>
      </c>
      <c r="I39" s="259"/>
      <c r="J39" s="32"/>
      <c r="K39" s="259"/>
      <c r="L39" s="39"/>
      <c r="M39" s="358"/>
      <c r="N39" s="39"/>
      <c r="O39" s="259"/>
      <c r="P39" s="39"/>
      <c r="Q39" s="259"/>
      <c r="R39" s="39"/>
      <c r="S39" s="39">
        <v>1548.5048999999999</v>
      </c>
      <c r="T39" s="259">
        <v>146.91677999999999</v>
      </c>
      <c r="U39" s="32">
        <v>60.008220000000001</v>
      </c>
      <c r="V39" s="358"/>
      <c r="W39" s="53"/>
      <c r="X39" s="358"/>
      <c r="Y39" s="39"/>
      <c r="Z39" s="371"/>
      <c r="AA39" s="40"/>
      <c r="AB39" s="358"/>
      <c r="AC39" s="39"/>
      <c r="AD39" s="54"/>
      <c r="AE39" s="358"/>
      <c r="AF39" s="39"/>
      <c r="AG39" s="39"/>
      <c r="AH39" s="259"/>
      <c r="AI39" s="32"/>
      <c r="AJ39" s="259"/>
      <c r="AK39" s="32"/>
      <c r="AL39" s="259"/>
      <c r="AM39" s="39"/>
      <c r="AN39" s="371"/>
      <c r="AO39" s="40"/>
      <c r="AP39" s="358"/>
      <c r="AQ39" s="39"/>
      <c r="AR39" s="40"/>
      <c r="AS39" s="40"/>
      <c r="AT39" s="40"/>
      <c r="AU39" s="39"/>
      <c r="AV39" s="358"/>
      <c r="AW39" s="39"/>
      <c r="AX39" s="54"/>
      <c r="AY39" s="358"/>
      <c r="AZ39" s="39"/>
      <c r="BA39" s="358"/>
      <c r="BB39" s="39"/>
      <c r="BC39" s="40"/>
      <c r="BD39" s="39"/>
      <c r="BE39" s="39"/>
      <c r="BF39" s="40"/>
      <c r="BG39" s="40"/>
      <c r="BH39" s="55"/>
      <c r="BI39" s="56"/>
      <c r="BJ39" s="39"/>
      <c r="BK39" s="54"/>
      <c r="BL39" s="358"/>
      <c r="BM39" s="39"/>
      <c r="BN39" s="381"/>
      <c r="BO39" s="53"/>
      <c r="BP39" s="53"/>
      <c r="BQ39" s="39"/>
      <c r="BR39" s="39"/>
      <c r="BS39" s="39"/>
      <c r="BT39" s="39"/>
      <c r="BU39" s="39"/>
      <c r="BV39" s="57"/>
      <c r="BW39" s="375"/>
      <c r="BX39" s="54"/>
      <c r="BY39" s="358"/>
      <c r="BZ39" s="58"/>
      <c r="CA39" s="59"/>
      <c r="CB39" s="60"/>
      <c r="CC39" s="59"/>
      <c r="CD39" s="59"/>
      <c r="CE39" s="61">
        <v>10194.36131</v>
      </c>
      <c r="CF39" s="39"/>
      <c r="CG39" s="39"/>
    </row>
    <row r="40" spans="1:85" ht="34.700000000000003" customHeight="1" outlineLevel="1" x14ac:dyDescent="0.35">
      <c r="A40" s="34" t="s">
        <v>71</v>
      </c>
      <c r="B40" s="69" t="s">
        <v>129</v>
      </c>
      <c r="C40" s="35" t="s">
        <v>118</v>
      </c>
      <c r="D40" s="9" t="s">
        <v>130</v>
      </c>
      <c r="E40" s="36" t="s">
        <v>74</v>
      </c>
      <c r="F40" s="37">
        <f t="shared" si="0"/>
        <v>390.31450000000001</v>
      </c>
      <c r="G40" s="259">
        <f t="shared" si="1"/>
        <v>119.05707</v>
      </c>
      <c r="H40" s="32">
        <f t="shared" si="2"/>
        <v>271.25743</v>
      </c>
      <c r="I40" s="259"/>
      <c r="J40" s="32"/>
      <c r="K40" s="259">
        <v>55.145699999999998</v>
      </c>
      <c r="L40" s="39">
        <v>22.5243</v>
      </c>
      <c r="M40" s="358"/>
      <c r="N40" s="39"/>
      <c r="O40" s="259"/>
      <c r="P40" s="39"/>
      <c r="Q40" s="259"/>
      <c r="R40" s="39"/>
      <c r="S40" s="39">
        <v>222.6285</v>
      </c>
      <c r="T40" s="259">
        <v>63.911369999999998</v>
      </c>
      <c r="U40" s="32">
        <v>26.10463</v>
      </c>
      <c r="V40" s="358"/>
      <c r="W40" s="53"/>
      <c r="X40" s="358"/>
      <c r="Y40" s="39"/>
      <c r="Z40" s="371"/>
      <c r="AA40" s="40"/>
      <c r="AB40" s="358"/>
      <c r="AC40" s="39"/>
      <c r="AD40" s="54"/>
      <c r="AE40" s="358"/>
      <c r="AF40" s="39"/>
      <c r="AG40" s="39"/>
      <c r="AH40" s="259"/>
      <c r="AI40" s="32"/>
      <c r="AJ40" s="259"/>
      <c r="AK40" s="32"/>
      <c r="AL40" s="259"/>
      <c r="AM40" s="39"/>
      <c r="AN40" s="371"/>
      <c r="AO40" s="40"/>
      <c r="AP40" s="358"/>
      <c r="AQ40" s="39"/>
      <c r="AR40" s="40"/>
      <c r="AS40" s="40"/>
      <c r="AT40" s="40"/>
      <c r="AU40" s="39"/>
      <c r="AV40" s="358"/>
      <c r="AW40" s="39"/>
      <c r="AX40" s="54"/>
      <c r="AY40" s="358"/>
      <c r="AZ40" s="39"/>
      <c r="BA40" s="358"/>
      <c r="BB40" s="39"/>
      <c r="BC40" s="40"/>
      <c r="BD40" s="39"/>
      <c r="BE40" s="39"/>
      <c r="BF40" s="40"/>
      <c r="BG40" s="40"/>
      <c r="BH40" s="55"/>
      <c r="BI40" s="56"/>
      <c r="BJ40" s="39"/>
      <c r="BK40" s="54"/>
      <c r="BL40" s="358"/>
      <c r="BM40" s="39"/>
      <c r="BN40" s="381"/>
      <c r="BO40" s="53"/>
      <c r="BP40" s="53"/>
      <c r="BQ40" s="39"/>
      <c r="BR40" s="39"/>
      <c r="BS40" s="39"/>
      <c r="BT40" s="39"/>
      <c r="BU40" s="39"/>
      <c r="BV40" s="57"/>
      <c r="BW40" s="375"/>
      <c r="BX40" s="54"/>
      <c r="BY40" s="358"/>
      <c r="BZ40" s="58"/>
      <c r="CA40" s="59"/>
      <c r="CB40" s="60"/>
      <c r="CC40" s="59"/>
      <c r="CD40" s="59"/>
      <c r="CE40" s="61"/>
      <c r="CF40" s="39"/>
      <c r="CG40" s="39"/>
    </row>
    <row r="41" spans="1:85" ht="46.5" outlineLevel="1" x14ac:dyDescent="0.35">
      <c r="A41" s="34" t="s">
        <v>131</v>
      </c>
      <c r="B41" s="69" t="s">
        <v>132</v>
      </c>
      <c r="C41" s="35" t="s">
        <v>118</v>
      </c>
      <c r="D41" s="9" t="s">
        <v>133</v>
      </c>
      <c r="E41" s="36" t="s">
        <v>74</v>
      </c>
      <c r="F41" s="37">
        <f t="shared" si="0"/>
        <v>3063.82573</v>
      </c>
      <c r="G41" s="259">
        <f t="shared" si="1"/>
        <v>1118.01342</v>
      </c>
      <c r="H41" s="32">
        <f t="shared" si="2"/>
        <v>1945.81231</v>
      </c>
      <c r="I41" s="259">
        <v>413.20377000000002</v>
      </c>
      <c r="J41" s="32">
        <v>168.77336</v>
      </c>
      <c r="K41" s="259">
        <f>422.7837+121.84566</f>
        <v>544.62936000000002</v>
      </c>
      <c r="L41" s="39">
        <f>172.6863+49.76794</f>
        <v>222.45424</v>
      </c>
      <c r="M41" s="358">
        <v>74.256069999999994</v>
      </c>
      <c r="N41" s="39">
        <v>30.329930000000001</v>
      </c>
      <c r="O41" s="259"/>
      <c r="P41" s="39"/>
      <c r="Q41" s="259"/>
      <c r="R41" s="39"/>
      <c r="S41" s="39">
        <v>1137.8789999999999</v>
      </c>
      <c r="T41" s="259">
        <v>85.924220000000005</v>
      </c>
      <c r="U41" s="32">
        <v>35.095779999999998</v>
      </c>
      <c r="V41" s="358"/>
      <c r="W41" s="53"/>
      <c r="X41" s="358"/>
      <c r="Y41" s="39"/>
      <c r="Z41" s="371"/>
      <c r="AA41" s="40"/>
      <c r="AB41" s="358"/>
      <c r="AC41" s="39"/>
      <c r="AD41" s="54"/>
      <c r="AE41" s="358"/>
      <c r="AF41" s="39"/>
      <c r="AG41" s="39"/>
      <c r="AH41" s="259"/>
      <c r="AI41" s="32"/>
      <c r="AJ41" s="259"/>
      <c r="AK41" s="32"/>
      <c r="AL41" s="259"/>
      <c r="AM41" s="39"/>
      <c r="AN41" s="371"/>
      <c r="AO41" s="40"/>
      <c r="AP41" s="358"/>
      <c r="AQ41" s="39"/>
      <c r="AR41" s="40"/>
      <c r="AS41" s="40"/>
      <c r="AT41" s="40"/>
      <c r="AU41" s="39"/>
      <c r="AV41" s="358"/>
      <c r="AW41" s="39"/>
      <c r="AX41" s="54"/>
      <c r="AY41" s="358"/>
      <c r="AZ41" s="39"/>
      <c r="BA41" s="358"/>
      <c r="BB41" s="39"/>
      <c r="BC41" s="40"/>
      <c r="BD41" s="39"/>
      <c r="BE41" s="39"/>
      <c r="BF41" s="40"/>
      <c r="BG41" s="40"/>
      <c r="BH41" s="55"/>
      <c r="BI41" s="56">
        <v>351.28</v>
      </c>
      <c r="BJ41" s="39"/>
      <c r="BK41" s="54"/>
      <c r="BL41" s="358"/>
      <c r="BM41" s="39"/>
      <c r="BN41" s="381"/>
      <c r="BO41" s="53"/>
      <c r="BP41" s="53"/>
      <c r="BQ41" s="39"/>
      <c r="BR41" s="39"/>
      <c r="BS41" s="39"/>
      <c r="BT41" s="39"/>
      <c r="BU41" s="39"/>
      <c r="BV41" s="57"/>
      <c r="BW41" s="375"/>
      <c r="BX41" s="54"/>
      <c r="BY41" s="358"/>
      <c r="BZ41" s="58"/>
      <c r="CA41" s="59"/>
      <c r="CB41" s="60"/>
      <c r="CC41" s="59"/>
      <c r="CD41" s="59"/>
      <c r="CE41" s="61"/>
      <c r="CF41" s="39"/>
      <c r="CG41" s="39"/>
    </row>
    <row r="42" spans="1:85" outlineLevel="1" x14ac:dyDescent="0.35">
      <c r="A42" s="327" t="s">
        <v>71</v>
      </c>
      <c r="B42" s="328" t="s">
        <v>1184</v>
      </c>
      <c r="C42" s="329" t="s">
        <v>1164</v>
      </c>
      <c r="D42" s="330">
        <v>240102396874</v>
      </c>
      <c r="E42" s="331"/>
      <c r="F42" s="332">
        <f t="shared" si="0"/>
        <v>1360</v>
      </c>
      <c r="G42" s="333">
        <f t="shared" si="1"/>
        <v>0</v>
      </c>
      <c r="H42" s="334">
        <f t="shared" si="2"/>
        <v>1360</v>
      </c>
      <c r="I42" s="333"/>
      <c r="J42" s="334"/>
      <c r="K42" s="333"/>
      <c r="L42" s="335"/>
      <c r="M42" s="378"/>
      <c r="N42" s="335"/>
      <c r="O42" s="333"/>
      <c r="P42" s="335"/>
      <c r="Q42" s="333"/>
      <c r="R42" s="335"/>
      <c r="S42" s="335"/>
      <c r="T42" s="333"/>
      <c r="U42" s="334"/>
      <c r="V42" s="378"/>
      <c r="W42" s="336"/>
      <c r="X42" s="378"/>
      <c r="Y42" s="335"/>
      <c r="Z42" s="378"/>
      <c r="AA42" s="335"/>
      <c r="AB42" s="378"/>
      <c r="AC42" s="335"/>
      <c r="AD42" s="335"/>
      <c r="AE42" s="378"/>
      <c r="AF42" s="335"/>
      <c r="AG42" s="335"/>
      <c r="AH42" s="333"/>
      <c r="AI42" s="334"/>
      <c r="AJ42" s="333"/>
      <c r="AK42" s="334"/>
      <c r="AL42" s="333"/>
      <c r="AM42" s="335"/>
      <c r="AN42" s="378"/>
      <c r="AO42" s="335"/>
      <c r="AP42" s="378"/>
      <c r="AQ42" s="335"/>
      <c r="AR42" s="335"/>
      <c r="AS42" s="335">
        <v>1360</v>
      </c>
      <c r="AT42" s="335"/>
      <c r="AU42" s="335"/>
      <c r="AV42" s="378"/>
      <c r="AW42" s="335"/>
      <c r="AX42" s="335"/>
      <c r="AY42" s="378"/>
      <c r="AZ42" s="335"/>
      <c r="BA42" s="378"/>
      <c r="BB42" s="335"/>
      <c r="BC42" s="335"/>
      <c r="BD42" s="335"/>
      <c r="BE42" s="335"/>
      <c r="BF42" s="335"/>
      <c r="BG42" s="335"/>
      <c r="BH42" s="335"/>
      <c r="BI42" s="335"/>
      <c r="BJ42" s="335"/>
      <c r="BK42" s="335"/>
      <c r="BL42" s="378"/>
      <c r="BM42" s="335"/>
      <c r="BN42" s="395"/>
      <c r="BO42" s="336"/>
      <c r="BP42" s="336"/>
      <c r="BQ42" s="335"/>
      <c r="BR42" s="335"/>
      <c r="BS42" s="335"/>
      <c r="BT42" s="335"/>
      <c r="BU42" s="335"/>
      <c r="BV42" s="335"/>
      <c r="BW42" s="378"/>
      <c r="BX42" s="335"/>
      <c r="BY42" s="378"/>
      <c r="BZ42" s="336"/>
      <c r="CA42" s="336"/>
      <c r="CB42" s="336"/>
      <c r="CC42" s="336"/>
      <c r="CD42" s="336"/>
      <c r="CE42" s="336"/>
      <c r="CF42" s="335"/>
      <c r="CG42" s="335"/>
    </row>
    <row r="43" spans="1:85" s="3" customFormat="1" ht="22.5" x14ac:dyDescent="0.3">
      <c r="A43" s="342" t="s">
        <v>134</v>
      </c>
      <c r="B43" s="342"/>
      <c r="C43" s="343" t="s">
        <v>135</v>
      </c>
      <c r="D43" s="344"/>
      <c r="E43" s="344"/>
      <c r="F43" s="345">
        <f>SUBTOTAL(9,F6:F42)</f>
        <v>151272.82316000003</v>
      </c>
      <c r="G43" s="345">
        <f t="shared" ref="G43:BR43" si="3">SUBTOTAL(9,G6:G42)</f>
        <v>38600.97787000001</v>
      </c>
      <c r="H43" s="345">
        <f t="shared" si="3"/>
        <v>112671.84529</v>
      </c>
      <c r="I43" s="345">
        <f t="shared" si="3"/>
        <v>954.82872999999995</v>
      </c>
      <c r="J43" s="345">
        <f t="shared" si="3"/>
        <v>390.00045999999998</v>
      </c>
      <c r="K43" s="345">
        <f t="shared" si="3"/>
        <v>3206.1808099999998</v>
      </c>
      <c r="L43" s="345">
        <f t="shared" si="3"/>
        <v>1309.56682</v>
      </c>
      <c r="M43" s="345">
        <f t="shared" si="3"/>
        <v>2039.0551</v>
      </c>
      <c r="N43" s="345">
        <f t="shared" si="3"/>
        <v>832.85347000000002</v>
      </c>
      <c r="O43" s="345">
        <f t="shared" si="3"/>
        <v>0</v>
      </c>
      <c r="P43" s="345">
        <f t="shared" si="3"/>
        <v>0</v>
      </c>
      <c r="Q43" s="345">
        <f t="shared" si="3"/>
        <v>0</v>
      </c>
      <c r="R43" s="345">
        <f t="shared" si="3"/>
        <v>0</v>
      </c>
      <c r="S43" s="345">
        <f t="shared" si="3"/>
        <v>18795.02205</v>
      </c>
      <c r="T43" s="345">
        <f t="shared" si="3"/>
        <v>6970.2119599999996</v>
      </c>
      <c r="U43" s="345">
        <f t="shared" si="3"/>
        <v>2846.9861600000004</v>
      </c>
      <c r="V43" s="345">
        <f t="shared" si="3"/>
        <v>0</v>
      </c>
      <c r="W43" s="345">
        <f t="shared" si="3"/>
        <v>0</v>
      </c>
      <c r="X43" s="345">
        <f t="shared" si="3"/>
        <v>0</v>
      </c>
      <c r="Y43" s="345">
        <f t="shared" si="3"/>
        <v>0</v>
      </c>
      <c r="Z43" s="345">
        <f t="shared" si="3"/>
        <v>0</v>
      </c>
      <c r="AA43" s="345">
        <f t="shared" si="3"/>
        <v>0</v>
      </c>
      <c r="AB43" s="345">
        <f t="shared" si="3"/>
        <v>0</v>
      </c>
      <c r="AC43" s="345">
        <f t="shared" si="3"/>
        <v>0</v>
      </c>
      <c r="AD43" s="345">
        <f t="shared" si="3"/>
        <v>0</v>
      </c>
      <c r="AE43" s="345">
        <f t="shared" si="3"/>
        <v>1089.1675500000001</v>
      </c>
      <c r="AF43" s="345">
        <f t="shared" si="3"/>
        <v>444.87123000000003</v>
      </c>
      <c r="AG43" s="345">
        <f t="shared" si="3"/>
        <v>29897.710370000001</v>
      </c>
      <c r="AH43" s="345">
        <f t="shared" si="3"/>
        <v>11596.7181</v>
      </c>
      <c r="AI43" s="345">
        <f t="shared" si="3"/>
        <v>4736.68768</v>
      </c>
      <c r="AJ43" s="345">
        <f t="shared" si="3"/>
        <v>0</v>
      </c>
      <c r="AK43" s="345">
        <f t="shared" si="3"/>
        <v>0</v>
      </c>
      <c r="AL43" s="345">
        <f t="shared" si="3"/>
        <v>0</v>
      </c>
      <c r="AM43" s="345">
        <f t="shared" si="3"/>
        <v>0</v>
      </c>
      <c r="AN43" s="345">
        <f t="shared" si="3"/>
        <v>12709</v>
      </c>
      <c r="AO43" s="345">
        <f t="shared" si="3"/>
        <v>5191</v>
      </c>
      <c r="AP43" s="345">
        <f t="shared" si="3"/>
        <v>0</v>
      </c>
      <c r="AQ43" s="345">
        <f t="shared" si="3"/>
        <v>0</v>
      </c>
      <c r="AR43" s="345">
        <f t="shared" si="3"/>
        <v>0</v>
      </c>
      <c r="AS43" s="345">
        <f t="shared" si="3"/>
        <v>1360</v>
      </c>
      <c r="AT43" s="345">
        <f t="shared" si="3"/>
        <v>0</v>
      </c>
      <c r="AU43" s="345">
        <f t="shared" si="3"/>
        <v>0</v>
      </c>
      <c r="AV43" s="345">
        <f t="shared" si="3"/>
        <v>35.815620000000003</v>
      </c>
      <c r="AW43" s="345">
        <f t="shared" si="3"/>
        <v>1.88503</v>
      </c>
      <c r="AX43" s="345">
        <f t="shared" si="3"/>
        <v>0</v>
      </c>
      <c r="AY43" s="345">
        <f t="shared" si="3"/>
        <v>0</v>
      </c>
      <c r="AZ43" s="345">
        <f t="shared" si="3"/>
        <v>0</v>
      </c>
      <c r="BA43" s="345">
        <f t="shared" si="3"/>
        <v>0</v>
      </c>
      <c r="BB43" s="345">
        <f t="shared" si="3"/>
        <v>0</v>
      </c>
      <c r="BC43" s="345">
        <f t="shared" si="3"/>
        <v>0</v>
      </c>
      <c r="BD43" s="345">
        <f t="shared" si="3"/>
        <v>0</v>
      </c>
      <c r="BE43" s="345">
        <f t="shared" si="3"/>
        <v>1017.739</v>
      </c>
      <c r="BF43" s="345">
        <f t="shared" si="3"/>
        <v>0</v>
      </c>
      <c r="BG43" s="345">
        <f t="shared" si="3"/>
        <v>0</v>
      </c>
      <c r="BH43" s="345">
        <f t="shared" si="3"/>
        <v>1602.0980400000001</v>
      </c>
      <c r="BI43" s="345">
        <f t="shared" si="3"/>
        <v>2517.6103399999993</v>
      </c>
      <c r="BJ43" s="345">
        <f t="shared" si="3"/>
        <v>12796.01592</v>
      </c>
      <c r="BK43" s="345">
        <f t="shared" si="3"/>
        <v>92.915800000000004</v>
      </c>
      <c r="BL43" s="345">
        <f t="shared" si="3"/>
        <v>0</v>
      </c>
      <c r="BM43" s="345">
        <f t="shared" si="3"/>
        <v>0</v>
      </c>
      <c r="BN43" s="345">
        <f t="shared" si="3"/>
        <v>0</v>
      </c>
      <c r="BO43" s="345">
        <f t="shared" si="3"/>
        <v>0</v>
      </c>
      <c r="BP43" s="345">
        <f t="shared" si="3"/>
        <v>0</v>
      </c>
      <c r="BQ43" s="345">
        <f t="shared" si="3"/>
        <v>1724.7147</v>
      </c>
      <c r="BR43" s="345">
        <f t="shared" si="3"/>
        <v>0</v>
      </c>
      <c r="BS43" s="345">
        <f t="shared" ref="BS43:CG43" si="4">SUBTOTAL(9,BS6:BS42)</f>
        <v>0</v>
      </c>
      <c r="BT43" s="345">
        <f t="shared" si="4"/>
        <v>4252.7363100000002</v>
      </c>
      <c r="BU43" s="345">
        <f t="shared" si="4"/>
        <v>2793.4172600000002</v>
      </c>
      <c r="BV43" s="345">
        <f t="shared" si="4"/>
        <v>0</v>
      </c>
      <c r="BW43" s="345">
        <f t="shared" si="4"/>
        <v>0</v>
      </c>
      <c r="BX43" s="345">
        <f t="shared" si="4"/>
        <v>0</v>
      </c>
      <c r="BY43" s="345">
        <f t="shared" si="4"/>
        <v>0</v>
      </c>
      <c r="BZ43" s="345">
        <f t="shared" si="4"/>
        <v>0</v>
      </c>
      <c r="CA43" s="345">
        <f t="shared" si="4"/>
        <v>1694</v>
      </c>
      <c r="CB43" s="345">
        <f t="shared" si="4"/>
        <v>0</v>
      </c>
      <c r="CC43" s="345">
        <f t="shared" si="4"/>
        <v>0</v>
      </c>
      <c r="CD43" s="345">
        <f t="shared" si="4"/>
        <v>0</v>
      </c>
      <c r="CE43" s="345">
        <f t="shared" si="4"/>
        <v>18374.014650000001</v>
      </c>
      <c r="CF43" s="345">
        <f t="shared" si="4"/>
        <v>0</v>
      </c>
      <c r="CG43" s="345">
        <f t="shared" si="4"/>
        <v>0</v>
      </c>
    </row>
    <row r="44" spans="1:85" ht="78" customHeight="1" outlineLevel="1" x14ac:dyDescent="0.35">
      <c r="A44" s="322" t="s">
        <v>136</v>
      </c>
      <c r="B44" s="323" t="s">
        <v>138</v>
      </c>
      <c r="C44" s="324" t="s">
        <v>137</v>
      </c>
      <c r="D44" s="325">
        <v>244317169910</v>
      </c>
      <c r="E44" s="288" t="s">
        <v>74</v>
      </c>
      <c r="F44" s="326">
        <f>G44+H44</f>
        <v>100.4371</v>
      </c>
      <c r="G44" s="337">
        <f t="shared" si="1"/>
        <v>0</v>
      </c>
      <c r="H44" s="338">
        <f t="shared" si="2"/>
        <v>100.4371</v>
      </c>
      <c r="I44" s="337"/>
      <c r="J44" s="338"/>
      <c r="K44" s="364"/>
      <c r="L44" s="339"/>
      <c r="M44" s="364"/>
      <c r="N44" s="339"/>
      <c r="O44" s="364"/>
      <c r="P44" s="339"/>
      <c r="Q44" s="337"/>
      <c r="R44" s="339"/>
      <c r="S44" s="339"/>
      <c r="T44" s="337"/>
      <c r="U44" s="338"/>
      <c r="V44" s="364"/>
      <c r="W44" s="340"/>
      <c r="X44" s="364"/>
      <c r="Y44" s="339"/>
      <c r="Z44" s="364"/>
      <c r="AA44" s="339"/>
      <c r="AB44" s="364"/>
      <c r="AC44" s="339"/>
      <c r="AD44" s="339"/>
      <c r="AE44" s="364"/>
      <c r="AF44" s="339"/>
      <c r="AG44" s="339">
        <v>100.4371</v>
      </c>
      <c r="AH44" s="337"/>
      <c r="AI44" s="338"/>
      <c r="AJ44" s="337"/>
      <c r="AK44" s="338"/>
      <c r="AL44" s="337"/>
      <c r="AM44" s="339"/>
      <c r="AN44" s="364"/>
      <c r="AO44" s="339"/>
      <c r="AP44" s="364"/>
      <c r="AQ44" s="339"/>
      <c r="AR44" s="339"/>
      <c r="AS44" s="339"/>
      <c r="AT44" s="339"/>
      <c r="AU44" s="339"/>
      <c r="AV44" s="364"/>
      <c r="AW44" s="339"/>
      <c r="AX44" s="339"/>
      <c r="AY44" s="364"/>
      <c r="AZ44" s="339"/>
      <c r="BA44" s="364"/>
      <c r="BB44" s="339"/>
      <c r="BC44" s="339"/>
      <c r="BD44" s="339"/>
      <c r="BE44" s="339"/>
      <c r="BF44" s="339"/>
      <c r="BG44" s="339"/>
      <c r="BH44" s="339"/>
      <c r="BI44" s="339"/>
      <c r="BJ44" s="339"/>
      <c r="BK44" s="339"/>
      <c r="BL44" s="364"/>
      <c r="BM44" s="339"/>
      <c r="BN44" s="396"/>
      <c r="BO44" s="340"/>
      <c r="BP44" s="340"/>
      <c r="BQ44" s="339"/>
      <c r="BR44" s="339"/>
      <c r="BS44" s="339"/>
      <c r="BT44" s="339"/>
      <c r="BU44" s="339"/>
      <c r="BV44" s="339"/>
      <c r="BW44" s="364"/>
      <c r="BX44" s="339"/>
      <c r="BY44" s="364"/>
      <c r="BZ44" s="341"/>
      <c r="CA44" s="340"/>
      <c r="CB44" s="340"/>
      <c r="CC44" s="340"/>
      <c r="CD44" s="340"/>
      <c r="CE44" s="340"/>
      <c r="CF44" s="339"/>
      <c r="CG44" s="339"/>
    </row>
    <row r="45" spans="1:85" ht="46.5" outlineLevel="1" x14ac:dyDescent="0.35">
      <c r="A45" s="75" t="s">
        <v>136</v>
      </c>
      <c r="B45" s="76" t="s">
        <v>139</v>
      </c>
      <c r="C45" s="35" t="s">
        <v>81</v>
      </c>
      <c r="D45" s="72" t="s">
        <v>140</v>
      </c>
      <c r="E45" s="36" t="s">
        <v>74</v>
      </c>
      <c r="F45" s="326">
        <f t="shared" ref="F45:F54" si="5">G45+H45</f>
        <v>2773.4808200000002</v>
      </c>
      <c r="G45" s="259">
        <f t="shared" si="1"/>
        <v>576.45677999999998</v>
      </c>
      <c r="H45" s="32">
        <f t="shared" si="2"/>
        <v>2197.0240400000002</v>
      </c>
      <c r="I45" s="259"/>
      <c r="J45" s="32"/>
      <c r="K45" s="358"/>
      <c r="L45" s="39"/>
      <c r="M45" s="358">
        <v>7.0490599999999999</v>
      </c>
      <c r="N45" s="39">
        <v>2.8792</v>
      </c>
      <c r="O45" s="358"/>
      <c r="P45" s="39"/>
      <c r="Q45" s="259"/>
      <c r="R45" s="39"/>
      <c r="S45" s="39"/>
      <c r="T45" s="259"/>
      <c r="U45" s="32"/>
      <c r="V45" s="358"/>
      <c r="W45" s="53"/>
      <c r="X45" s="358"/>
      <c r="Y45" s="39"/>
      <c r="Z45" s="371"/>
      <c r="AA45" s="40"/>
      <c r="AB45" s="358"/>
      <c r="AC45" s="39"/>
      <c r="AD45" s="54"/>
      <c r="AE45" s="358"/>
      <c r="AF45" s="39"/>
      <c r="AG45" s="39">
        <v>1961.5698500000001</v>
      </c>
      <c r="AH45" s="358">
        <v>207.30771999999999</v>
      </c>
      <c r="AI45" s="39">
        <v>84.674989999999994</v>
      </c>
      <c r="AJ45" s="259"/>
      <c r="AK45" s="32"/>
      <c r="AL45" s="259">
        <v>362.1</v>
      </c>
      <c r="AM45" s="39">
        <v>147.9</v>
      </c>
      <c r="AN45" s="371"/>
      <c r="AO45" s="40"/>
      <c r="AP45" s="358"/>
      <c r="AQ45" s="39"/>
      <c r="AR45" s="40"/>
      <c r="AS45" s="40"/>
      <c r="AT45" s="40"/>
      <c r="AU45" s="39"/>
      <c r="AV45" s="358"/>
      <c r="AW45" s="39"/>
      <c r="AX45" s="54"/>
      <c r="AY45" s="358"/>
      <c r="AZ45" s="39"/>
      <c r="BA45" s="358"/>
      <c r="BB45" s="39"/>
      <c r="BC45" s="40"/>
      <c r="BD45" s="39"/>
      <c r="BE45" s="39"/>
      <c r="BF45" s="40"/>
      <c r="BG45" s="40"/>
      <c r="BH45" s="55"/>
      <c r="BI45" s="44"/>
      <c r="BJ45" s="32"/>
      <c r="BK45" s="54"/>
      <c r="BL45" s="358"/>
      <c r="BM45" s="39"/>
      <c r="BN45" s="381"/>
      <c r="BO45" s="53"/>
      <c r="BP45" s="53"/>
      <c r="BQ45" s="39"/>
      <c r="BR45" s="39"/>
      <c r="BS45" s="39"/>
      <c r="BT45" s="39"/>
      <c r="BU45" s="39"/>
      <c r="BV45" s="57"/>
      <c r="BW45" s="375"/>
      <c r="BX45" s="54"/>
      <c r="BY45" s="358"/>
      <c r="BZ45" s="58"/>
      <c r="CA45" s="59"/>
      <c r="CB45" s="60"/>
      <c r="CC45" s="59"/>
      <c r="CD45" s="59"/>
      <c r="CE45" s="61"/>
      <c r="CF45" s="39"/>
      <c r="CG45" s="39"/>
    </row>
    <row r="46" spans="1:85" ht="46.5" outlineLevel="1" x14ac:dyDescent="0.35">
      <c r="A46" s="75" t="s">
        <v>136</v>
      </c>
      <c r="B46" s="76" t="s">
        <v>141</v>
      </c>
      <c r="C46" s="35" t="s">
        <v>81</v>
      </c>
      <c r="D46" s="72" t="s">
        <v>142</v>
      </c>
      <c r="E46" s="36" t="s">
        <v>74</v>
      </c>
      <c r="F46" s="326">
        <f t="shared" si="5"/>
        <v>207.78659999999999</v>
      </c>
      <c r="G46" s="259">
        <f t="shared" si="1"/>
        <v>0</v>
      </c>
      <c r="H46" s="32">
        <f t="shared" si="2"/>
        <v>207.78659999999999</v>
      </c>
      <c r="I46" s="259"/>
      <c r="J46" s="32"/>
      <c r="K46" s="358"/>
      <c r="L46" s="39"/>
      <c r="M46" s="358"/>
      <c r="N46" s="39"/>
      <c r="O46" s="358"/>
      <c r="P46" s="39"/>
      <c r="Q46" s="259"/>
      <c r="R46" s="39"/>
      <c r="S46" s="39">
        <v>207.78659999999999</v>
      </c>
      <c r="T46" s="259"/>
      <c r="U46" s="32"/>
      <c r="V46" s="358"/>
      <c r="W46" s="53"/>
      <c r="X46" s="358"/>
      <c r="Y46" s="39"/>
      <c r="Z46" s="371"/>
      <c r="AA46" s="40"/>
      <c r="AB46" s="358"/>
      <c r="AC46" s="39"/>
      <c r="AD46" s="54"/>
      <c r="AE46" s="358"/>
      <c r="AF46" s="39"/>
      <c r="AG46" s="39"/>
      <c r="AH46" s="259"/>
      <c r="AI46" s="32"/>
      <c r="AJ46" s="259"/>
      <c r="AK46" s="32"/>
      <c r="AL46" s="259"/>
      <c r="AM46" s="39"/>
      <c r="AN46" s="371"/>
      <c r="AO46" s="40"/>
      <c r="AP46" s="358"/>
      <c r="AQ46" s="39"/>
      <c r="AR46" s="40"/>
      <c r="AS46" s="40"/>
      <c r="AT46" s="40"/>
      <c r="AU46" s="39"/>
      <c r="AV46" s="358"/>
      <c r="AW46" s="39"/>
      <c r="AX46" s="54"/>
      <c r="AY46" s="358"/>
      <c r="AZ46" s="39"/>
      <c r="BA46" s="358"/>
      <c r="BB46" s="39"/>
      <c r="BC46" s="40"/>
      <c r="BD46" s="39"/>
      <c r="BE46" s="39"/>
      <c r="BF46" s="40"/>
      <c r="BG46" s="40"/>
      <c r="BH46" s="55"/>
      <c r="BI46" s="56"/>
      <c r="BJ46" s="39"/>
      <c r="BK46" s="54"/>
      <c r="BL46" s="358"/>
      <c r="BM46" s="39"/>
      <c r="BN46" s="381"/>
      <c r="BO46" s="53"/>
      <c r="BP46" s="53"/>
      <c r="BQ46" s="39"/>
      <c r="BR46" s="39"/>
      <c r="BS46" s="39"/>
      <c r="BT46" s="39"/>
      <c r="BU46" s="39"/>
      <c r="BV46" s="57"/>
      <c r="BW46" s="375"/>
      <c r="BX46" s="54"/>
      <c r="BY46" s="358"/>
      <c r="BZ46" s="58"/>
      <c r="CA46" s="59"/>
      <c r="CB46" s="60"/>
      <c r="CC46" s="59"/>
      <c r="CD46" s="59"/>
      <c r="CE46" s="61"/>
      <c r="CF46" s="39"/>
      <c r="CG46" s="39"/>
    </row>
    <row r="47" spans="1:85" ht="46.5" outlineLevel="1" x14ac:dyDescent="0.35">
      <c r="A47" s="75" t="s">
        <v>136</v>
      </c>
      <c r="B47" s="10" t="s">
        <v>143</v>
      </c>
      <c r="C47" s="35" t="s">
        <v>81</v>
      </c>
      <c r="D47" s="72">
        <v>244300358300</v>
      </c>
      <c r="E47" s="36" t="s">
        <v>74</v>
      </c>
      <c r="F47" s="326">
        <f t="shared" si="5"/>
        <v>1266.2903999999999</v>
      </c>
      <c r="G47" s="259">
        <f t="shared" si="1"/>
        <v>105.00597999999999</v>
      </c>
      <c r="H47" s="32">
        <f t="shared" si="2"/>
        <v>1161.28442</v>
      </c>
      <c r="I47" s="259"/>
      <c r="J47" s="32"/>
      <c r="K47" s="358"/>
      <c r="L47" s="39"/>
      <c r="M47" s="358"/>
      <c r="N47" s="39"/>
      <c r="O47" s="358"/>
      <c r="P47" s="39"/>
      <c r="Q47" s="259"/>
      <c r="R47" s="39"/>
      <c r="S47" s="39">
        <v>200.84190000000001</v>
      </c>
      <c r="T47" s="259"/>
      <c r="U47" s="32"/>
      <c r="V47" s="358"/>
      <c r="W47" s="53"/>
      <c r="X47" s="358"/>
      <c r="Y47" s="39"/>
      <c r="Z47" s="371"/>
      <c r="AA47" s="40"/>
      <c r="AB47" s="358"/>
      <c r="AC47" s="39"/>
      <c r="AD47" s="54"/>
      <c r="AE47" s="358"/>
      <c r="AF47" s="39"/>
      <c r="AG47" s="39">
        <v>917.55274999999995</v>
      </c>
      <c r="AH47" s="358">
        <v>105.00597999999999</v>
      </c>
      <c r="AI47" s="39">
        <v>42.889769999999999</v>
      </c>
      <c r="AJ47" s="259"/>
      <c r="AK47" s="32"/>
      <c r="AL47" s="259"/>
      <c r="AM47" s="39"/>
      <c r="AN47" s="371"/>
      <c r="AO47" s="40"/>
      <c r="AP47" s="358"/>
      <c r="AQ47" s="39"/>
      <c r="AR47" s="40"/>
      <c r="AS47" s="40"/>
      <c r="AT47" s="40"/>
      <c r="AU47" s="39"/>
      <c r="AV47" s="358"/>
      <c r="AW47" s="39"/>
      <c r="AX47" s="54"/>
      <c r="AY47" s="358"/>
      <c r="AZ47" s="39"/>
      <c r="BA47" s="358"/>
      <c r="BB47" s="39"/>
      <c r="BC47" s="40"/>
      <c r="BD47" s="39"/>
      <c r="BE47" s="39"/>
      <c r="BF47" s="40"/>
      <c r="BG47" s="40"/>
      <c r="BH47" s="55"/>
      <c r="BI47" s="56"/>
      <c r="BJ47" s="39"/>
      <c r="BK47" s="54"/>
      <c r="BL47" s="358"/>
      <c r="BM47" s="39"/>
      <c r="BN47" s="381"/>
      <c r="BO47" s="53"/>
      <c r="BP47" s="53"/>
      <c r="BQ47" s="39"/>
      <c r="BR47" s="39"/>
      <c r="BS47" s="39"/>
      <c r="BT47" s="39"/>
      <c r="BU47" s="39"/>
      <c r="BV47" s="57"/>
      <c r="BW47" s="375"/>
      <c r="BX47" s="54"/>
      <c r="BY47" s="358"/>
      <c r="BZ47" s="58"/>
      <c r="CA47" s="59"/>
      <c r="CB47" s="60"/>
      <c r="CC47" s="59"/>
      <c r="CD47" s="59"/>
      <c r="CE47" s="61"/>
      <c r="CF47" s="39"/>
      <c r="CG47" s="39"/>
    </row>
    <row r="48" spans="1:85" ht="46.5" outlineLevel="1" x14ac:dyDescent="0.35">
      <c r="A48" s="75" t="s">
        <v>136</v>
      </c>
      <c r="B48" s="10" t="s">
        <v>144</v>
      </c>
      <c r="C48" s="35" t="s">
        <v>81</v>
      </c>
      <c r="D48" s="72">
        <v>244310462187</v>
      </c>
      <c r="E48" s="36" t="s">
        <v>74</v>
      </c>
      <c r="F48" s="326">
        <f t="shared" si="5"/>
        <v>312.11835000000002</v>
      </c>
      <c r="G48" s="259">
        <f t="shared" si="1"/>
        <v>0</v>
      </c>
      <c r="H48" s="32">
        <f t="shared" si="2"/>
        <v>312.11835000000002</v>
      </c>
      <c r="I48" s="259"/>
      <c r="J48" s="32"/>
      <c r="K48" s="358"/>
      <c r="L48" s="39"/>
      <c r="M48" s="358"/>
      <c r="N48" s="39"/>
      <c r="O48" s="358"/>
      <c r="P48" s="39"/>
      <c r="Q48" s="259"/>
      <c r="R48" s="39"/>
      <c r="S48" s="39"/>
      <c r="T48" s="259"/>
      <c r="U48" s="32"/>
      <c r="V48" s="358"/>
      <c r="W48" s="53"/>
      <c r="X48" s="358"/>
      <c r="Y48" s="39"/>
      <c r="Z48" s="371"/>
      <c r="AA48" s="40"/>
      <c r="AB48" s="358"/>
      <c r="AC48" s="39"/>
      <c r="AD48" s="54"/>
      <c r="AE48" s="358"/>
      <c r="AF48" s="39"/>
      <c r="AG48" s="39">
        <v>312.11835000000002</v>
      </c>
      <c r="AH48" s="259"/>
      <c r="AI48" s="32"/>
      <c r="AJ48" s="259"/>
      <c r="AK48" s="32"/>
      <c r="AL48" s="259"/>
      <c r="AM48" s="39"/>
      <c r="AN48" s="371"/>
      <c r="AO48" s="40"/>
      <c r="AP48" s="358"/>
      <c r="AQ48" s="39"/>
      <c r="AR48" s="40"/>
      <c r="AS48" s="40"/>
      <c r="AT48" s="40"/>
      <c r="AU48" s="39"/>
      <c r="AV48" s="358"/>
      <c r="AW48" s="39"/>
      <c r="AX48" s="54"/>
      <c r="AY48" s="358"/>
      <c r="AZ48" s="39"/>
      <c r="BA48" s="358"/>
      <c r="BB48" s="39"/>
      <c r="BC48" s="40"/>
      <c r="BD48" s="39"/>
      <c r="BE48" s="39"/>
      <c r="BF48" s="40"/>
      <c r="BG48" s="40"/>
      <c r="BH48" s="55"/>
      <c r="BI48" s="56"/>
      <c r="BJ48" s="39"/>
      <c r="BK48" s="54"/>
      <c r="BL48" s="358"/>
      <c r="BM48" s="39"/>
      <c r="BN48" s="381"/>
      <c r="BO48" s="53"/>
      <c r="BP48" s="53"/>
      <c r="BQ48" s="39"/>
      <c r="BR48" s="39"/>
      <c r="BS48" s="39"/>
      <c r="BT48" s="39"/>
      <c r="BU48" s="39"/>
      <c r="BV48" s="57"/>
      <c r="BW48" s="375"/>
      <c r="BX48" s="54"/>
      <c r="BY48" s="358"/>
      <c r="BZ48" s="58"/>
      <c r="CA48" s="59"/>
      <c r="CB48" s="60"/>
      <c r="CC48" s="59"/>
      <c r="CD48" s="59"/>
      <c r="CE48" s="61"/>
      <c r="CF48" s="39"/>
      <c r="CG48" s="39"/>
    </row>
    <row r="49" spans="1:85" ht="46.5" outlineLevel="1" x14ac:dyDescent="0.35">
      <c r="A49" s="75" t="s">
        <v>136</v>
      </c>
      <c r="B49" s="76" t="s">
        <v>145</v>
      </c>
      <c r="C49" s="35" t="s">
        <v>81</v>
      </c>
      <c r="D49" s="72" t="s">
        <v>146</v>
      </c>
      <c r="E49" s="36" t="s">
        <v>74</v>
      </c>
      <c r="F49" s="326">
        <f t="shared" si="5"/>
        <v>1642.3325100000002</v>
      </c>
      <c r="G49" s="259">
        <f t="shared" si="1"/>
        <v>155.85948999999999</v>
      </c>
      <c r="H49" s="32">
        <f t="shared" si="2"/>
        <v>1486.4730200000001</v>
      </c>
      <c r="I49" s="259"/>
      <c r="J49" s="32"/>
      <c r="K49" s="358"/>
      <c r="L49" s="39"/>
      <c r="M49" s="358"/>
      <c r="N49" s="39"/>
      <c r="O49" s="358"/>
      <c r="P49" s="39"/>
      <c r="Q49" s="259"/>
      <c r="R49" s="39"/>
      <c r="S49" s="39">
        <v>278.37813999999997</v>
      </c>
      <c r="T49" s="259"/>
      <c r="U49" s="32"/>
      <c r="V49" s="358"/>
      <c r="W49" s="53"/>
      <c r="X49" s="358"/>
      <c r="Y49" s="39"/>
      <c r="Z49" s="371"/>
      <c r="AA49" s="40"/>
      <c r="AB49" s="358"/>
      <c r="AC49" s="39"/>
      <c r="AD49" s="54"/>
      <c r="AE49" s="358"/>
      <c r="AF49" s="39"/>
      <c r="AG49" s="39">
        <v>1144.4339600000001</v>
      </c>
      <c r="AH49" s="358">
        <v>155.85948999999999</v>
      </c>
      <c r="AI49" s="39">
        <v>63.660919999999997</v>
      </c>
      <c r="AJ49" s="259"/>
      <c r="AK49" s="32"/>
      <c r="AL49" s="259"/>
      <c r="AM49" s="39"/>
      <c r="AN49" s="371"/>
      <c r="AO49" s="40"/>
      <c r="AP49" s="358"/>
      <c r="AQ49" s="39"/>
      <c r="AR49" s="40"/>
      <c r="AS49" s="40"/>
      <c r="AT49" s="40"/>
      <c r="AU49" s="39"/>
      <c r="AV49" s="358"/>
      <c r="AW49" s="39"/>
      <c r="AX49" s="54"/>
      <c r="AY49" s="358"/>
      <c r="AZ49" s="39"/>
      <c r="BA49" s="358"/>
      <c r="BB49" s="39"/>
      <c r="BC49" s="40"/>
      <c r="BD49" s="39"/>
      <c r="BE49" s="39"/>
      <c r="BF49" s="40"/>
      <c r="BG49" s="40"/>
      <c r="BH49" s="55"/>
      <c r="BI49" s="56"/>
      <c r="BJ49" s="39"/>
      <c r="BK49" s="54"/>
      <c r="BL49" s="358"/>
      <c r="BM49" s="39"/>
      <c r="BN49" s="381"/>
      <c r="BO49" s="53"/>
      <c r="BP49" s="53"/>
      <c r="BQ49" s="39"/>
      <c r="BR49" s="39"/>
      <c r="BS49" s="39"/>
      <c r="BT49" s="39"/>
      <c r="BU49" s="39"/>
      <c r="BV49" s="57"/>
      <c r="BW49" s="375"/>
      <c r="BX49" s="54"/>
      <c r="BY49" s="358"/>
      <c r="BZ49" s="58"/>
      <c r="CA49" s="59"/>
      <c r="CB49" s="60"/>
      <c r="CC49" s="59"/>
      <c r="CD49" s="59"/>
      <c r="CE49" s="61"/>
      <c r="CF49" s="39"/>
      <c r="CG49" s="39"/>
    </row>
    <row r="50" spans="1:85" ht="46.5" outlineLevel="1" x14ac:dyDescent="0.35">
      <c r="A50" s="75" t="s">
        <v>136</v>
      </c>
      <c r="B50" s="76" t="s">
        <v>147</v>
      </c>
      <c r="C50" s="35" t="s">
        <v>81</v>
      </c>
      <c r="D50" s="72" t="s">
        <v>148</v>
      </c>
      <c r="E50" s="36" t="s">
        <v>74</v>
      </c>
      <c r="F50" s="326">
        <f t="shared" si="5"/>
        <v>1847.70928</v>
      </c>
      <c r="G50" s="259">
        <f t="shared" si="1"/>
        <v>364.64427000000001</v>
      </c>
      <c r="H50" s="32">
        <f t="shared" si="2"/>
        <v>1483.06501</v>
      </c>
      <c r="I50" s="259">
        <v>339.99603999999999</v>
      </c>
      <c r="J50" s="32">
        <v>138.87162000000001</v>
      </c>
      <c r="K50" s="358"/>
      <c r="L50" s="39"/>
      <c r="M50" s="358">
        <v>24.648230000000002</v>
      </c>
      <c r="N50" s="39">
        <v>10.067589999999999</v>
      </c>
      <c r="O50" s="358"/>
      <c r="P50" s="39"/>
      <c r="Q50" s="259"/>
      <c r="R50" s="39"/>
      <c r="S50" s="39">
        <v>524.41380000000004</v>
      </c>
      <c r="T50" s="259"/>
      <c r="U50" s="32"/>
      <c r="V50" s="358"/>
      <c r="W50" s="53"/>
      <c r="X50" s="358"/>
      <c r="Y50" s="39"/>
      <c r="Z50" s="371"/>
      <c r="AA50" s="40"/>
      <c r="AB50" s="358"/>
      <c r="AC50" s="39"/>
      <c r="AD50" s="54"/>
      <c r="AE50" s="358"/>
      <c r="AF50" s="39"/>
      <c r="AG50" s="39"/>
      <c r="AH50" s="259"/>
      <c r="AI50" s="32"/>
      <c r="AJ50" s="259"/>
      <c r="AK50" s="32"/>
      <c r="AL50" s="259"/>
      <c r="AM50" s="39"/>
      <c r="AN50" s="371"/>
      <c r="AO50" s="40"/>
      <c r="AP50" s="358"/>
      <c r="AQ50" s="39"/>
      <c r="AR50" s="40"/>
      <c r="AS50" s="40"/>
      <c r="AT50" s="40"/>
      <c r="AU50" s="39"/>
      <c r="AV50" s="358"/>
      <c r="AW50" s="39"/>
      <c r="AX50" s="54"/>
      <c r="AY50" s="358"/>
      <c r="AZ50" s="39"/>
      <c r="BA50" s="358"/>
      <c r="BB50" s="39"/>
      <c r="BC50" s="40"/>
      <c r="BD50" s="39"/>
      <c r="BE50" s="39"/>
      <c r="BF50" s="40"/>
      <c r="BG50" s="40"/>
      <c r="BH50" s="55"/>
      <c r="BI50" s="44"/>
      <c r="BJ50" s="32">
        <v>809.71199999999999</v>
      </c>
      <c r="BK50" s="54"/>
      <c r="BL50" s="358"/>
      <c r="BM50" s="39"/>
      <c r="BN50" s="381"/>
      <c r="BO50" s="53"/>
      <c r="BP50" s="53"/>
      <c r="BQ50" s="39"/>
      <c r="BR50" s="39"/>
      <c r="BS50" s="39"/>
      <c r="BT50" s="39"/>
      <c r="BU50" s="39"/>
      <c r="BV50" s="57"/>
      <c r="BW50" s="375"/>
      <c r="BX50" s="54"/>
      <c r="BY50" s="358"/>
      <c r="BZ50" s="58"/>
      <c r="CA50" s="59"/>
      <c r="CB50" s="60"/>
      <c r="CC50" s="59"/>
      <c r="CD50" s="59"/>
      <c r="CE50" s="61"/>
      <c r="CF50" s="39"/>
      <c r="CG50" s="39"/>
    </row>
    <row r="51" spans="1:85" ht="46.5" outlineLevel="1" x14ac:dyDescent="0.35">
      <c r="A51" s="75" t="s">
        <v>136</v>
      </c>
      <c r="B51" s="76" t="s">
        <v>149</v>
      </c>
      <c r="C51" s="35" t="s">
        <v>81</v>
      </c>
      <c r="D51" s="72">
        <v>244402270809</v>
      </c>
      <c r="E51" s="36" t="s">
        <v>74</v>
      </c>
      <c r="F51" s="326">
        <f t="shared" si="5"/>
        <v>2413.0659700000001</v>
      </c>
      <c r="G51" s="259">
        <f t="shared" si="1"/>
        <v>1713.27684</v>
      </c>
      <c r="H51" s="32">
        <f t="shared" si="2"/>
        <v>699.78913</v>
      </c>
      <c r="I51" s="259">
        <v>1658.5172500000001</v>
      </c>
      <c r="J51" s="32">
        <v>677.42254000000003</v>
      </c>
      <c r="K51" s="358"/>
      <c r="L51" s="39"/>
      <c r="M51" s="358">
        <v>54.759590000000003</v>
      </c>
      <c r="N51" s="39">
        <v>22.366589999999999</v>
      </c>
      <c r="O51" s="358"/>
      <c r="P51" s="39"/>
      <c r="Q51" s="259"/>
      <c r="R51" s="39"/>
      <c r="S51" s="39"/>
      <c r="T51" s="259"/>
      <c r="U51" s="32"/>
      <c r="V51" s="358"/>
      <c r="W51" s="53"/>
      <c r="X51" s="358"/>
      <c r="Y51" s="39"/>
      <c r="Z51" s="371"/>
      <c r="AA51" s="40"/>
      <c r="AB51" s="358"/>
      <c r="AC51" s="39"/>
      <c r="AD51" s="54"/>
      <c r="AE51" s="358"/>
      <c r="AF51" s="39"/>
      <c r="AG51" s="39"/>
      <c r="AH51" s="259"/>
      <c r="AI51" s="32"/>
      <c r="AJ51" s="259"/>
      <c r="AK51" s="32"/>
      <c r="AL51" s="259"/>
      <c r="AM51" s="39"/>
      <c r="AN51" s="371"/>
      <c r="AO51" s="40"/>
      <c r="AP51" s="358"/>
      <c r="AQ51" s="39"/>
      <c r="AR51" s="40"/>
      <c r="AS51" s="40"/>
      <c r="AT51" s="40"/>
      <c r="AU51" s="39"/>
      <c r="AV51" s="358"/>
      <c r="AW51" s="39"/>
      <c r="AX51" s="54"/>
      <c r="AY51" s="358"/>
      <c r="AZ51" s="39"/>
      <c r="BA51" s="358"/>
      <c r="BB51" s="39"/>
      <c r="BC51" s="40"/>
      <c r="BD51" s="39"/>
      <c r="BE51" s="39"/>
      <c r="BF51" s="40"/>
      <c r="BG51" s="40"/>
      <c r="BH51" s="55"/>
      <c r="BI51" s="56"/>
      <c r="BJ51" s="39"/>
      <c r="BK51" s="54"/>
      <c r="BL51" s="358"/>
      <c r="BM51" s="39"/>
      <c r="BN51" s="381"/>
      <c r="BO51" s="53"/>
      <c r="BP51" s="53"/>
      <c r="BQ51" s="39"/>
      <c r="BR51" s="39"/>
      <c r="BS51" s="39"/>
      <c r="BT51" s="39"/>
      <c r="BU51" s="39"/>
      <c r="BV51" s="57"/>
      <c r="BW51" s="375"/>
      <c r="BX51" s="54"/>
      <c r="BY51" s="358"/>
      <c r="BZ51" s="58"/>
      <c r="CA51" s="59"/>
      <c r="CB51" s="60"/>
      <c r="CC51" s="59"/>
      <c r="CD51" s="59"/>
      <c r="CE51" s="61"/>
      <c r="CF51" s="39"/>
      <c r="CG51" s="39"/>
    </row>
    <row r="52" spans="1:85" outlineLevel="1" x14ac:dyDescent="0.35">
      <c r="A52" s="75" t="s">
        <v>150</v>
      </c>
      <c r="B52" s="78" t="s">
        <v>151</v>
      </c>
      <c r="C52" s="35" t="s">
        <v>118</v>
      </c>
      <c r="D52" s="72" t="s">
        <v>152</v>
      </c>
      <c r="E52" s="36" t="s">
        <v>126</v>
      </c>
      <c r="F52" s="326">
        <f t="shared" si="5"/>
        <v>59244.872019999995</v>
      </c>
      <c r="G52" s="259">
        <f t="shared" si="1"/>
        <v>3208.2448100000001</v>
      </c>
      <c r="H52" s="32">
        <f t="shared" si="2"/>
        <v>56036.627209999999</v>
      </c>
      <c r="I52" s="259">
        <v>2080.8818200000001</v>
      </c>
      <c r="J52" s="32">
        <v>849.93763999999999</v>
      </c>
      <c r="K52" s="358"/>
      <c r="L52" s="39"/>
      <c r="M52" s="358">
        <v>563.35884999999996</v>
      </c>
      <c r="N52" s="39">
        <v>230.10432</v>
      </c>
      <c r="O52" s="358"/>
      <c r="P52" s="39"/>
      <c r="Q52" s="259"/>
      <c r="R52" s="39"/>
      <c r="S52" s="39">
        <f>7737.5772+2239.77335</f>
        <v>9977.3505499999992</v>
      </c>
      <c r="T52" s="259">
        <v>484.95848999999998</v>
      </c>
      <c r="U52" s="32">
        <v>198.08151000000001</v>
      </c>
      <c r="V52" s="358"/>
      <c r="W52" s="53"/>
      <c r="X52" s="358"/>
      <c r="Y52" s="39"/>
      <c r="Z52" s="371"/>
      <c r="AA52" s="40"/>
      <c r="AB52" s="358"/>
      <c r="AC52" s="39"/>
      <c r="AD52" s="54"/>
      <c r="AE52" s="358"/>
      <c r="AF52" s="39"/>
      <c r="AG52" s="39"/>
      <c r="AH52" s="259"/>
      <c r="AI52" s="32"/>
      <c r="AJ52" s="259"/>
      <c r="AK52" s="32"/>
      <c r="AL52" s="259"/>
      <c r="AM52" s="39"/>
      <c r="AN52" s="371"/>
      <c r="AO52" s="40"/>
      <c r="AP52" s="358"/>
      <c r="AQ52" s="39"/>
      <c r="AR52" s="40"/>
      <c r="AS52" s="40"/>
      <c r="AT52" s="40"/>
      <c r="AU52" s="39"/>
      <c r="AV52" s="358"/>
      <c r="AW52" s="39"/>
      <c r="AX52" s="54"/>
      <c r="AY52" s="358"/>
      <c r="AZ52" s="39"/>
      <c r="BA52" s="358"/>
      <c r="BB52" s="39"/>
      <c r="BC52" s="40"/>
      <c r="BD52" s="39"/>
      <c r="BE52" s="39"/>
      <c r="BF52" s="40"/>
      <c r="BG52" s="40"/>
      <c r="BH52" s="55"/>
      <c r="BI52" s="56">
        <f>2080.03325+1419.96675</f>
        <v>3500</v>
      </c>
      <c r="BJ52" s="39"/>
      <c r="BK52" s="54"/>
      <c r="BL52" s="358"/>
      <c r="BM52" s="39"/>
      <c r="BN52" s="381"/>
      <c r="BO52" s="53"/>
      <c r="BP52" s="53"/>
      <c r="BQ52" s="39"/>
      <c r="BR52" s="39"/>
      <c r="BS52" s="39"/>
      <c r="BT52" s="39"/>
      <c r="BU52" s="39">
        <v>269.42162999999999</v>
      </c>
      <c r="BV52" s="57"/>
      <c r="BW52" s="375">
        <v>79.045649999999995</v>
      </c>
      <c r="BX52" s="54">
        <v>230.15066999999999</v>
      </c>
      <c r="BY52" s="358"/>
      <c r="BZ52" s="58"/>
      <c r="CA52" s="59"/>
      <c r="CB52" s="60"/>
      <c r="CC52" s="59"/>
      <c r="CD52" s="59"/>
      <c r="CE52" s="61">
        <v>40781.580889999997</v>
      </c>
      <c r="CF52" s="39"/>
      <c r="CG52" s="39"/>
    </row>
    <row r="53" spans="1:85" ht="49.5" customHeight="1" outlineLevel="1" x14ac:dyDescent="0.35">
      <c r="A53" s="75" t="s">
        <v>136</v>
      </c>
      <c r="B53" s="78" t="s">
        <v>1258</v>
      </c>
      <c r="C53" s="35" t="s">
        <v>118</v>
      </c>
      <c r="D53" s="72">
        <v>2443051199</v>
      </c>
      <c r="E53" s="36" t="s">
        <v>74</v>
      </c>
      <c r="F53" s="326">
        <f t="shared" si="5"/>
        <v>874.72206000000006</v>
      </c>
      <c r="G53" s="259">
        <f t="shared" si="1"/>
        <v>117.69279999999999</v>
      </c>
      <c r="H53" s="32">
        <f t="shared" si="2"/>
        <v>757.02926000000002</v>
      </c>
      <c r="I53" s="259">
        <v>107.80362</v>
      </c>
      <c r="J53" s="32">
        <v>44.032470000000004</v>
      </c>
      <c r="K53" s="358"/>
      <c r="L53" s="39"/>
      <c r="M53" s="358">
        <v>9.8891799999999996</v>
      </c>
      <c r="N53" s="39">
        <v>4.0392400000000004</v>
      </c>
      <c r="O53" s="358"/>
      <c r="P53" s="39"/>
      <c r="Q53" s="259"/>
      <c r="R53" s="39"/>
      <c r="S53" s="39"/>
      <c r="T53" s="259"/>
      <c r="U53" s="32"/>
      <c r="V53" s="358"/>
      <c r="W53" s="53"/>
      <c r="X53" s="358"/>
      <c r="Y53" s="39"/>
      <c r="Z53" s="371"/>
      <c r="AA53" s="40"/>
      <c r="AB53" s="358"/>
      <c r="AC53" s="39"/>
      <c r="AD53" s="54"/>
      <c r="AE53" s="358"/>
      <c r="AF53" s="39"/>
      <c r="AG53" s="39"/>
      <c r="AH53" s="259"/>
      <c r="AI53" s="32"/>
      <c r="AJ53" s="259"/>
      <c r="AK53" s="32"/>
      <c r="AL53" s="259"/>
      <c r="AM53" s="39"/>
      <c r="AN53" s="371"/>
      <c r="AO53" s="40"/>
      <c r="AP53" s="358"/>
      <c r="AQ53" s="39"/>
      <c r="AR53" s="40"/>
      <c r="AS53" s="40"/>
      <c r="AT53" s="40"/>
      <c r="AU53" s="39"/>
      <c r="AV53" s="358"/>
      <c r="AW53" s="39"/>
      <c r="AX53" s="54"/>
      <c r="AY53" s="358"/>
      <c r="AZ53" s="39"/>
      <c r="BA53" s="358"/>
      <c r="BB53" s="39"/>
      <c r="BC53" s="40"/>
      <c r="BD53" s="39"/>
      <c r="BE53" s="39"/>
      <c r="BF53" s="40"/>
      <c r="BG53" s="40"/>
      <c r="BH53" s="55"/>
      <c r="BI53" s="56"/>
      <c r="BJ53" s="39"/>
      <c r="BK53" s="54"/>
      <c r="BL53" s="358"/>
      <c r="BM53" s="39"/>
      <c r="BN53" s="381"/>
      <c r="BO53" s="53"/>
      <c r="BP53" s="53"/>
      <c r="BQ53" s="39"/>
      <c r="BR53" s="39"/>
      <c r="BS53" s="39"/>
      <c r="BT53" s="39"/>
      <c r="BU53" s="39"/>
      <c r="BV53" s="57"/>
      <c r="BW53" s="375"/>
      <c r="BX53" s="54"/>
      <c r="BY53" s="358"/>
      <c r="BZ53" s="58"/>
      <c r="CA53" s="59"/>
      <c r="CB53" s="60"/>
      <c r="CC53" s="59"/>
      <c r="CD53" s="59"/>
      <c r="CE53" s="61">
        <v>708.95754999999997</v>
      </c>
      <c r="CF53" s="39"/>
      <c r="CG53" s="39"/>
    </row>
    <row r="54" spans="1:85" ht="49.5" customHeight="1" outlineLevel="1" x14ac:dyDescent="0.35">
      <c r="A54" s="75" t="s">
        <v>1204</v>
      </c>
      <c r="B54" s="298" t="s">
        <v>1205</v>
      </c>
      <c r="C54" s="295" t="s">
        <v>168</v>
      </c>
      <c r="D54" s="296">
        <v>2443029690</v>
      </c>
      <c r="E54" s="299"/>
      <c r="F54" s="326">
        <f t="shared" si="5"/>
        <v>22375</v>
      </c>
      <c r="G54" s="259">
        <f t="shared" si="1"/>
        <v>0</v>
      </c>
      <c r="H54" s="32">
        <f t="shared" si="2"/>
        <v>22375</v>
      </c>
      <c r="I54" s="348"/>
      <c r="J54" s="294"/>
      <c r="K54" s="365"/>
      <c r="L54" s="293"/>
      <c r="M54" s="365"/>
      <c r="N54" s="293"/>
      <c r="O54" s="365"/>
      <c r="P54" s="293"/>
      <c r="Q54" s="348"/>
      <c r="R54" s="293"/>
      <c r="S54" s="293"/>
      <c r="T54" s="348"/>
      <c r="U54" s="294"/>
      <c r="V54" s="365"/>
      <c r="W54" s="292"/>
      <c r="X54" s="365"/>
      <c r="Y54" s="293"/>
      <c r="Z54" s="365"/>
      <c r="AA54" s="293"/>
      <c r="AB54" s="365"/>
      <c r="AC54" s="293"/>
      <c r="AD54" s="293"/>
      <c r="AE54" s="365"/>
      <c r="AF54" s="293"/>
      <c r="AG54" s="293"/>
      <c r="AH54" s="348"/>
      <c r="AI54" s="294"/>
      <c r="AJ54" s="348"/>
      <c r="AK54" s="294"/>
      <c r="AL54" s="348"/>
      <c r="AM54" s="293"/>
      <c r="AN54" s="365"/>
      <c r="AO54" s="293"/>
      <c r="AP54" s="365"/>
      <c r="AQ54" s="293"/>
      <c r="AR54" s="293"/>
      <c r="AS54" s="293"/>
      <c r="AT54" s="293"/>
      <c r="AU54" s="293"/>
      <c r="AV54" s="365"/>
      <c r="AW54" s="293"/>
      <c r="AX54" s="293"/>
      <c r="AY54" s="365"/>
      <c r="AZ54" s="293"/>
      <c r="BA54" s="365"/>
      <c r="BB54" s="293"/>
      <c r="BC54" s="293"/>
      <c r="BD54" s="293"/>
      <c r="BE54" s="293"/>
      <c r="BF54" s="293">
        <v>22375</v>
      </c>
      <c r="BG54" s="293"/>
      <c r="BH54" s="293"/>
      <c r="BI54" s="293"/>
      <c r="BJ54" s="293"/>
      <c r="BK54" s="293"/>
      <c r="BL54" s="365"/>
      <c r="BM54" s="293"/>
      <c r="BN54" s="383"/>
      <c r="BO54" s="292"/>
      <c r="BP54" s="292"/>
      <c r="BQ54" s="293"/>
      <c r="BR54" s="293"/>
      <c r="BS54" s="293"/>
      <c r="BT54" s="293"/>
      <c r="BU54" s="293"/>
      <c r="BV54" s="293"/>
      <c r="BW54" s="365"/>
      <c r="BX54" s="293"/>
      <c r="BY54" s="365"/>
      <c r="BZ54" s="292"/>
      <c r="CA54" s="292"/>
      <c r="CB54" s="292"/>
      <c r="CC54" s="292"/>
      <c r="CD54" s="292"/>
      <c r="CE54" s="292"/>
      <c r="CF54" s="293"/>
      <c r="CG54" s="293"/>
    </row>
    <row r="55" spans="1:85" s="3" customFormat="1" ht="22.5" x14ac:dyDescent="0.3">
      <c r="A55" s="264" t="s">
        <v>155</v>
      </c>
      <c r="B55" s="265"/>
      <c r="C55" s="261" t="s">
        <v>135</v>
      </c>
      <c r="D55" s="262"/>
      <c r="E55" s="262"/>
      <c r="F55" s="249">
        <f>SUBTOTAL(9,F44:F54)</f>
        <v>93057.815109999996</v>
      </c>
      <c r="G55" s="249">
        <f t="shared" ref="G55:BR55" si="6">SUBTOTAL(9,G44:G54)</f>
        <v>6241.1809700000003</v>
      </c>
      <c r="H55" s="249">
        <f t="shared" si="6"/>
        <v>86816.634140000009</v>
      </c>
      <c r="I55" s="249">
        <f t="shared" si="6"/>
        <v>4187.1987300000001</v>
      </c>
      <c r="J55" s="249">
        <f t="shared" si="6"/>
        <v>1710.2642700000001</v>
      </c>
      <c r="K55" s="249">
        <f t="shared" si="6"/>
        <v>0</v>
      </c>
      <c r="L55" s="249">
        <f t="shared" si="6"/>
        <v>0</v>
      </c>
      <c r="M55" s="249">
        <f t="shared" si="6"/>
        <v>659.70491000000004</v>
      </c>
      <c r="N55" s="249">
        <f t="shared" si="6"/>
        <v>269.45693999999997</v>
      </c>
      <c r="O55" s="249">
        <f t="shared" si="6"/>
        <v>0</v>
      </c>
      <c r="P55" s="249">
        <f t="shared" si="6"/>
        <v>0</v>
      </c>
      <c r="Q55" s="249">
        <f t="shared" si="6"/>
        <v>0</v>
      </c>
      <c r="R55" s="249">
        <f t="shared" si="6"/>
        <v>0</v>
      </c>
      <c r="S55" s="249">
        <f t="shared" si="6"/>
        <v>11188.770989999999</v>
      </c>
      <c r="T55" s="249">
        <f t="shared" si="6"/>
        <v>484.95848999999998</v>
      </c>
      <c r="U55" s="249">
        <f t="shared" si="6"/>
        <v>198.08151000000001</v>
      </c>
      <c r="V55" s="249">
        <f t="shared" si="6"/>
        <v>0</v>
      </c>
      <c r="W55" s="249">
        <f t="shared" si="6"/>
        <v>0</v>
      </c>
      <c r="X55" s="249">
        <f t="shared" si="6"/>
        <v>0</v>
      </c>
      <c r="Y55" s="249">
        <f t="shared" si="6"/>
        <v>0</v>
      </c>
      <c r="Z55" s="249">
        <f t="shared" si="6"/>
        <v>0</v>
      </c>
      <c r="AA55" s="249">
        <f t="shared" si="6"/>
        <v>0</v>
      </c>
      <c r="AB55" s="249">
        <f t="shared" si="6"/>
        <v>0</v>
      </c>
      <c r="AC55" s="249">
        <f t="shared" si="6"/>
        <v>0</v>
      </c>
      <c r="AD55" s="249">
        <f t="shared" si="6"/>
        <v>0</v>
      </c>
      <c r="AE55" s="249">
        <f t="shared" si="6"/>
        <v>0</v>
      </c>
      <c r="AF55" s="249">
        <f t="shared" si="6"/>
        <v>0</v>
      </c>
      <c r="AG55" s="249">
        <f t="shared" si="6"/>
        <v>4436.1120099999998</v>
      </c>
      <c r="AH55" s="249">
        <f t="shared" si="6"/>
        <v>468.17318999999998</v>
      </c>
      <c r="AI55" s="249">
        <f t="shared" si="6"/>
        <v>191.22567999999998</v>
      </c>
      <c r="AJ55" s="249">
        <f t="shared" si="6"/>
        <v>0</v>
      </c>
      <c r="AK55" s="249">
        <f t="shared" si="6"/>
        <v>0</v>
      </c>
      <c r="AL55" s="249">
        <f t="shared" si="6"/>
        <v>362.1</v>
      </c>
      <c r="AM55" s="249">
        <f t="shared" si="6"/>
        <v>147.9</v>
      </c>
      <c r="AN55" s="249">
        <f t="shared" si="6"/>
        <v>0</v>
      </c>
      <c r="AO55" s="249">
        <f t="shared" si="6"/>
        <v>0</v>
      </c>
      <c r="AP55" s="249">
        <f t="shared" si="6"/>
        <v>0</v>
      </c>
      <c r="AQ55" s="249">
        <f t="shared" si="6"/>
        <v>0</v>
      </c>
      <c r="AR55" s="249">
        <f t="shared" si="6"/>
        <v>0</v>
      </c>
      <c r="AS55" s="249">
        <f t="shared" si="6"/>
        <v>0</v>
      </c>
      <c r="AT55" s="249">
        <f t="shared" si="6"/>
        <v>0</v>
      </c>
      <c r="AU55" s="249">
        <f t="shared" si="6"/>
        <v>0</v>
      </c>
      <c r="AV55" s="249">
        <f t="shared" si="6"/>
        <v>0</v>
      </c>
      <c r="AW55" s="249">
        <f t="shared" si="6"/>
        <v>0</v>
      </c>
      <c r="AX55" s="249">
        <f t="shared" si="6"/>
        <v>0</v>
      </c>
      <c r="AY55" s="249">
        <f t="shared" si="6"/>
        <v>0</v>
      </c>
      <c r="AZ55" s="249">
        <f t="shared" si="6"/>
        <v>0</v>
      </c>
      <c r="BA55" s="249">
        <f t="shared" si="6"/>
        <v>0</v>
      </c>
      <c r="BB55" s="249">
        <f t="shared" si="6"/>
        <v>0</v>
      </c>
      <c r="BC55" s="249">
        <f t="shared" si="6"/>
        <v>0</v>
      </c>
      <c r="BD55" s="249">
        <f t="shared" si="6"/>
        <v>0</v>
      </c>
      <c r="BE55" s="249">
        <f t="shared" si="6"/>
        <v>0</v>
      </c>
      <c r="BF55" s="249">
        <f t="shared" si="6"/>
        <v>22375</v>
      </c>
      <c r="BG55" s="249">
        <f t="shared" si="6"/>
        <v>0</v>
      </c>
      <c r="BH55" s="249">
        <f t="shared" si="6"/>
        <v>0</v>
      </c>
      <c r="BI55" s="249">
        <f t="shared" si="6"/>
        <v>3500</v>
      </c>
      <c r="BJ55" s="249">
        <f t="shared" si="6"/>
        <v>809.71199999999999</v>
      </c>
      <c r="BK55" s="249">
        <f t="shared" si="6"/>
        <v>0</v>
      </c>
      <c r="BL55" s="249">
        <f t="shared" si="6"/>
        <v>0</v>
      </c>
      <c r="BM55" s="249">
        <f t="shared" si="6"/>
        <v>0</v>
      </c>
      <c r="BN55" s="249">
        <f t="shared" si="6"/>
        <v>0</v>
      </c>
      <c r="BO55" s="249">
        <f t="shared" si="6"/>
        <v>0</v>
      </c>
      <c r="BP55" s="249">
        <f t="shared" si="6"/>
        <v>0</v>
      </c>
      <c r="BQ55" s="249">
        <f t="shared" si="6"/>
        <v>0</v>
      </c>
      <c r="BR55" s="249">
        <f t="shared" si="6"/>
        <v>0</v>
      </c>
      <c r="BS55" s="249">
        <f t="shared" ref="BS55:CG55" si="7">SUBTOTAL(9,BS44:BS54)</f>
        <v>0</v>
      </c>
      <c r="BT55" s="249">
        <f t="shared" si="7"/>
        <v>0</v>
      </c>
      <c r="BU55" s="249">
        <f t="shared" si="7"/>
        <v>269.42162999999999</v>
      </c>
      <c r="BV55" s="249">
        <f t="shared" si="7"/>
        <v>0</v>
      </c>
      <c r="BW55" s="249">
        <f t="shared" si="7"/>
        <v>79.045649999999995</v>
      </c>
      <c r="BX55" s="249">
        <f t="shared" si="7"/>
        <v>230.15066999999999</v>
      </c>
      <c r="BY55" s="249">
        <f t="shared" si="7"/>
        <v>0</v>
      </c>
      <c r="BZ55" s="249">
        <f t="shared" si="7"/>
        <v>0</v>
      </c>
      <c r="CA55" s="249">
        <f t="shared" si="7"/>
        <v>0</v>
      </c>
      <c r="CB55" s="249">
        <f t="shared" si="7"/>
        <v>0</v>
      </c>
      <c r="CC55" s="249">
        <f t="shared" si="7"/>
        <v>0</v>
      </c>
      <c r="CD55" s="249">
        <f t="shared" si="7"/>
        <v>0</v>
      </c>
      <c r="CE55" s="249">
        <f t="shared" si="7"/>
        <v>41490.538439999997</v>
      </c>
      <c r="CF55" s="249">
        <f t="shared" si="7"/>
        <v>0</v>
      </c>
      <c r="CG55" s="249">
        <f t="shared" si="7"/>
        <v>0</v>
      </c>
    </row>
    <row r="56" spans="1:85" ht="93" outlineLevel="1" x14ac:dyDescent="0.35">
      <c r="A56" s="83" t="s">
        <v>156</v>
      </c>
      <c r="B56" s="316" t="s">
        <v>1212</v>
      </c>
      <c r="C56" s="305" t="s">
        <v>73</v>
      </c>
      <c r="D56" s="302">
        <v>245607211250</v>
      </c>
      <c r="E56" s="301"/>
      <c r="F56" s="77">
        <f>G56+H56</f>
        <v>6600</v>
      </c>
      <c r="G56" s="259">
        <f>SUMIF($I$5:$CG$5,"федеральный бюджет",I56:CG56)</f>
        <v>0</v>
      </c>
      <c r="H56" s="32">
        <f>SUMIF($I$5:$CG$5,"краевой бюджет",I56:CG56)</f>
        <v>6600</v>
      </c>
      <c r="I56" s="349"/>
      <c r="J56" s="306"/>
      <c r="K56" s="366"/>
      <c r="L56" s="307"/>
      <c r="M56" s="366"/>
      <c r="N56" s="307"/>
      <c r="O56" s="366"/>
      <c r="P56" s="307"/>
      <c r="Q56" s="349"/>
      <c r="R56" s="306"/>
      <c r="S56" s="307"/>
      <c r="T56" s="349"/>
      <c r="U56" s="306"/>
      <c r="V56" s="366"/>
      <c r="W56" s="292"/>
      <c r="X56" s="366"/>
      <c r="Y56" s="307"/>
      <c r="Z56" s="366"/>
      <c r="AA56" s="307"/>
      <c r="AB56" s="366"/>
      <c r="AC56" s="307"/>
      <c r="AD56" s="307"/>
      <c r="AE56" s="366"/>
      <c r="AF56" s="307"/>
      <c r="AG56" s="307"/>
      <c r="AH56" s="349"/>
      <c r="AI56" s="306"/>
      <c r="AJ56" s="349"/>
      <c r="AK56" s="306"/>
      <c r="AL56" s="349"/>
      <c r="AM56" s="307"/>
      <c r="AN56" s="366"/>
      <c r="AO56" s="307"/>
      <c r="AP56" s="366"/>
      <c r="AQ56" s="307"/>
      <c r="AR56" s="307">
        <v>6600</v>
      </c>
      <c r="AS56" s="307"/>
      <c r="AT56" s="307"/>
      <c r="AU56" s="307"/>
      <c r="AV56" s="366"/>
      <c r="AW56" s="307"/>
      <c r="AX56" s="307"/>
      <c r="AY56" s="366"/>
      <c r="AZ56" s="307"/>
      <c r="BA56" s="366"/>
      <c r="BB56" s="307"/>
      <c r="BC56" s="307"/>
      <c r="BD56" s="306"/>
      <c r="BE56" s="306"/>
      <c r="BF56" s="306"/>
      <c r="BG56" s="306"/>
      <c r="BH56" s="306"/>
      <c r="BI56" s="306"/>
      <c r="BJ56" s="306"/>
      <c r="BK56" s="306"/>
      <c r="BL56" s="366"/>
      <c r="BM56" s="307"/>
      <c r="BN56" s="383"/>
      <c r="BO56" s="292"/>
      <c r="BP56" s="292"/>
      <c r="BQ56" s="307"/>
      <c r="BR56" s="307"/>
      <c r="BS56" s="307"/>
      <c r="BT56" s="306"/>
      <c r="BU56" s="307"/>
      <c r="BV56" s="307"/>
      <c r="BW56" s="366"/>
      <c r="BX56" s="307"/>
      <c r="BY56" s="366"/>
      <c r="BZ56" s="315"/>
      <c r="CA56" s="292"/>
      <c r="CB56" s="292"/>
      <c r="CC56" s="292"/>
      <c r="CD56" s="292"/>
      <c r="CE56" s="292"/>
      <c r="CF56" s="307"/>
      <c r="CG56" s="307"/>
    </row>
    <row r="57" spans="1:85" ht="69.75" outlineLevel="1" x14ac:dyDescent="0.35">
      <c r="A57" s="83" t="s">
        <v>156</v>
      </c>
      <c r="B57" s="10" t="s">
        <v>158</v>
      </c>
      <c r="C57" s="35" t="s">
        <v>137</v>
      </c>
      <c r="D57" s="72">
        <v>240301938899</v>
      </c>
      <c r="E57" s="36" t="s">
        <v>74</v>
      </c>
      <c r="F57" s="77">
        <f>G57+H57</f>
        <v>211.48420999999999</v>
      </c>
      <c r="G57" s="259">
        <f>SUMIF($I$5:$CG$5,"федеральный бюджет",I57:CG57)</f>
        <v>0</v>
      </c>
      <c r="H57" s="32">
        <f>SUMIF($I$5:$CG$5,"краевой бюджет",I57:CG57)</f>
        <v>211.48420999999999</v>
      </c>
      <c r="I57" s="259"/>
      <c r="J57" s="32"/>
      <c r="K57" s="358"/>
      <c r="L57" s="39"/>
      <c r="M57" s="358"/>
      <c r="N57" s="39"/>
      <c r="O57" s="358"/>
      <c r="P57" s="39"/>
      <c r="Q57" s="259"/>
      <c r="R57" s="32"/>
      <c r="S57" s="39"/>
      <c r="T57" s="259"/>
      <c r="U57" s="32"/>
      <c r="V57" s="358"/>
      <c r="W57" s="53"/>
      <c r="X57" s="358"/>
      <c r="Y57" s="39"/>
      <c r="Z57" s="371"/>
      <c r="AA57" s="40"/>
      <c r="AB57" s="358"/>
      <c r="AC57" s="39"/>
      <c r="AD57" s="54"/>
      <c r="AE57" s="358"/>
      <c r="AF57" s="39"/>
      <c r="AG57" s="39">
        <v>211.48420999999999</v>
      </c>
      <c r="AH57" s="259"/>
      <c r="AI57" s="32"/>
      <c r="AJ57" s="259"/>
      <c r="AK57" s="32"/>
      <c r="AL57" s="259"/>
      <c r="AM57" s="39"/>
      <c r="AN57" s="371"/>
      <c r="AO57" s="40"/>
      <c r="AP57" s="358"/>
      <c r="AQ57" s="39"/>
      <c r="AR57" s="40"/>
      <c r="AS57" s="40"/>
      <c r="AT57" s="40"/>
      <c r="AU57" s="39"/>
      <c r="AV57" s="358"/>
      <c r="AW57" s="39"/>
      <c r="AX57" s="54"/>
      <c r="AY57" s="358"/>
      <c r="AZ57" s="39"/>
      <c r="BA57" s="358"/>
      <c r="BB57" s="39"/>
      <c r="BC57" s="40"/>
      <c r="BD57" s="32"/>
      <c r="BE57" s="32"/>
      <c r="BF57" s="42"/>
      <c r="BG57" s="42"/>
      <c r="BH57" s="43"/>
      <c r="BI57" s="56"/>
      <c r="BJ57" s="39"/>
      <c r="BK57" s="41"/>
      <c r="BL57" s="358"/>
      <c r="BM57" s="39"/>
      <c r="BN57" s="381"/>
      <c r="BO57" s="53"/>
      <c r="BP57" s="53"/>
      <c r="BQ57" s="39"/>
      <c r="BR57" s="39"/>
      <c r="BS57" s="39"/>
      <c r="BT57" s="32"/>
      <c r="BU57" s="39"/>
      <c r="BV57" s="57"/>
      <c r="BW57" s="375"/>
      <c r="BX57" s="54"/>
      <c r="BY57" s="358"/>
      <c r="BZ57" s="58"/>
      <c r="CA57" s="59"/>
      <c r="CB57" s="60"/>
      <c r="CC57" s="59"/>
      <c r="CD57" s="59"/>
      <c r="CE57" s="61"/>
      <c r="CF57" s="39"/>
      <c r="CG57" s="39"/>
    </row>
    <row r="58" spans="1:85" ht="46.5" outlineLevel="1" x14ac:dyDescent="0.35">
      <c r="A58" s="83" t="s">
        <v>156</v>
      </c>
      <c r="B58" s="10" t="s">
        <v>157</v>
      </c>
      <c r="C58" s="35" t="s">
        <v>81</v>
      </c>
      <c r="D58" s="72">
        <v>240301003944</v>
      </c>
      <c r="E58" s="36" t="s">
        <v>74</v>
      </c>
      <c r="F58" s="77">
        <f t="shared" ref="F58:F84" si="8">G58+H58</f>
        <v>6280</v>
      </c>
      <c r="G58" s="259">
        <f t="shared" si="1"/>
        <v>5966</v>
      </c>
      <c r="H58" s="32">
        <f t="shared" si="2"/>
        <v>314</v>
      </c>
      <c r="I58" s="259"/>
      <c r="J58" s="32"/>
      <c r="K58" s="358"/>
      <c r="L58" s="39"/>
      <c r="M58" s="358"/>
      <c r="N58" s="39"/>
      <c r="O58" s="358"/>
      <c r="P58" s="39"/>
      <c r="Q58" s="259"/>
      <c r="R58" s="32"/>
      <c r="S58" s="39"/>
      <c r="T58" s="259"/>
      <c r="U58" s="32"/>
      <c r="V58" s="358"/>
      <c r="W58" s="53"/>
      <c r="X58" s="358"/>
      <c r="Y58" s="39"/>
      <c r="Z58" s="371"/>
      <c r="AA58" s="40"/>
      <c r="AB58" s="358"/>
      <c r="AC58" s="39"/>
      <c r="AD58" s="54"/>
      <c r="AE58" s="358"/>
      <c r="AF58" s="39"/>
      <c r="AG58" s="39"/>
      <c r="AH58" s="259"/>
      <c r="AI58" s="32"/>
      <c r="AJ58" s="259"/>
      <c r="AK58" s="32"/>
      <c r="AL58" s="259"/>
      <c r="AM58" s="39"/>
      <c r="AN58" s="371"/>
      <c r="AO58" s="40"/>
      <c r="AP58" s="259">
        <v>5966</v>
      </c>
      <c r="AQ58" s="32">
        <v>314</v>
      </c>
      <c r="AR58" s="42"/>
      <c r="AS58" s="42"/>
      <c r="AT58" s="42"/>
      <c r="AU58" s="39"/>
      <c r="AV58" s="358"/>
      <c r="AW58" s="39"/>
      <c r="AX58" s="54"/>
      <c r="AY58" s="358"/>
      <c r="AZ58" s="39"/>
      <c r="BA58" s="358"/>
      <c r="BB58" s="39"/>
      <c r="BC58" s="40"/>
      <c r="BD58" s="32"/>
      <c r="BE58" s="32"/>
      <c r="BF58" s="42"/>
      <c r="BG58" s="42"/>
      <c r="BH58" s="43"/>
      <c r="BI58" s="56"/>
      <c r="BJ58" s="39"/>
      <c r="BK58" s="41"/>
      <c r="BL58" s="358"/>
      <c r="BM58" s="39"/>
      <c r="BN58" s="381"/>
      <c r="BO58" s="53"/>
      <c r="BP58" s="53"/>
      <c r="BQ58" s="39"/>
      <c r="BR58" s="39"/>
      <c r="BS58" s="39"/>
      <c r="BT58" s="32"/>
      <c r="BU58" s="39"/>
      <c r="BV58" s="57"/>
      <c r="BW58" s="375"/>
      <c r="BX58" s="54"/>
      <c r="BY58" s="358"/>
      <c r="BZ58" s="58"/>
      <c r="CA58" s="59"/>
      <c r="CB58" s="60"/>
      <c r="CC58" s="59"/>
      <c r="CD58" s="59"/>
      <c r="CE58" s="61"/>
      <c r="CF58" s="39"/>
      <c r="CG58" s="39"/>
    </row>
    <row r="59" spans="1:85" ht="46.5" outlineLevel="1" x14ac:dyDescent="0.35">
      <c r="A59" s="83" t="s">
        <v>156</v>
      </c>
      <c r="B59" s="63" t="s">
        <v>159</v>
      </c>
      <c r="C59" s="35" t="s">
        <v>81</v>
      </c>
      <c r="D59" s="84" t="s">
        <v>160</v>
      </c>
      <c r="E59" s="36" t="s">
        <v>74</v>
      </c>
      <c r="F59" s="77">
        <f t="shared" si="8"/>
        <v>1735.9729500000001</v>
      </c>
      <c r="G59" s="259">
        <f t="shared" si="1"/>
        <v>353.24448000000001</v>
      </c>
      <c r="H59" s="32">
        <f t="shared" si="2"/>
        <v>1382.72847</v>
      </c>
      <c r="I59" s="259"/>
      <c r="J59" s="32"/>
      <c r="K59" s="358"/>
      <c r="L59" s="32"/>
      <c r="M59" s="259"/>
      <c r="N59" s="32"/>
      <c r="O59" s="358"/>
      <c r="P59" s="32"/>
      <c r="Q59" s="259"/>
      <c r="R59" s="32"/>
      <c r="S59" s="32"/>
      <c r="T59" s="259"/>
      <c r="U59" s="32"/>
      <c r="V59" s="259"/>
      <c r="W59" s="38"/>
      <c r="X59" s="358"/>
      <c r="Y59" s="39"/>
      <c r="Z59" s="371"/>
      <c r="AA59" s="40"/>
      <c r="AB59" s="259"/>
      <c r="AC59" s="32"/>
      <c r="AD59" s="41"/>
      <c r="AE59" s="259"/>
      <c r="AF59" s="32"/>
      <c r="AG59" s="32">
        <v>1238.44551</v>
      </c>
      <c r="AH59" s="358">
        <v>170.91648000000001</v>
      </c>
      <c r="AI59" s="39">
        <v>69.810959999999994</v>
      </c>
      <c r="AJ59" s="259"/>
      <c r="AK59" s="32"/>
      <c r="AL59" s="259">
        <v>182.328</v>
      </c>
      <c r="AM59" s="39">
        <v>74.471999999999994</v>
      </c>
      <c r="AN59" s="371"/>
      <c r="AO59" s="40"/>
      <c r="AP59" s="358"/>
      <c r="AQ59" s="39"/>
      <c r="AR59" s="40"/>
      <c r="AS59" s="40"/>
      <c r="AT59" s="40"/>
      <c r="AU59" s="39"/>
      <c r="AV59" s="358"/>
      <c r="AW59" s="39"/>
      <c r="AX59" s="54"/>
      <c r="AY59" s="358"/>
      <c r="AZ59" s="39"/>
      <c r="BA59" s="358"/>
      <c r="BB59" s="39"/>
      <c r="BC59" s="40"/>
      <c r="BD59" s="32"/>
      <c r="BE59" s="32"/>
      <c r="BF59" s="42"/>
      <c r="BG59" s="42"/>
      <c r="BH59" s="43"/>
      <c r="BI59" s="44"/>
      <c r="BJ59" s="32"/>
      <c r="BK59" s="41"/>
      <c r="BL59" s="259"/>
      <c r="BM59" s="32"/>
      <c r="BN59" s="381"/>
      <c r="BO59" s="53"/>
      <c r="BP59" s="53"/>
      <c r="BQ59" s="39"/>
      <c r="BR59" s="32"/>
      <c r="BS59" s="32"/>
      <c r="BT59" s="32"/>
      <c r="BU59" s="39"/>
      <c r="BV59" s="57"/>
      <c r="BW59" s="375"/>
      <c r="BX59" s="54"/>
      <c r="BY59" s="259"/>
      <c r="BZ59" s="46"/>
      <c r="CA59" s="47"/>
      <c r="CB59" s="48"/>
      <c r="CC59" s="47"/>
      <c r="CD59" s="47"/>
      <c r="CE59" s="49"/>
      <c r="CF59" s="39"/>
      <c r="CG59" s="39"/>
    </row>
    <row r="60" spans="1:85" ht="46.5" outlineLevel="1" x14ac:dyDescent="0.35">
      <c r="A60" s="83" t="s">
        <v>156</v>
      </c>
      <c r="B60" s="10" t="s">
        <v>161</v>
      </c>
      <c r="C60" s="35" t="s">
        <v>81</v>
      </c>
      <c r="D60" s="72" t="s">
        <v>162</v>
      </c>
      <c r="E60" s="36" t="s">
        <v>74</v>
      </c>
      <c r="F60" s="77">
        <f t="shared" si="8"/>
        <v>128.13507000000001</v>
      </c>
      <c r="G60" s="259">
        <f t="shared" si="1"/>
        <v>0</v>
      </c>
      <c r="H60" s="32">
        <f t="shared" si="2"/>
        <v>128.13507000000001</v>
      </c>
      <c r="I60" s="259"/>
      <c r="J60" s="32"/>
      <c r="K60" s="358"/>
      <c r="L60" s="39"/>
      <c r="M60" s="358"/>
      <c r="N60" s="39"/>
      <c r="O60" s="358"/>
      <c r="P60" s="39"/>
      <c r="Q60" s="259"/>
      <c r="R60" s="32"/>
      <c r="S60" s="39">
        <v>128.13507000000001</v>
      </c>
      <c r="T60" s="259"/>
      <c r="U60" s="32"/>
      <c r="V60" s="358"/>
      <c r="W60" s="53"/>
      <c r="X60" s="358"/>
      <c r="Y60" s="39"/>
      <c r="Z60" s="371"/>
      <c r="AA60" s="40"/>
      <c r="AB60" s="358"/>
      <c r="AC60" s="39"/>
      <c r="AD60" s="54"/>
      <c r="AE60" s="358"/>
      <c r="AF60" s="39"/>
      <c r="AG60" s="39"/>
      <c r="AH60" s="259"/>
      <c r="AI60" s="32"/>
      <c r="AJ60" s="259"/>
      <c r="AK60" s="32"/>
      <c r="AL60" s="259"/>
      <c r="AM60" s="39"/>
      <c r="AN60" s="371"/>
      <c r="AO60" s="40"/>
      <c r="AP60" s="358"/>
      <c r="AQ60" s="39"/>
      <c r="AR60" s="40"/>
      <c r="AS60" s="40"/>
      <c r="AT60" s="40"/>
      <c r="AU60" s="39"/>
      <c r="AV60" s="358"/>
      <c r="AW60" s="39"/>
      <c r="AX60" s="54"/>
      <c r="AY60" s="358"/>
      <c r="AZ60" s="39"/>
      <c r="BA60" s="358"/>
      <c r="BB60" s="39"/>
      <c r="BC60" s="40"/>
      <c r="BD60" s="32"/>
      <c r="BE60" s="32"/>
      <c r="BF60" s="42"/>
      <c r="BG60" s="42"/>
      <c r="BH60" s="43"/>
      <c r="BI60" s="56"/>
      <c r="BJ60" s="39"/>
      <c r="BK60" s="41"/>
      <c r="BL60" s="358"/>
      <c r="BM60" s="39"/>
      <c r="BN60" s="381"/>
      <c r="BO60" s="53"/>
      <c r="BP60" s="53"/>
      <c r="BQ60" s="39"/>
      <c r="BR60" s="39"/>
      <c r="BS60" s="39"/>
      <c r="BT60" s="32"/>
      <c r="BU60" s="39"/>
      <c r="BV60" s="57"/>
      <c r="BW60" s="375"/>
      <c r="BX60" s="54"/>
      <c r="BY60" s="358"/>
      <c r="BZ60" s="58"/>
      <c r="CA60" s="59"/>
      <c r="CB60" s="60"/>
      <c r="CC60" s="59"/>
      <c r="CD60" s="59"/>
      <c r="CE60" s="61"/>
      <c r="CF60" s="39"/>
      <c r="CG60" s="39"/>
    </row>
    <row r="61" spans="1:85" ht="46.5" outlineLevel="1" x14ac:dyDescent="0.35">
      <c r="A61" s="83" t="s">
        <v>156</v>
      </c>
      <c r="B61" s="63" t="s">
        <v>163</v>
      </c>
      <c r="C61" s="35" t="s">
        <v>81</v>
      </c>
      <c r="D61" s="72">
        <v>240301026807</v>
      </c>
      <c r="E61" s="36" t="s">
        <v>74</v>
      </c>
      <c r="F61" s="77">
        <f t="shared" si="8"/>
        <v>2088.6508699999999</v>
      </c>
      <c r="G61" s="259">
        <f t="shared" si="1"/>
        <v>804.66235000000006</v>
      </c>
      <c r="H61" s="32">
        <f t="shared" si="2"/>
        <v>1283.9885199999999</v>
      </c>
      <c r="I61" s="259">
        <v>173.39121</v>
      </c>
      <c r="J61" s="32">
        <v>70.821759999999998</v>
      </c>
      <c r="K61" s="358">
        <f>412.04867+126.18336</f>
        <v>538.23203000000001</v>
      </c>
      <c r="L61" s="39">
        <f>168.30157+51.53968</f>
        <v>219.84125</v>
      </c>
      <c r="M61" s="358">
        <v>93.039109999999994</v>
      </c>
      <c r="N61" s="39">
        <v>38.00188</v>
      </c>
      <c r="O61" s="358"/>
      <c r="P61" s="39"/>
      <c r="Q61" s="259"/>
      <c r="R61" s="32"/>
      <c r="S61" s="39">
        <v>955.32362999999998</v>
      </c>
      <c r="T61" s="259"/>
      <c r="U61" s="32"/>
      <c r="V61" s="358"/>
      <c r="W61" s="53"/>
      <c r="X61" s="358"/>
      <c r="Y61" s="39"/>
      <c r="Z61" s="371"/>
      <c r="AA61" s="40"/>
      <c r="AB61" s="358"/>
      <c r="AC61" s="39"/>
      <c r="AD61" s="54"/>
      <c r="AE61" s="358"/>
      <c r="AF61" s="39"/>
      <c r="AG61" s="39"/>
      <c r="AH61" s="259"/>
      <c r="AI61" s="32"/>
      <c r="AJ61" s="259"/>
      <c r="AK61" s="32"/>
      <c r="AL61" s="259"/>
      <c r="AM61" s="39"/>
      <c r="AN61" s="371"/>
      <c r="AO61" s="40"/>
      <c r="AP61" s="358"/>
      <c r="AQ61" s="39"/>
      <c r="AR61" s="40"/>
      <c r="AS61" s="40"/>
      <c r="AT61" s="40"/>
      <c r="AU61" s="39"/>
      <c r="AV61" s="358"/>
      <c r="AW61" s="39"/>
      <c r="AX61" s="54"/>
      <c r="AY61" s="358"/>
      <c r="AZ61" s="39"/>
      <c r="BA61" s="358"/>
      <c r="BB61" s="39"/>
      <c r="BC61" s="40"/>
      <c r="BD61" s="32"/>
      <c r="BE61" s="32"/>
      <c r="BF61" s="42"/>
      <c r="BG61" s="42"/>
      <c r="BH61" s="43"/>
      <c r="BI61" s="56"/>
      <c r="BJ61" s="39"/>
      <c r="BK61" s="41"/>
      <c r="BL61" s="358"/>
      <c r="BM61" s="39"/>
      <c r="BN61" s="381"/>
      <c r="BO61" s="53"/>
      <c r="BP61" s="53"/>
      <c r="BQ61" s="39"/>
      <c r="BR61" s="39"/>
      <c r="BS61" s="39"/>
      <c r="BT61" s="32"/>
      <c r="BU61" s="39"/>
      <c r="BV61" s="57"/>
      <c r="BW61" s="375"/>
      <c r="BX61" s="54"/>
      <c r="BY61" s="358"/>
      <c r="BZ61" s="58"/>
      <c r="CA61" s="59"/>
      <c r="CB61" s="60"/>
      <c r="CC61" s="59"/>
      <c r="CD61" s="59"/>
      <c r="CE61" s="61"/>
      <c r="CF61" s="39"/>
      <c r="CG61" s="39"/>
    </row>
    <row r="62" spans="1:85" ht="46.5" outlineLevel="1" x14ac:dyDescent="0.35">
      <c r="A62" s="83" t="s">
        <v>156</v>
      </c>
      <c r="B62" s="63" t="s">
        <v>164</v>
      </c>
      <c r="C62" s="35" t="s">
        <v>81</v>
      </c>
      <c r="D62" s="72" t="s">
        <v>165</v>
      </c>
      <c r="E62" s="36" t="s">
        <v>74</v>
      </c>
      <c r="F62" s="77">
        <f t="shared" si="8"/>
        <v>575.69476999999995</v>
      </c>
      <c r="G62" s="259">
        <f t="shared" si="1"/>
        <v>0</v>
      </c>
      <c r="H62" s="32">
        <f t="shared" si="2"/>
        <v>575.69476999999995</v>
      </c>
      <c r="I62" s="259"/>
      <c r="J62" s="32"/>
      <c r="K62" s="358"/>
      <c r="L62" s="39"/>
      <c r="M62" s="358"/>
      <c r="N62" s="39"/>
      <c r="O62" s="358"/>
      <c r="P62" s="39"/>
      <c r="Q62" s="259"/>
      <c r="R62" s="32"/>
      <c r="S62" s="39">
        <v>103.8933</v>
      </c>
      <c r="T62" s="259"/>
      <c r="U62" s="32"/>
      <c r="V62" s="358"/>
      <c r="W62" s="53"/>
      <c r="X62" s="358"/>
      <c r="Y62" s="39"/>
      <c r="Z62" s="371"/>
      <c r="AA62" s="40"/>
      <c r="AB62" s="358"/>
      <c r="AC62" s="39"/>
      <c r="AD62" s="54"/>
      <c r="AE62" s="358"/>
      <c r="AF62" s="39"/>
      <c r="AG62" s="39"/>
      <c r="AH62" s="259"/>
      <c r="AI62" s="32"/>
      <c r="AJ62" s="259"/>
      <c r="AK62" s="32"/>
      <c r="AL62" s="259"/>
      <c r="AM62" s="39"/>
      <c r="AN62" s="371"/>
      <c r="AO62" s="40"/>
      <c r="AP62" s="358"/>
      <c r="AQ62" s="39"/>
      <c r="AR62" s="40"/>
      <c r="AS62" s="40"/>
      <c r="AT62" s="40"/>
      <c r="AU62" s="39"/>
      <c r="AV62" s="358"/>
      <c r="AW62" s="39"/>
      <c r="AX62" s="54"/>
      <c r="AY62" s="358"/>
      <c r="AZ62" s="39"/>
      <c r="BA62" s="358"/>
      <c r="BB62" s="39"/>
      <c r="BC62" s="40"/>
      <c r="BD62" s="32"/>
      <c r="BE62" s="32"/>
      <c r="BF62" s="42"/>
      <c r="BG62" s="42"/>
      <c r="BH62" s="43"/>
      <c r="BI62" s="56"/>
      <c r="BJ62" s="39"/>
      <c r="BK62" s="41"/>
      <c r="BL62" s="358"/>
      <c r="BM62" s="39"/>
      <c r="BN62" s="381"/>
      <c r="BO62" s="53"/>
      <c r="BP62" s="53"/>
      <c r="BQ62" s="39"/>
      <c r="BR62" s="39"/>
      <c r="BS62" s="39"/>
      <c r="BT62" s="32"/>
      <c r="BU62" s="39">
        <v>471.80146999999999</v>
      </c>
      <c r="BV62" s="57"/>
      <c r="BW62" s="375"/>
      <c r="BX62" s="54"/>
      <c r="BY62" s="358"/>
      <c r="BZ62" s="58"/>
      <c r="CA62" s="59"/>
      <c r="CB62" s="60"/>
      <c r="CC62" s="59"/>
      <c r="CD62" s="59"/>
      <c r="CE62" s="61"/>
      <c r="CF62" s="39"/>
      <c r="CG62" s="39"/>
    </row>
    <row r="63" spans="1:85" ht="46.5" outlineLevel="1" x14ac:dyDescent="0.35">
      <c r="A63" s="83" t="s">
        <v>156</v>
      </c>
      <c r="B63" s="63" t="s">
        <v>166</v>
      </c>
      <c r="C63" s="35" t="s">
        <v>81</v>
      </c>
      <c r="D63" s="72">
        <v>240300564986</v>
      </c>
      <c r="E63" s="36" t="s">
        <v>74</v>
      </c>
      <c r="F63" s="77">
        <f t="shared" si="8"/>
        <v>470.63961</v>
      </c>
      <c r="G63" s="259">
        <f t="shared" si="1"/>
        <v>211.21375</v>
      </c>
      <c r="H63" s="32">
        <f t="shared" si="2"/>
        <v>259.42586</v>
      </c>
      <c r="I63" s="259">
        <v>36.487380000000002</v>
      </c>
      <c r="J63" s="32">
        <v>14.9033</v>
      </c>
      <c r="K63" s="358"/>
      <c r="L63" s="39"/>
      <c r="M63" s="358">
        <v>13.04514</v>
      </c>
      <c r="N63" s="39">
        <v>5.32829</v>
      </c>
      <c r="O63" s="358"/>
      <c r="P63" s="39"/>
      <c r="Q63" s="259"/>
      <c r="R63" s="32"/>
      <c r="S63" s="39">
        <v>173.15549999999999</v>
      </c>
      <c r="T63" s="259">
        <v>161.68123</v>
      </c>
      <c r="U63" s="32">
        <v>66.03877</v>
      </c>
      <c r="V63" s="358"/>
      <c r="W63" s="53"/>
      <c r="X63" s="358"/>
      <c r="Y63" s="39"/>
      <c r="Z63" s="371"/>
      <c r="AA63" s="40"/>
      <c r="AB63" s="358"/>
      <c r="AC63" s="39"/>
      <c r="AD63" s="54"/>
      <c r="AE63" s="358"/>
      <c r="AF63" s="39"/>
      <c r="AG63" s="39"/>
      <c r="AH63" s="259"/>
      <c r="AI63" s="32"/>
      <c r="AJ63" s="259"/>
      <c r="AK63" s="32"/>
      <c r="AL63" s="259"/>
      <c r="AM63" s="39"/>
      <c r="AN63" s="371"/>
      <c r="AO63" s="40"/>
      <c r="AP63" s="358"/>
      <c r="AQ63" s="39"/>
      <c r="AR63" s="40"/>
      <c r="AS63" s="40"/>
      <c r="AT63" s="40"/>
      <c r="AU63" s="39"/>
      <c r="AV63" s="358"/>
      <c r="AW63" s="39"/>
      <c r="AX63" s="54"/>
      <c r="AY63" s="358"/>
      <c r="AZ63" s="39"/>
      <c r="BA63" s="358"/>
      <c r="BB63" s="39"/>
      <c r="BC63" s="40"/>
      <c r="BD63" s="32"/>
      <c r="BE63" s="32"/>
      <c r="BF63" s="42"/>
      <c r="BG63" s="42"/>
      <c r="BH63" s="43"/>
      <c r="BI63" s="44"/>
      <c r="BJ63" s="32"/>
      <c r="BK63" s="41"/>
      <c r="BL63" s="358"/>
      <c r="BM63" s="39"/>
      <c r="BN63" s="381"/>
      <c r="BO63" s="53"/>
      <c r="BP63" s="53"/>
      <c r="BQ63" s="39"/>
      <c r="BR63" s="39"/>
      <c r="BS63" s="39"/>
      <c r="BT63" s="32"/>
      <c r="BU63" s="39"/>
      <c r="BV63" s="57"/>
      <c r="BW63" s="375"/>
      <c r="BX63" s="54"/>
      <c r="BY63" s="358"/>
      <c r="BZ63" s="58"/>
      <c r="CA63" s="59"/>
      <c r="CB63" s="60"/>
      <c r="CC63" s="59"/>
      <c r="CD63" s="59"/>
      <c r="CE63" s="61"/>
      <c r="CF63" s="39"/>
      <c r="CG63" s="39"/>
    </row>
    <row r="64" spans="1:85" ht="32.25" customHeight="1" outlineLevel="1" x14ac:dyDescent="0.35">
      <c r="A64" s="75" t="s">
        <v>156</v>
      </c>
      <c r="B64" s="78" t="s">
        <v>167</v>
      </c>
      <c r="C64" s="35" t="s">
        <v>118</v>
      </c>
      <c r="D64" s="72">
        <v>2403008207</v>
      </c>
      <c r="E64" s="85" t="s">
        <v>169</v>
      </c>
      <c r="F64" s="77">
        <f t="shared" si="8"/>
        <v>10978.472009999999</v>
      </c>
      <c r="G64" s="259">
        <f t="shared" si="1"/>
        <v>0</v>
      </c>
      <c r="H64" s="32">
        <f t="shared" si="2"/>
        <v>10978.472009999999</v>
      </c>
      <c r="I64" s="259"/>
      <c r="J64" s="32"/>
      <c r="K64" s="358"/>
      <c r="L64" s="39"/>
      <c r="M64" s="358"/>
      <c r="N64" s="39"/>
      <c r="O64" s="358"/>
      <c r="P64" s="39"/>
      <c r="Q64" s="259"/>
      <c r="R64" s="32"/>
      <c r="S64" s="39"/>
      <c r="T64" s="259"/>
      <c r="U64" s="32"/>
      <c r="V64" s="358"/>
      <c r="W64" s="53"/>
      <c r="X64" s="358"/>
      <c r="Y64" s="39"/>
      <c r="Z64" s="371"/>
      <c r="AA64" s="40"/>
      <c r="AB64" s="358"/>
      <c r="AC64" s="39"/>
      <c r="AD64" s="54"/>
      <c r="AE64" s="358"/>
      <c r="AF64" s="39"/>
      <c r="AG64" s="39"/>
      <c r="AH64" s="259"/>
      <c r="AI64" s="32"/>
      <c r="AJ64" s="259"/>
      <c r="AK64" s="32"/>
      <c r="AL64" s="259"/>
      <c r="AM64" s="39"/>
      <c r="AN64" s="371"/>
      <c r="AO64" s="40"/>
      <c r="AP64" s="358"/>
      <c r="AQ64" s="39"/>
      <c r="AR64" s="40"/>
      <c r="AS64" s="40"/>
      <c r="AT64" s="40"/>
      <c r="AU64" s="39"/>
      <c r="AV64" s="358"/>
      <c r="AW64" s="39"/>
      <c r="AX64" s="54"/>
      <c r="AY64" s="358"/>
      <c r="AZ64" s="39"/>
      <c r="BA64" s="358"/>
      <c r="BB64" s="39"/>
      <c r="BC64" s="40"/>
      <c r="BD64" s="39"/>
      <c r="BE64" s="39"/>
      <c r="BF64" s="40"/>
      <c r="BG64" s="40"/>
      <c r="BH64" s="55"/>
      <c r="BI64" s="56"/>
      <c r="BJ64" s="39"/>
      <c r="BK64" s="54"/>
      <c r="BL64" s="358"/>
      <c r="BM64" s="39"/>
      <c r="BN64" s="381"/>
      <c r="BO64" s="53"/>
      <c r="BP64" s="53"/>
      <c r="BQ64" s="39"/>
      <c r="BR64" s="39"/>
      <c r="BS64" s="39"/>
      <c r="BT64" s="32"/>
      <c r="BU64" s="39">
        <v>10978.472009999999</v>
      </c>
      <c r="BV64" s="57"/>
      <c r="BW64" s="375"/>
      <c r="BX64" s="54"/>
      <c r="BY64" s="358"/>
      <c r="BZ64" s="58"/>
      <c r="CA64" s="59"/>
      <c r="CB64" s="60"/>
      <c r="CC64" s="59"/>
      <c r="CD64" s="59"/>
      <c r="CE64" s="61"/>
      <c r="CF64" s="39"/>
      <c r="CG64" s="39"/>
    </row>
    <row r="65" spans="1:85" ht="32.25" customHeight="1" outlineLevel="1" x14ac:dyDescent="0.35">
      <c r="A65" s="83" t="s">
        <v>156</v>
      </c>
      <c r="B65" s="10" t="s">
        <v>170</v>
      </c>
      <c r="C65" s="35" t="s">
        <v>118</v>
      </c>
      <c r="D65" s="72" t="s">
        <v>171</v>
      </c>
      <c r="E65" s="36" t="s">
        <v>74</v>
      </c>
      <c r="F65" s="77">
        <f t="shared" si="8"/>
        <v>7121.8257399999993</v>
      </c>
      <c r="G65" s="259">
        <f t="shared" si="1"/>
        <v>399.64972</v>
      </c>
      <c r="H65" s="32">
        <f t="shared" si="2"/>
        <v>6722.176019999999</v>
      </c>
      <c r="I65" s="259"/>
      <c r="J65" s="32"/>
      <c r="K65" s="358"/>
      <c r="L65" s="39"/>
      <c r="M65" s="358">
        <v>32.977249999999998</v>
      </c>
      <c r="N65" s="39">
        <v>13.469580000000001</v>
      </c>
      <c r="O65" s="358"/>
      <c r="P65" s="39"/>
      <c r="Q65" s="259"/>
      <c r="R65" s="32"/>
      <c r="S65" s="39">
        <v>791.56799999999998</v>
      </c>
      <c r="T65" s="259">
        <v>366.67246999999998</v>
      </c>
      <c r="U65" s="32">
        <v>149.76752999999999</v>
      </c>
      <c r="V65" s="358"/>
      <c r="W65" s="53"/>
      <c r="X65" s="358"/>
      <c r="Y65" s="39"/>
      <c r="Z65" s="371"/>
      <c r="AA65" s="40"/>
      <c r="AB65" s="358"/>
      <c r="AC65" s="39"/>
      <c r="AD65" s="54"/>
      <c r="AE65" s="358"/>
      <c r="AF65" s="39"/>
      <c r="AG65" s="39"/>
      <c r="AH65" s="259"/>
      <c r="AI65" s="32"/>
      <c r="AJ65" s="259"/>
      <c r="AK65" s="32"/>
      <c r="AL65" s="259"/>
      <c r="AM65" s="39"/>
      <c r="AN65" s="371"/>
      <c r="AO65" s="40"/>
      <c r="AP65" s="358"/>
      <c r="AQ65" s="39"/>
      <c r="AR65" s="40"/>
      <c r="AS65" s="40"/>
      <c r="AT65" s="40"/>
      <c r="AU65" s="39"/>
      <c r="AV65" s="358"/>
      <c r="AW65" s="39"/>
      <c r="AX65" s="54"/>
      <c r="AY65" s="358"/>
      <c r="AZ65" s="39"/>
      <c r="BA65" s="358"/>
      <c r="BB65" s="39"/>
      <c r="BC65" s="40"/>
      <c r="BD65" s="32"/>
      <c r="BE65" s="32"/>
      <c r="BF65" s="42"/>
      <c r="BG65" s="42"/>
      <c r="BH65" s="43"/>
      <c r="BI65" s="56">
        <v>645</v>
      </c>
      <c r="BJ65" s="39"/>
      <c r="BK65" s="41"/>
      <c r="BL65" s="358"/>
      <c r="BM65" s="39"/>
      <c r="BN65" s="381"/>
      <c r="BO65" s="53"/>
      <c r="BP65" s="53"/>
      <c r="BQ65" s="39"/>
      <c r="BR65" s="39"/>
      <c r="BS65" s="39"/>
      <c r="BT65" s="32">
        <v>229.78621999999999</v>
      </c>
      <c r="BU65" s="39"/>
      <c r="BV65" s="57"/>
      <c r="BW65" s="375"/>
      <c r="BX65" s="54"/>
      <c r="BY65" s="358"/>
      <c r="BZ65" s="58"/>
      <c r="CA65" s="59"/>
      <c r="CB65" s="60"/>
      <c r="CC65" s="59"/>
      <c r="CD65" s="59"/>
      <c r="CE65" s="61">
        <v>4892.5846899999997</v>
      </c>
      <c r="CF65" s="39"/>
      <c r="CG65" s="39"/>
    </row>
    <row r="66" spans="1:85" ht="32.25" customHeight="1" outlineLevel="1" x14ac:dyDescent="0.35">
      <c r="A66" s="75" t="s">
        <v>156</v>
      </c>
      <c r="B66" s="78" t="s">
        <v>172</v>
      </c>
      <c r="C66" s="35" t="s">
        <v>118</v>
      </c>
      <c r="D66" s="72" t="s">
        <v>173</v>
      </c>
      <c r="E66" s="36" t="s">
        <v>126</v>
      </c>
      <c r="F66" s="77">
        <f t="shared" si="8"/>
        <v>54847.031289999999</v>
      </c>
      <c r="G66" s="259">
        <f t="shared" si="1"/>
        <v>4046.0309699999998</v>
      </c>
      <c r="H66" s="32">
        <f t="shared" si="2"/>
        <v>50801.000319999999</v>
      </c>
      <c r="I66" s="259">
        <v>376.93121000000002</v>
      </c>
      <c r="J66" s="32">
        <v>153.95782</v>
      </c>
      <c r="K66" s="358"/>
      <c r="L66" s="39"/>
      <c r="M66" s="358"/>
      <c r="N66" s="39"/>
      <c r="O66" s="358"/>
      <c r="P66" s="39"/>
      <c r="Q66" s="259"/>
      <c r="R66" s="32"/>
      <c r="S66" s="39">
        <v>4988.1223499999996</v>
      </c>
      <c r="T66" s="259"/>
      <c r="U66" s="32"/>
      <c r="V66" s="358"/>
      <c r="W66" s="53"/>
      <c r="X66" s="358"/>
      <c r="Y66" s="39"/>
      <c r="Z66" s="371"/>
      <c r="AA66" s="40"/>
      <c r="AB66" s="358"/>
      <c r="AC66" s="39"/>
      <c r="AD66" s="54"/>
      <c r="AE66" s="358"/>
      <c r="AF66" s="39"/>
      <c r="AG66" s="39">
        <v>10204.862880000001</v>
      </c>
      <c r="AH66" s="358">
        <v>3257.5682299999999</v>
      </c>
      <c r="AI66" s="39">
        <v>1330.55603</v>
      </c>
      <c r="AJ66" s="259">
        <v>411.53152999999998</v>
      </c>
      <c r="AK66" s="32">
        <v>168.09035</v>
      </c>
      <c r="AL66" s="259"/>
      <c r="AM66" s="39"/>
      <c r="AN66" s="371"/>
      <c r="AO66" s="40"/>
      <c r="AP66" s="358"/>
      <c r="AQ66" s="39"/>
      <c r="AR66" s="40"/>
      <c r="AS66" s="40"/>
      <c r="AT66" s="40"/>
      <c r="AU66" s="39"/>
      <c r="AV66" s="358"/>
      <c r="AW66" s="39"/>
      <c r="AX66" s="54"/>
      <c r="AY66" s="358"/>
      <c r="AZ66" s="39"/>
      <c r="BA66" s="358"/>
      <c r="BB66" s="39"/>
      <c r="BC66" s="40"/>
      <c r="BD66" s="32"/>
      <c r="BE66" s="32"/>
      <c r="BF66" s="42"/>
      <c r="BG66" s="42"/>
      <c r="BH66" s="43"/>
      <c r="BI66" s="56"/>
      <c r="BJ66" s="39"/>
      <c r="BK66" s="41"/>
      <c r="BL66" s="358"/>
      <c r="BM66" s="39"/>
      <c r="BN66" s="381"/>
      <c r="BO66" s="53"/>
      <c r="BP66" s="53"/>
      <c r="BQ66" s="39"/>
      <c r="BR66" s="39"/>
      <c r="BS66" s="39"/>
      <c r="BT66" s="32"/>
      <c r="BU66" s="39"/>
      <c r="BV66" s="57"/>
      <c r="BW66" s="375"/>
      <c r="BX66" s="54"/>
      <c r="BY66" s="358"/>
      <c r="BZ66" s="58"/>
      <c r="CA66" s="59"/>
      <c r="CB66" s="60"/>
      <c r="CC66" s="59"/>
      <c r="CD66" s="59"/>
      <c r="CE66" s="61">
        <v>33955.410889999999</v>
      </c>
      <c r="CF66" s="39"/>
      <c r="CG66" s="39"/>
    </row>
    <row r="67" spans="1:85" ht="32.25" customHeight="1" outlineLevel="1" x14ac:dyDescent="0.35">
      <c r="A67" s="83" t="s">
        <v>156</v>
      </c>
      <c r="B67" s="10" t="s">
        <v>174</v>
      </c>
      <c r="C67" s="35" t="s">
        <v>118</v>
      </c>
      <c r="D67" s="72" t="s">
        <v>175</v>
      </c>
      <c r="E67" s="36" t="s">
        <v>126</v>
      </c>
      <c r="F67" s="77">
        <f t="shared" si="8"/>
        <v>55150.946179999999</v>
      </c>
      <c r="G67" s="259">
        <f t="shared" si="1"/>
        <v>2165.9695400000001</v>
      </c>
      <c r="H67" s="32">
        <f t="shared" si="2"/>
        <v>52984.976640000001</v>
      </c>
      <c r="I67" s="259"/>
      <c r="J67" s="32"/>
      <c r="K67" s="358">
        <f>769.28251+197.85054</f>
        <v>967.13305000000003</v>
      </c>
      <c r="L67" s="39">
        <f>314.21399+80.81219</f>
        <v>395.02618000000001</v>
      </c>
      <c r="M67" s="358">
        <v>333.61552999999998</v>
      </c>
      <c r="N67" s="39">
        <v>136.2655</v>
      </c>
      <c r="O67" s="358"/>
      <c r="P67" s="39"/>
      <c r="Q67" s="259"/>
      <c r="R67" s="32"/>
      <c r="S67" s="39">
        <v>3325.5695799999999</v>
      </c>
      <c r="T67" s="259"/>
      <c r="U67" s="32"/>
      <c r="V67" s="358"/>
      <c r="W67" s="53"/>
      <c r="X67" s="358"/>
      <c r="Y67" s="39"/>
      <c r="Z67" s="371"/>
      <c r="AA67" s="40"/>
      <c r="AB67" s="358"/>
      <c r="AC67" s="39"/>
      <c r="AD67" s="54"/>
      <c r="AE67" s="358"/>
      <c r="AF67" s="39"/>
      <c r="AG67" s="39">
        <v>8901.0137200000008</v>
      </c>
      <c r="AH67" s="358">
        <v>865.22095999999999</v>
      </c>
      <c r="AI67" s="39">
        <v>353.40010999999998</v>
      </c>
      <c r="AJ67" s="259"/>
      <c r="AK67" s="32"/>
      <c r="AL67" s="259"/>
      <c r="AM67" s="39"/>
      <c r="AN67" s="371"/>
      <c r="AO67" s="40"/>
      <c r="AP67" s="358"/>
      <c r="AQ67" s="39"/>
      <c r="AR67" s="40"/>
      <c r="AS67" s="40"/>
      <c r="AT67" s="40"/>
      <c r="AU67" s="39"/>
      <c r="AV67" s="358"/>
      <c r="AW67" s="39"/>
      <c r="AX67" s="54"/>
      <c r="AY67" s="358"/>
      <c r="AZ67" s="39"/>
      <c r="BA67" s="358"/>
      <c r="BB67" s="39"/>
      <c r="BC67" s="40"/>
      <c r="BD67" s="32"/>
      <c r="BE67" s="32"/>
      <c r="BF67" s="42"/>
      <c r="BG67" s="42"/>
      <c r="BH67" s="43"/>
      <c r="BI67" s="56"/>
      <c r="BJ67" s="39"/>
      <c r="BK67" s="41"/>
      <c r="BL67" s="358"/>
      <c r="BM67" s="39"/>
      <c r="BN67" s="381"/>
      <c r="BO67" s="53"/>
      <c r="BP67" s="53"/>
      <c r="BQ67" s="39"/>
      <c r="BR67" s="39"/>
      <c r="BS67" s="39"/>
      <c r="BT67" s="32"/>
      <c r="BU67" s="39"/>
      <c r="BV67" s="57"/>
      <c r="BW67" s="375"/>
      <c r="BX67" s="54"/>
      <c r="BY67" s="358"/>
      <c r="BZ67" s="58"/>
      <c r="CA67" s="59"/>
      <c r="CB67" s="60"/>
      <c r="CC67" s="59"/>
      <c r="CD67" s="59"/>
      <c r="CE67" s="61">
        <v>39873.701549999998</v>
      </c>
      <c r="CF67" s="39"/>
      <c r="CG67" s="39"/>
    </row>
    <row r="68" spans="1:85" ht="32.25" customHeight="1" outlineLevel="1" x14ac:dyDescent="0.35">
      <c r="A68" s="83" t="s">
        <v>156</v>
      </c>
      <c r="B68" s="10" t="s">
        <v>176</v>
      </c>
      <c r="C68" s="35" t="s">
        <v>118</v>
      </c>
      <c r="D68" s="72" t="s">
        <v>177</v>
      </c>
      <c r="E68" s="36" t="s">
        <v>74</v>
      </c>
      <c r="F68" s="77">
        <f t="shared" si="8"/>
        <v>33164.888989999999</v>
      </c>
      <c r="G68" s="259">
        <f t="shared" si="1"/>
        <v>5914.5016299999997</v>
      </c>
      <c r="H68" s="32">
        <f t="shared" si="2"/>
        <v>27250.387360000001</v>
      </c>
      <c r="I68" s="259">
        <v>331.70344999999998</v>
      </c>
      <c r="J68" s="32">
        <v>135.48451</v>
      </c>
      <c r="K68" s="358">
        <f>939.7967+307.96794</f>
        <v>1247.7646399999999</v>
      </c>
      <c r="L68" s="39">
        <f>383.86062+125.78972</f>
        <v>509.65033999999997</v>
      </c>
      <c r="M68" s="358">
        <v>112.52786</v>
      </c>
      <c r="N68" s="39">
        <v>45.962090000000003</v>
      </c>
      <c r="O68" s="358"/>
      <c r="P68" s="39"/>
      <c r="Q68" s="259"/>
      <c r="R68" s="32"/>
      <c r="S68" s="39">
        <v>2504.3232600000001</v>
      </c>
      <c r="T68" s="259">
        <v>4222.5056800000002</v>
      </c>
      <c r="U68" s="32">
        <v>1724.6843200000001</v>
      </c>
      <c r="V68" s="358"/>
      <c r="W68" s="53"/>
      <c r="X68" s="358"/>
      <c r="Y68" s="39"/>
      <c r="Z68" s="371"/>
      <c r="AA68" s="40"/>
      <c r="AB68" s="358"/>
      <c r="AC68" s="39"/>
      <c r="AD68" s="54"/>
      <c r="AE68" s="358"/>
      <c r="AF68" s="39"/>
      <c r="AG68" s="39"/>
      <c r="AH68" s="259"/>
      <c r="AI68" s="32"/>
      <c r="AJ68" s="259"/>
      <c r="AK68" s="32"/>
      <c r="AL68" s="259"/>
      <c r="AM68" s="39"/>
      <c r="AN68" s="371"/>
      <c r="AO68" s="40"/>
      <c r="AP68" s="358"/>
      <c r="AQ68" s="39"/>
      <c r="AR68" s="40"/>
      <c r="AS68" s="40"/>
      <c r="AT68" s="40"/>
      <c r="AU68" s="39"/>
      <c r="AV68" s="358"/>
      <c r="AW68" s="39"/>
      <c r="AX68" s="54"/>
      <c r="AY68" s="358"/>
      <c r="AZ68" s="39"/>
      <c r="BA68" s="358"/>
      <c r="BB68" s="39"/>
      <c r="BC68" s="40"/>
      <c r="BD68" s="32"/>
      <c r="BE68" s="32"/>
      <c r="BF68" s="42"/>
      <c r="BG68" s="42"/>
      <c r="BH68" s="43"/>
      <c r="BI68" s="56">
        <v>87.5</v>
      </c>
      <c r="BJ68" s="39"/>
      <c r="BK68" s="41"/>
      <c r="BL68" s="358"/>
      <c r="BM68" s="39"/>
      <c r="BN68" s="381"/>
      <c r="BO68" s="53"/>
      <c r="BP68" s="53"/>
      <c r="BQ68" s="39"/>
      <c r="BR68" s="39"/>
      <c r="BS68" s="39"/>
      <c r="BT68" s="32"/>
      <c r="BU68" s="39">
        <v>669.28013999999996</v>
      </c>
      <c r="BV68" s="57"/>
      <c r="BW68" s="375"/>
      <c r="BX68" s="54"/>
      <c r="BY68" s="358"/>
      <c r="BZ68" s="58"/>
      <c r="CA68" s="59"/>
      <c r="CB68" s="60"/>
      <c r="CC68" s="59"/>
      <c r="CD68" s="59"/>
      <c r="CE68" s="61">
        <v>21573.502700000001</v>
      </c>
      <c r="CF68" s="39"/>
      <c r="CG68" s="39"/>
    </row>
    <row r="69" spans="1:85" ht="32.25" customHeight="1" outlineLevel="1" x14ac:dyDescent="0.35">
      <c r="A69" s="83" t="s">
        <v>156</v>
      </c>
      <c r="B69" s="10" t="s">
        <v>178</v>
      </c>
      <c r="C69" s="35" t="s">
        <v>118</v>
      </c>
      <c r="D69" s="72" t="s">
        <v>179</v>
      </c>
      <c r="E69" s="36" t="s">
        <v>74</v>
      </c>
      <c r="F69" s="77">
        <f t="shared" si="8"/>
        <v>17146.094389999998</v>
      </c>
      <c r="G69" s="259">
        <f t="shared" si="1"/>
        <v>2602.09692</v>
      </c>
      <c r="H69" s="32">
        <f t="shared" si="2"/>
        <v>14543.99747</v>
      </c>
      <c r="I69" s="259">
        <v>152.58358999999999</v>
      </c>
      <c r="J69" s="32">
        <v>62.322870000000002</v>
      </c>
      <c r="K69" s="358">
        <f>599.98522+198.8521</f>
        <v>798.83732000000009</v>
      </c>
      <c r="L69" s="39">
        <f>245.06438+81.22129</f>
        <v>326.28566999999998</v>
      </c>
      <c r="M69" s="358">
        <v>71.347070000000002</v>
      </c>
      <c r="N69" s="39">
        <v>29.141770000000001</v>
      </c>
      <c r="O69" s="358"/>
      <c r="P69" s="39"/>
      <c r="Q69" s="259"/>
      <c r="R69" s="32"/>
      <c r="S69" s="39">
        <v>1618.75656</v>
      </c>
      <c r="T69" s="259">
        <v>1579.3289400000001</v>
      </c>
      <c r="U69" s="32">
        <v>645.07761000000005</v>
      </c>
      <c r="V69" s="358"/>
      <c r="W69" s="53"/>
      <c r="X69" s="358"/>
      <c r="Y69" s="39"/>
      <c r="Z69" s="371"/>
      <c r="AA69" s="40"/>
      <c r="AB69" s="358"/>
      <c r="AC69" s="39"/>
      <c r="AD69" s="54"/>
      <c r="AE69" s="358"/>
      <c r="AF69" s="39"/>
      <c r="AG69" s="39"/>
      <c r="AH69" s="259"/>
      <c r="AI69" s="32"/>
      <c r="AJ69" s="259"/>
      <c r="AK69" s="32"/>
      <c r="AL69" s="259"/>
      <c r="AM69" s="39"/>
      <c r="AN69" s="371"/>
      <c r="AO69" s="40"/>
      <c r="AP69" s="358"/>
      <c r="AQ69" s="39"/>
      <c r="AR69" s="40"/>
      <c r="AS69" s="40"/>
      <c r="AT69" s="40"/>
      <c r="AU69" s="39"/>
      <c r="AV69" s="358"/>
      <c r="AW69" s="39"/>
      <c r="AX69" s="54"/>
      <c r="AY69" s="358"/>
      <c r="AZ69" s="39"/>
      <c r="BA69" s="358"/>
      <c r="BB69" s="39"/>
      <c r="BC69" s="40"/>
      <c r="BD69" s="32"/>
      <c r="BE69" s="32"/>
      <c r="BF69" s="42"/>
      <c r="BG69" s="42"/>
      <c r="BH69" s="43"/>
      <c r="BI69" s="56"/>
      <c r="BJ69" s="39"/>
      <c r="BK69" s="41"/>
      <c r="BL69" s="358"/>
      <c r="BM69" s="39"/>
      <c r="BN69" s="381"/>
      <c r="BO69" s="53"/>
      <c r="BP69" s="53"/>
      <c r="BQ69" s="39"/>
      <c r="BR69" s="39"/>
      <c r="BS69" s="39"/>
      <c r="BT69" s="32"/>
      <c r="BU69" s="39">
        <v>580.29058999999995</v>
      </c>
      <c r="BV69" s="57"/>
      <c r="BW69" s="375"/>
      <c r="BX69" s="54"/>
      <c r="BY69" s="358"/>
      <c r="BZ69" s="58"/>
      <c r="CA69" s="59"/>
      <c r="CB69" s="60"/>
      <c r="CC69" s="59"/>
      <c r="CD69" s="59"/>
      <c r="CE69" s="61">
        <v>11282.1224</v>
      </c>
      <c r="CF69" s="39"/>
      <c r="CG69" s="39"/>
    </row>
    <row r="70" spans="1:85" ht="32.25" customHeight="1" outlineLevel="1" x14ac:dyDescent="0.35">
      <c r="A70" s="83" t="s">
        <v>156</v>
      </c>
      <c r="B70" s="10" t="s">
        <v>180</v>
      </c>
      <c r="C70" s="35" t="s">
        <v>118</v>
      </c>
      <c r="D70" s="72" t="s">
        <v>181</v>
      </c>
      <c r="E70" s="36" t="s">
        <v>74</v>
      </c>
      <c r="F70" s="77">
        <f t="shared" si="8"/>
        <v>5505.3876700000001</v>
      </c>
      <c r="G70" s="259">
        <f t="shared" si="1"/>
        <v>223.45038</v>
      </c>
      <c r="H70" s="32">
        <f t="shared" si="2"/>
        <v>5281.9372899999998</v>
      </c>
      <c r="I70" s="259"/>
      <c r="J70" s="32"/>
      <c r="K70" s="358">
        <v>223.45038</v>
      </c>
      <c r="L70" s="39">
        <v>91.268460000000005</v>
      </c>
      <c r="M70" s="358"/>
      <c r="N70" s="39"/>
      <c r="O70" s="358"/>
      <c r="P70" s="39"/>
      <c r="Q70" s="259"/>
      <c r="R70" s="32"/>
      <c r="S70" s="39">
        <v>501.16149000000001</v>
      </c>
      <c r="T70" s="259"/>
      <c r="U70" s="32"/>
      <c r="V70" s="358"/>
      <c r="W70" s="53"/>
      <c r="X70" s="358"/>
      <c r="Y70" s="39"/>
      <c r="Z70" s="371"/>
      <c r="AA70" s="40"/>
      <c r="AB70" s="358"/>
      <c r="AC70" s="39"/>
      <c r="AD70" s="54"/>
      <c r="AE70" s="358"/>
      <c r="AF70" s="39"/>
      <c r="AG70" s="39"/>
      <c r="AH70" s="259"/>
      <c r="AI70" s="32"/>
      <c r="AJ70" s="259"/>
      <c r="AK70" s="32"/>
      <c r="AL70" s="259"/>
      <c r="AM70" s="39"/>
      <c r="AN70" s="371"/>
      <c r="AO70" s="40"/>
      <c r="AP70" s="358"/>
      <c r="AQ70" s="39"/>
      <c r="AR70" s="40"/>
      <c r="AS70" s="40"/>
      <c r="AT70" s="40"/>
      <c r="AU70" s="39"/>
      <c r="AV70" s="358"/>
      <c r="AW70" s="39"/>
      <c r="AX70" s="54"/>
      <c r="AY70" s="358"/>
      <c r="AZ70" s="39"/>
      <c r="BA70" s="358"/>
      <c r="BB70" s="39"/>
      <c r="BC70" s="40"/>
      <c r="BD70" s="32"/>
      <c r="BE70" s="32"/>
      <c r="BF70" s="42"/>
      <c r="BG70" s="42"/>
      <c r="BH70" s="43"/>
      <c r="BI70" s="56"/>
      <c r="BJ70" s="39"/>
      <c r="BK70" s="41"/>
      <c r="BL70" s="358"/>
      <c r="BM70" s="39"/>
      <c r="BN70" s="381"/>
      <c r="BO70" s="53"/>
      <c r="BP70" s="53"/>
      <c r="BQ70" s="39"/>
      <c r="BR70" s="39"/>
      <c r="BS70" s="39"/>
      <c r="BT70" s="32"/>
      <c r="BU70" s="39"/>
      <c r="BV70" s="57"/>
      <c r="BW70" s="375"/>
      <c r="BX70" s="54"/>
      <c r="BY70" s="358"/>
      <c r="BZ70" s="58"/>
      <c r="CA70" s="59"/>
      <c r="CB70" s="60"/>
      <c r="CC70" s="59"/>
      <c r="CD70" s="59"/>
      <c r="CE70" s="61">
        <v>4689.5073400000001</v>
      </c>
      <c r="CF70" s="39"/>
      <c r="CG70" s="39"/>
    </row>
    <row r="71" spans="1:85" ht="32.25" customHeight="1" outlineLevel="1" x14ac:dyDescent="0.35">
      <c r="A71" s="83" t="s">
        <v>156</v>
      </c>
      <c r="B71" s="78" t="s">
        <v>182</v>
      </c>
      <c r="C71" s="35" t="s">
        <v>118</v>
      </c>
      <c r="D71" s="72" t="s">
        <v>183</v>
      </c>
      <c r="E71" s="36" t="s">
        <v>126</v>
      </c>
      <c r="F71" s="77">
        <f t="shared" si="8"/>
        <v>48958.286840000001</v>
      </c>
      <c r="G71" s="259">
        <f t="shared" ref="G71:G134" si="9">SUMIF($I$5:$CG$5,"федеральный бюджет",I71:CG71)</f>
        <v>5416.3543200000004</v>
      </c>
      <c r="H71" s="32">
        <f t="shared" ref="H71:H134" si="10">SUMIF($I$5:$CG$5,"краевой бюджет",I71:CG71)</f>
        <v>43541.932520000002</v>
      </c>
      <c r="I71" s="259">
        <v>86.242900000000006</v>
      </c>
      <c r="J71" s="32">
        <v>35.225969999999997</v>
      </c>
      <c r="K71" s="358"/>
      <c r="L71" s="39"/>
      <c r="M71" s="358">
        <v>954.18679999999995</v>
      </c>
      <c r="N71" s="39">
        <v>389.73827999999997</v>
      </c>
      <c r="O71" s="358"/>
      <c r="P71" s="39"/>
      <c r="Q71" s="259"/>
      <c r="R71" s="32"/>
      <c r="S71" s="39">
        <f>5904.90287+2008.39104</f>
        <v>7913.2939100000003</v>
      </c>
      <c r="T71" s="259">
        <v>3682.6428799999999</v>
      </c>
      <c r="U71" s="32">
        <v>1504.1771200000001</v>
      </c>
      <c r="V71" s="358"/>
      <c r="W71" s="53"/>
      <c r="X71" s="358"/>
      <c r="Y71" s="39"/>
      <c r="Z71" s="371"/>
      <c r="AA71" s="40"/>
      <c r="AB71" s="358"/>
      <c r="AC71" s="39"/>
      <c r="AD71" s="54"/>
      <c r="AE71" s="358"/>
      <c r="AF71" s="39"/>
      <c r="AG71" s="39">
        <v>2730.19992</v>
      </c>
      <c r="AH71" s="358">
        <v>693.28174000000001</v>
      </c>
      <c r="AI71" s="39">
        <v>283.17140999999998</v>
      </c>
      <c r="AJ71" s="259"/>
      <c r="AK71" s="32"/>
      <c r="AL71" s="259"/>
      <c r="AM71" s="39"/>
      <c r="AN71" s="371"/>
      <c r="AO71" s="40"/>
      <c r="AP71" s="358"/>
      <c r="AQ71" s="39"/>
      <c r="AR71" s="40"/>
      <c r="AS71" s="40"/>
      <c r="AT71" s="40"/>
      <c r="AU71" s="39"/>
      <c r="AV71" s="358"/>
      <c r="AW71" s="39"/>
      <c r="AX71" s="54"/>
      <c r="AY71" s="358"/>
      <c r="AZ71" s="39"/>
      <c r="BA71" s="358"/>
      <c r="BB71" s="39"/>
      <c r="BC71" s="40"/>
      <c r="BD71" s="32"/>
      <c r="BE71" s="32"/>
      <c r="BF71" s="42"/>
      <c r="BG71" s="42"/>
      <c r="BH71" s="43"/>
      <c r="BI71" s="56">
        <v>439.58335</v>
      </c>
      <c r="BJ71" s="39"/>
      <c r="BK71" s="41"/>
      <c r="BL71" s="358"/>
      <c r="BM71" s="39"/>
      <c r="BN71" s="381"/>
      <c r="BO71" s="53"/>
      <c r="BP71" s="53"/>
      <c r="BQ71" s="39"/>
      <c r="BR71" s="39"/>
      <c r="BS71" s="39"/>
      <c r="BT71" s="32"/>
      <c r="BU71" s="39"/>
      <c r="BV71" s="57"/>
      <c r="BW71" s="375"/>
      <c r="BX71" s="54"/>
      <c r="BY71" s="358"/>
      <c r="BZ71" s="58"/>
      <c r="CA71" s="59"/>
      <c r="CB71" s="60"/>
      <c r="CC71" s="59"/>
      <c r="CD71" s="59"/>
      <c r="CE71" s="61">
        <v>30246.542560000002</v>
      </c>
      <c r="CF71" s="39"/>
      <c r="CG71" s="39"/>
    </row>
    <row r="72" spans="1:85" ht="44.25" customHeight="1" outlineLevel="1" x14ac:dyDescent="0.35">
      <c r="A72" s="86" t="s">
        <v>184</v>
      </c>
      <c r="B72" s="78" t="s">
        <v>185</v>
      </c>
      <c r="C72" s="35" t="s">
        <v>118</v>
      </c>
      <c r="D72" s="72" t="s">
        <v>186</v>
      </c>
      <c r="E72" s="85" t="s">
        <v>169</v>
      </c>
      <c r="F72" s="77">
        <f t="shared" si="8"/>
        <v>136381.43460000001</v>
      </c>
      <c r="G72" s="259">
        <f t="shared" si="9"/>
        <v>1990.2</v>
      </c>
      <c r="H72" s="32">
        <f t="shared" si="10"/>
        <v>134391.2346</v>
      </c>
      <c r="I72" s="259"/>
      <c r="J72" s="32"/>
      <c r="K72" s="358"/>
      <c r="L72" s="39"/>
      <c r="M72" s="358"/>
      <c r="N72" s="39"/>
      <c r="O72" s="358"/>
      <c r="P72" s="39"/>
      <c r="Q72" s="259"/>
      <c r="R72" s="32"/>
      <c r="S72" s="39"/>
      <c r="T72" s="259"/>
      <c r="U72" s="32"/>
      <c r="V72" s="358"/>
      <c r="W72" s="53"/>
      <c r="X72" s="358"/>
      <c r="Y72" s="39"/>
      <c r="Z72" s="371"/>
      <c r="AA72" s="40"/>
      <c r="AB72" s="358"/>
      <c r="AC72" s="39"/>
      <c r="AD72" s="54"/>
      <c r="AE72" s="358"/>
      <c r="AF72" s="39"/>
      <c r="AG72" s="39">
        <v>88722.879669999995</v>
      </c>
      <c r="AH72" s="259"/>
      <c r="AI72" s="32"/>
      <c r="AJ72" s="259"/>
      <c r="AK72" s="32"/>
      <c r="AL72" s="259"/>
      <c r="AM72" s="39"/>
      <c r="AN72" s="371"/>
      <c r="AO72" s="40"/>
      <c r="AP72" s="358"/>
      <c r="AQ72" s="39"/>
      <c r="AR72" s="40"/>
      <c r="AS72" s="40"/>
      <c r="AT72" s="40"/>
      <c r="AU72" s="39"/>
      <c r="AV72" s="358"/>
      <c r="AW72" s="39"/>
      <c r="AX72" s="54"/>
      <c r="AY72" s="358"/>
      <c r="AZ72" s="39"/>
      <c r="BA72" s="358"/>
      <c r="BB72" s="39"/>
      <c r="BC72" s="40"/>
      <c r="BD72" s="39"/>
      <c r="BE72" s="39"/>
      <c r="BF72" s="40"/>
      <c r="BG72" s="40"/>
      <c r="BH72" s="55"/>
      <c r="BI72" s="56"/>
      <c r="BJ72" s="39"/>
      <c r="BK72" s="54"/>
      <c r="BL72" s="358"/>
      <c r="BM72" s="39"/>
      <c r="BN72" s="381"/>
      <c r="BO72" s="53"/>
      <c r="BP72" s="53"/>
      <c r="BQ72" s="39"/>
      <c r="BR72" s="39"/>
      <c r="BS72" s="39"/>
      <c r="BT72" s="32">
        <v>35772.757839999998</v>
      </c>
      <c r="BU72" s="39">
        <v>9082.6985000000004</v>
      </c>
      <c r="BV72" s="57"/>
      <c r="BW72" s="375"/>
      <c r="BX72" s="54"/>
      <c r="BY72" s="358">
        <v>1990.2</v>
      </c>
      <c r="BZ72" s="58">
        <v>812.89859000000001</v>
      </c>
      <c r="CA72" s="59"/>
      <c r="CB72" s="60"/>
      <c r="CC72" s="59"/>
      <c r="CD72" s="59"/>
      <c r="CE72" s="61"/>
      <c r="CF72" s="39"/>
      <c r="CG72" s="39"/>
    </row>
    <row r="73" spans="1:85" ht="32.25" customHeight="1" outlineLevel="1" x14ac:dyDescent="0.35">
      <c r="A73" s="75" t="s">
        <v>156</v>
      </c>
      <c r="B73" s="78" t="s">
        <v>187</v>
      </c>
      <c r="C73" s="35" t="s">
        <v>118</v>
      </c>
      <c r="D73" s="72" t="s">
        <v>188</v>
      </c>
      <c r="E73" s="36" t="s">
        <v>74</v>
      </c>
      <c r="F73" s="77">
        <f t="shared" si="8"/>
        <v>112.14511999999999</v>
      </c>
      <c r="G73" s="259">
        <f t="shared" si="9"/>
        <v>79.62303</v>
      </c>
      <c r="H73" s="32">
        <f t="shared" si="10"/>
        <v>32.522089999999999</v>
      </c>
      <c r="I73" s="259"/>
      <c r="J73" s="32"/>
      <c r="K73" s="358">
        <v>79.62303</v>
      </c>
      <c r="L73" s="39">
        <v>32.522089999999999</v>
      </c>
      <c r="M73" s="358"/>
      <c r="N73" s="39"/>
      <c r="O73" s="358"/>
      <c r="P73" s="39"/>
      <c r="Q73" s="259"/>
      <c r="R73" s="32"/>
      <c r="S73" s="39"/>
      <c r="T73" s="259"/>
      <c r="U73" s="32"/>
      <c r="V73" s="358"/>
      <c r="W73" s="53"/>
      <c r="X73" s="358"/>
      <c r="Y73" s="39"/>
      <c r="Z73" s="371"/>
      <c r="AA73" s="40"/>
      <c r="AB73" s="358"/>
      <c r="AC73" s="39"/>
      <c r="AD73" s="54"/>
      <c r="AE73" s="358"/>
      <c r="AF73" s="39"/>
      <c r="AG73" s="39"/>
      <c r="AH73" s="259"/>
      <c r="AI73" s="32"/>
      <c r="AJ73" s="259"/>
      <c r="AK73" s="32"/>
      <c r="AL73" s="259"/>
      <c r="AM73" s="39"/>
      <c r="AN73" s="371"/>
      <c r="AO73" s="40"/>
      <c r="AP73" s="358"/>
      <c r="AQ73" s="39"/>
      <c r="AR73" s="40"/>
      <c r="AS73" s="40"/>
      <c r="AT73" s="40"/>
      <c r="AU73" s="39"/>
      <c r="AV73" s="358"/>
      <c r="AW73" s="39"/>
      <c r="AX73" s="54"/>
      <c r="AY73" s="358"/>
      <c r="AZ73" s="39"/>
      <c r="BA73" s="358"/>
      <c r="BB73" s="39"/>
      <c r="BC73" s="40"/>
      <c r="BD73" s="32"/>
      <c r="BE73" s="32"/>
      <c r="BF73" s="42"/>
      <c r="BG73" s="42"/>
      <c r="BH73" s="43"/>
      <c r="BI73" s="56"/>
      <c r="BJ73" s="39"/>
      <c r="BK73" s="41"/>
      <c r="BL73" s="358"/>
      <c r="BM73" s="39"/>
      <c r="BN73" s="381"/>
      <c r="BO73" s="53"/>
      <c r="BP73" s="53"/>
      <c r="BQ73" s="39"/>
      <c r="BR73" s="39"/>
      <c r="BS73" s="39"/>
      <c r="BT73" s="32"/>
      <c r="BU73" s="39"/>
      <c r="BV73" s="57"/>
      <c r="BW73" s="375"/>
      <c r="BX73" s="54"/>
      <c r="BY73" s="358"/>
      <c r="BZ73" s="58"/>
      <c r="CA73" s="59"/>
      <c r="CB73" s="60"/>
      <c r="CC73" s="59"/>
      <c r="CD73" s="59"/>
      <c r="CE73" s="61"/>
      <c r="CF73" s="39"/>
      <c r="CG73" s="39"/>
    </row>
    <row r="74" spans="1:85" ht="32.25" customHeight="1" outlineLevel="1" x14ac:dyDescent="0.35">
      <c r="A74" s="83" t="s">
        <v>156</v>
      </c>
      <c r="B74" s="10" t="s">
        <v>189</v>
      </c>
      <c r="C74" s="35" t="s">
        <v>118</v>
      </c>
      <c r="D74" s="72" t="s">
        <v>190</v>
      </c>
      <c r="E74" s="36" t="s">
        <v>126</v>
      </c>
      <c r="F74" s="77">
        <f t="shared" si="8"/>
        <v>37412.181669999998</v>
      </c>
      <c r="G74" s="259">
        <f t="shared" si="9"/>
        <v>4180.7238900000002</v>
      </c>
      <c r="H74" s="32">
        <f t="shared" si="10"/>
        <v>33231.457779999997</v>
      </c>
      <c r="I74" s="259">
        <v>125.64978000000001</v>
      </c>
      <c r="J74" s="32">
        <v>51.321739999999998</v>
      </c>
      <c r="K74" s="358"/>
      <c r="L74" s="39"/>
      <c r="M74" s="358">
        <v>319.83780000000002</v>
      </c>
      <c r="N74" s="39">
        <v>130.63798</v>
      </c>
      <c r="O74" s="358"/>
      <c r="P74" s="39"/>
      <c r="Q74" s="259"/>
      <c r="R74" s="32"/>
      <c r="S74" s="39">
        <f>3518.51558+402.37993</f>
        <v>3920.8955100000003</v>
      </c>
      <c r="T74" s="259"/>
      <c r="U74" s="32"/>
      <c r="V74" s="358"/>
      <c r="W74" s="53"/>
      <c r="X74" s="358"/>
      <c r="Y74" s="39"/>
      <c r="Z74" s="371"/>
      <c r="AA74" s="40"/>
      <c r="AB74" s="358"/>
      <c r="AC74" s="39"/>
      <c r="AD74" s="54"/>
      <c r="AE74" s="358">
        <v>40.388649999999998</v>
      </c>
      <c r="AF74" s="39">
        <v>16.496770000000001</v>
      </c>
      <c r="AG74" s="39">
        <v>9139.7083500000008</v>
      </c>
      <c r="AH74" s="358">
        <v>3694.8476599999999</v>
      </c>
      <c r="AI74" s="39">
        <v>1509.1631299999999</v>
      </c>
      <c r="AJ74" s="259"/>
      <c r="AK74" s="32"/>
      <c r="AL74" s="259"/>
      <c r="AM74" s="39"/>
      <c r="AN74" s="371"/>
      <c r="AO74" s="40"/>
      <c r="AP74" s="358"/>
      <c r="AQ74" s="39"/>
      <c r="AR74" s="40"/>
      <c r="AS74" s="40"/>
      <c r="AT74" s="40"/>
      <c r="AU74" s="39"/>
      <c r="AV74" s="358"/>
      <c r="AW74" s="39"/>
      <c r="AX74" s="54"/>
      <c r="AY74" s="358"/>
      <c r="AZ74" s="39"/>
      <c r="BA74" s="358"/>
      <c r="BB74" s="39"/>
      <c r="BC74" s="40"/>
      <c r="BD74" s="32"/>
      <c r="BE74" s="32"/>
      <c r="BF74" s="42"/>
      <c r="BG74" s="42"/>
      <c r="BH74" s="43"/>
      <c r="BI74" s="56">
        <v>54.166670000000003</v>
      </c>
      <c r="BJ74" s="39"/>
      <c r="BK74" s="41"/>
      <c r="BL74" s="358"/>
      <c r="BM74" s="39"/>
      <c r="BN74" s="381"/>
      <c r="BO74" s="53"/>
      <c r="BP74" s="53"/>
      <c r="BQ74" s="39"/>
      <c r="BR74" s="39"/>
      <c r="BS74" s="39"/>
      <c r="BT74" s="32">
        <v>506.07139000000001</v>
      </c>
      <c r="BU74" s="39">
        <v>1511.9335000000001</v>
      </c>
      <c r="BV74" s="57"/>
      <c r="BW74" s="375"/>
      <c r="BX74" s="54"/>
      <c r="BY74" s="358"/>
      <c r="BZ74" s="58"/>
      <c r="CA74" s="59"/>
      <c r="CB74" s="60"/>
      <c r="CC74" s="59"/>
      <c r="CD74" s="59"/>
      <c r="CE74" s="61">
        <v>16391.062740000001</v>
      </c>
      <c r="CF74" s="39"/>
      <c r="CG74" s="39"/>
    </row>
    <row r="75" spans="1:85" ht="32.25" customHeight="1" outlineLevel="1" x14ac:dyDescent="0.35">
      <c r="A75" s="83" t="s">
        <v>156</v>
      </c>
      <c r="B75" s="10" t="s">
        <v>191</v>
      </c>
      <c r="C75" s="35" t="s">
        <v>118</v>
      </c>
      <c r="D75" s="72" t="s">
        <v>192</v>
      </c>
      <c r="E75" s="36" t="s">
        <v>74</v>
      </c>
      <c r="F75" s="77">
        <f t="shared" si="8"/>
        <v>21449.593719999997</v>
      </c>
      <c r="G75" s="259">
        <f t="shared" si="9"/>
        <v>5631.6002800000006</v>
      </c>
      <c r="H75" s="32">
        <f t="shared" si="10"/>
        <v>15817.993439999998</v>
      </c>
      <c r="I75" s="259">
        <v>721.45501000000002</v>
      </c>
      <c r="J75" s="32">
        <v>294.67880000000002</v>
      </c>
      <c r="K75" s="358">
        <f>933.56155+289.98778</f>
        <v>1223.5493300000001</v>
      </c>
      <c r="L75" s="39">
        <f>381.31388+118.44572</f>
        <v>499.75959999999998</v>
      </c>
      <c r="M75" s="358">
        <v>2334.0895399999999</v>
      </c>
      <c r="N75" s="39">
        <v>953.36050999999998</v>
      </c>
      <c r="O75" s="358"/>
      <c r="P75" s="39"/>
      <c r="Q75" s="259"/>
      <c r="R75" s="32"/>
      <c r="S75" s="39">
        <v>3423.4537799999998</v>
      </c>
      <c r="T75" s="259">
        <v>687.54701999999997</v>
      </c>
      <c r="U75" s="32">
        <v>280.82889</v>
      </c>
      <c r="V75" s="358"/>
      <c r="W75" s="53"/>
      <c r="X75" s="358"/>
      <c r="Y75" s="39"/>
      <c r="Z75" s="371"/>
      <c r="AA75" s="40"/>
      <c r="AB75" s="358"/>
      <c r="AC75" s="39"/>
      <c r="AD75" s="54"/>
      <c r="AE75" s="358">
        <v>115.5326</v>
      </c>
      <c r="AF75" s="39">
        <v>47.189369999999997</v>
      </c>
      <c r="AG75" s="39">
        <v>2870.5487199999998</v>
      </c>
      <c r="AH75" s="358">
        <v>549.42678000000001</v>
      </c>
      <c r="AI75" s="39">
        <v>224.41374999999999</v>
      </c>
      <c r="AJ75" s="259"/>
      <c r="AK75" s="32"/>
      <c r="AL75" s="259"/>
      <c r="AM75" s="39"/>
      <c r="AN75" s="371"/>
      <c r="AO75" s="40"/>
      <c r="AP75" s="358"/>
      <c r="AQ75" s="39"/>
      <c r="AR75" s="40"/>
      <c r="AS75" s="40"/>
      <c r="AT75" s="40"/>
      <c r="AU75" s="39"/>
      <c r="AV75" s="358"/>
      <c r="AW75" s="39"/>
      <c r="AX75" s="54"/>
      <c r="AY75" s="358"/>
      <c r="AZ75" s="39"/>
      <c r="BA75" s="358"/>
      <c r="BB75" s="39"/>
      <c r="BC75" s="40"/>
      <c r="BD75" s="32"/>
      <c r="BE75" s="32"/>
      <c r="BF75" s="42"/>
      <c r="BG75" s="42"/>
      <c r="BH75" s="43"/>
      <c r="BI75" s="56">
        <f>215+170+104.16667+107.5+114.58334+91.66667</f>
        <v>802.91668000000004</v>
      </c>
      <c r="BJ75" s="39"/>
      <c r="BK75" s="41"/>
      <c r="BL75" s="358"/>
      <c r="BM75" s="39"/>
      <c r="BN75" s="381"/>
      <c r="BO75" s="53"/>
      <c r="BP75" s="53"/>
      <c r="BQ75" s="39"/>
      <c r="BR75" s="39"/>
      <c r="BS75" s="39"/>
      <c r="BT75" s="32"/>
      <c r="BU75" s="39"/>
      <c r="BV75" s="57"/>
      <c r="BW75" s="375"/>
      <c r="BX75" s="54"/>
      <c r="BY75" s="358"/>
      <c r="BZ75" s="58"/>
      <c r="CA75" s="59"/>
      <c r="CB75" s="60"/>
      <c r="CC75" s="59"/>
      <c r="CD75" s="59"/>
      <c r="CE75" s="61">
        <v>6420.8433400000004</v>
      </c>
      <c r="CF75" s="39"/>
      <c r="CG75" s="39"/>
    </row>
    <row r="76" spans="1:85" ht="32.25" customHeight="1" outlineLevel="1" x14ac:dyDescent="0.35">
      <c r="A76" s="83" t="s">
        <v>156</v>
      </c>
      <c r="B76" s="10" t="s">
        <v>193</v>
      </c>
      <c r="C76" s="35" t="s">
        <v>118</v>
      </c>
      <c r="D76" s="72" t="s">
        <v>194</v>
      </c>
      <c r="E76" s="36" t="s">
        <v>74</v>
      </c>
      <c r="F76" s="77">
        <f t="shared" si="8"/>
        <v>173.15549999999999</v>
      </c>
      <c r="G76" s="259">
        <f t="shared" si="9"/>
        <v>0</v>
      </c>
      <c r="H76" s="32">
        <f t="shared" si="10"/>
        <v>173.15549999999999</v>
      </c>
      <c r="I76" s="259"/>
      <c r="J76" s="32"/>
      <c r="K76" s="358"/>
      <c r="L76" s="39"/>
      <c r="M76" s="358"/>
      <c r="N76" s="39"/>
      <c r="O76" s="358"/>
      <c r="P76" s="39"/>
      <c r="Q76" s="259"/>
      <c r="R76" s="32"/>
      <c r="S76" s="39">
        <v>173.15549999999999</v>
      </c>
      <c r="T76" s="259"/>
      <c r="U76" s="32"/>
      <c r="V76" s="358"/>
      <c r="W76" s="53"/>
      <c r="X76" s="358"/>
      <c r="Y76" s="39"/>
      <c r="Z76" s="371"/>
      <c r="AA76" s="40"/>
      <c r="AB76" s="358"/>
      <c r="AC76" s="39"/>
      <c r="AD76" s="54"/>
      <c r="AE76" s="358"/>
      <c r="AF76" s="39"/>
      <c r="AG76" s="39"/>
      <c r="AH76" s="259"/>
      <c r="AI76" s="32"/>
      <c r="AJ76" s="259"/>
      <c r="AK76" s="32"/>
      <c r="AL76" s="259"/>
      <c r="AM76" s="39"/>
      <c r="AN76" s="371"/>
      <c r="AO76" s="40"/>
      <c r="AP76" s="358"/>
      <c r="AQ76" s="39"/>
      <c r="AR76" s="40"/>
      <c r="AS76" s="40"/>
      <c r="AT76" s="40"/>
      <c r="AU76" s="39"/>
      <c r="AV76" s="358"/>
      <c r="AW76" s="39"/>
      <c r="AX76" s="54"/>
      <c r="AY76" s="358"/>
      <c r="AZ76" s="39"/>
      <c r="BA76" s="358"/>
      <c r="BB76" s="39"/>
      <c r="BC76" s="40"/>
      <c r="BD76" s="32"/>
      <c r="BE76" s="32"/>
      <c r="BF76" s="42"/>
      <c r="BG76" s="42"/>
      <c r="BH76" s="43"/>
      <c r="BI76" s="56"/>
      <c r="BJ76" s="39"/>
      <c r="BK76" s="41"/>
      <c r="BL76" s="358"/>
      <c r="BM76" s="39"/>
      <c r="BN76" s="381"/>
      <c r="BO76" s="53"/>
      <c r="BP76" s="53"/>
      <c r="BQ76" s="39"/>
      <c r="BR76" s="39"/>
      <c r="BS76" s="39"/>
      <c r="BT76" s="32"/>
      <c r="BU76" s="39"/>
      <c r="BV76" s="57"/>
      <c r="BW76" s="375"/>
      <c r="BX76" s="54"/>
      <c r="BY76" s="358"/>
      <c r="BZ76" s="58"/>
      <c r="CA76" s="59"/>
      <c r="CB76" s="60"/>
      <c r="CC76" s="59"/>
      <c r="CD76" s="59"/>
      <c r="CE76" s="61"/>
      <c r="CF76" s="39"/>
      <c r="CG76" s="39"/>
    </row>
    <row r="77" spans="1:85" ht="32.25" customHeight="1" outlineLevel="1" x14ac:dyDescent="0.35">
      <c r="A77" s="83" t="s">
        <v>156</v>
      </c>
      <c r="B77" s="10" t="s">
        <v>195</v>
      </c>
      <c r="C77" s="35" t="s">
        <v>118</v>
      </c>
      <c r="D77" s="72" t="s">
        <v>196</v>
      </c>
      <c r="E77" s="36" t="s">
        <v>74</v>
      </c>
      <c r="F77" s="77">
        <f t="shared" si="8"/>
        <v>341.02458999999999</v>
      </c>
      <c r="G77" s="259">
        <f t="shared" si="9"/>
        <v>66.498320000000007</v>
      </c>
      <c r="H77" s="32">
        <f t="shared" si="10"/>
        <v>274.52627000000001</v>
      </c>
      <c r="I77" s="259"/>
      <c r="J77" s="32"/>
      <c r="K77" s="358"/>
      <c r="L77" s="39"/>
      <c r="M77" s="358"/>
      <c r="N77" s="39"/>
      <c r="O77" s="358"/>
      <c r="P77" s="39"/>
      <c r="Q77" s="259"/>
      <c r="R77" s="32"/>
      <c r="S77" s="39">
        <v>247.36500000000001</v>
      </c>
      <c r="T77" s="259">
        <v>66.498320000000007</v>
      </c>
      <c r="U77" s="32">
        <v>27.161269999999998</v>
      </c>
      <c r="V77" s="358"/>
      <c r="W77" s="53"/>
      <c r="X77" s="358"/>
      <c r="Y77" s="39"/>
      <c r="Z77" s="371"/>
      <c r="AA77" s="40"/>
      <c r="AB77" s="358"/>
      <c r="AC77" s="39"/>
      <c r="AD77" s="54"/>
      <c r="AE77" s="358"/>
      <c r="AF77" s="39"/>
      <c r="AG77" s="39"/>
      <c r="AH77" s="259"/>
      <c r="AI77" s="32"/>
      <c r="AJ77" s="259"/>
      <c r="AK77" s="32"/>
      <c r="AL77" s="259"/>
      <c r="AM77" s="39"/>
      <c r="AN77" s="371"/>
      <c r="AO77" s="40"/>
      <c r="AP77" s="358"/>
      <c r="AQ77" s="39"/>
      <c r="AR77" s="40"/>
      <c r="AS77" s="40"/>
      <c r="AT77" s="40"/>
      <c r="AU77" s="39"/>
      <c r="AV77" s="358"/>
      <c r="AW77" s="39"/>
      <c r="AX77" s="54"/>
      <c r="AY77" s="358"/>
      <c r="AZ77" s="39"/>
      <c r="BA77" s="358"/>
      <c r="BB77" s="39"/>
      <c r="BC77" s="40"/>
      <c r="BD77" s="32"/>
      <c r="BE77" s="32"/>
      <c r="BF77" s="42"/>
      <c r="BG77" s="42"/>
      <c r="BH77" s="43"/>
      <c r="BI77" s="56"/>
      <c r="BJ77" s="39"/>
      <c r="BK77" s="41"/>
      <c r="BL77" s="358"/>
      <c r="BM77" s="39"/>
      <c r="BN77" s="381"/>
      <c r="BO77" s="53"/>
      <c r="BP77" s="53"/>
      <c r="BQ77" s="39"/>
      <c r="BR77" s="39"/>
      <c r="BS77" s="39"/>
      <c r="BT77" s="32"/>
      <c r="BU77" s="39"/>
      <c r="BV77" s="57"/>
      <c r="BW77" s="375"/>
      <c r="BX77" s="54"/>
      <c r="BY77" s="358"/>
      <c r="BZ77" s="58"/>
      <c r="CA77" s="59"/>
      <c r="CB77" s="60"/>
      <c r="CC77" s="59"/>
      <c r="CD77" s="59"/>
      <c r="CE77" s="61"/>
      <c r="CF77" s="39"/>
      <c r="CG77" s="39"/>
    </row>
    <row r="78" spans="1:85" ht="32.25" customHeight="1" outlineLevel="1" x14ac:dyDescent="0.35">
      <c r="A78" s="83" t="s">
        <v>156</v>
      </c>
      <c r="B78" s="10" t="s">
        <v>197</v>
      </c>
      <c r="C78" s="35" t="s">
        <v>118</v>
      </c>
      <c r="D78" s="72" t="s">
        <v>198</v>
      </c>
      <c r="E78" s="36" t="s">
        <v>74</v>
      </c>
      <c r="F78" s="77">
        <f t="shared" si="8"/>
        <v>134.56656000000001</v>
      </c>
      <c r="G78" s="259">
        <f t="shared" si="9"/>
        <v>0</v>
      </c>
      <c r="H78" s="32">
        <f t="shared" si="10"/>
        <v>134.56656000000001</v>
      </c>
      <c r="I78" s="259"/>
      <c r="J78" s="32"/>
      <c r="K78" s="358"/>
      <c r="L78" s="39"/>
      <c r="M78" s="358"/>
      <c r="N78" s="39"/>
      <c r="O78" s="358"/>
      <c r="P78" s="39"/>
      <c r="Q78" s="259"/>
      <c r="R78" s="32"/>
      <c r="S78" s="39">
        <v>134.56656000000001</v>
      </c>
      <c r="T78" s="259"/>
      <c r="U78" s="32"/>
      <c r="V78" s="358"/>
      <c r="W78" s="53"/>
      <c r="X78" s="358"/>
      <c r="Y78" s="39"/>
      <c r="Z78" s="371"/>
      <c r="AA78" s="40"/>
      <c r="AB78" s="358"/>
      <c r="AC78" s="39"/>
      <c r="AD78" s="54"/>
      <c r="AE78" s="358"/>
      <c r="AF78" s="39"/>
      <c r="AG78" s="39"/>
      <c r="AH78" s="259"/>
      <c r="AI78" s="32"/>
      <c r="AJ78" s="259"/>
      <c r="AK78" s="32"/>
      <c r="AL78" s="259"/>
      <c r="AM78" s="39"/>
      <c r="AN78" s="371"/>
      <c r="AO78" s="40"/>
      <c r="AP78" s="358"/>
      <c r="AQ78" s="39"/>
      <c r="AR78" s="40"/>
      <c r="AS78" s="40"/>
      <c r="AT78" s="40"/>
      <c r="AU78" s="39"/>
      <c r="AV78" s="358"/>
      <c r="AW78" s="39"/>
      <c r="AX78" s="54"/>
      <c r="AY78" s="358"/>
      <c r="AZ78" s="39"/>
      <c r="BA78" s="358"/>
      <c r="BB78" s="39"/>
      <c r="BC78" s="40"/>
      <c r="BD78" s="32"/>
      <c r="BE78" s="32"/>
      <c r="BF78" s="42"/>
      <c r="BG78" s="42"/>
      <c r="BH78" s="43"/>
      <c r="BI78" s="56"/>
      <c r="BJ78" s="39"/>
      <c r="BK78" s="41"/>
      <c r="BL78" s="358"/>
      <c r="BM78" s="39"/>
      <c r="BN78" s="381"/>
      <c r="BO78" s="53"/>
      <c r="BP78" s="53"/>
      <c r="BQ78" s="39"/>
      <c r="BR78" s="39"/>
      <c r="BS78" s="39"/>
      <c r="BT78" s="32"/>
      <c r="BU78" s="39"/>
      <c r="BV78" s="57"/>
      <c r="BW78" s="375"/>
      <c r="BX78" s="54"/>
      <c r="BY78" s="358"/>
      <c r="BZ78" s="58"/>
      <c r="CA78" s="59"/>
      <c r="CB78" s="60"/>
      <c r="CC78" s="59"/>
      <c r="CD78" s="59"/>
      <c r="CE78" s="61"/>
      <c r="CF78" s="39"/>
      <c r="CG78" s="39"/>
    </row>
    <row r="79" spans="1:85" ht="32.25" customHeight="1" outlineLevel="1" x14ac:dyDescent="0.35">
      <c r="A79" s="83" t="s">
        <v>156</v>
      </c>
      <c r="B79" s="10" t="s">
        <v>199</v>
      </c>
      <c r="C79" s="35" t="s">
        <v>118</v>
      </c>
      <c r="D79" s="72" t="s">
        <v>200</v>
      </c>
      <c r="E79" s="36" t="s">
        <v>74</v>
      </c>
      <c r="F79" s="77">
        <f t="shared" si="8"/>
        <v>8684.0137299999988</v>
      </c>
      <c r="G79" s="259">
        <f t="shared" si="9"/>
        <v>586.52458999999999</v>
      </c>
      <c r="H79" s="32">
        <f t="shared" si="10"/>
        <v>8097.4891399999997</v>
      </c>
      <c r="I79" s="259"/>
      <c r="J79" s="32"/>
      <c r="K79" s="358">
        <v>224.11212</v>
      </c>
      <c r="L79" s="39">
        <v>91.538759999999996</v>
      </c>
      <c r="M79" s="358"/>
      <c r="N79" s="39"/>
      <c r="O79" s="358"/>
      <c r="P79" s="39"/>
      <c r="Q79" s="259"/>
      <c r="R79" s="32"/>
      <c r="S79" s="39">
        <v>753.96852000000001</v>
      </c>
      <c r="T79" s="259">
        <v>362.41246999999998</v>
      </c>
      <c r="U79" s="32">
        <v>148.02753000000001</v>
      </c>
      <c r="V79" s="358"/>
      <c r="W79" s="53"/>
      <c r="X79" s="358"/>
      <c r="Y79" s="39"/>
      <c r="Z79" s="371"/>
      <c r="AA79" s="40"/>
      <c r="AB79" s="358"/>
      <c r="AC79" s="39"/>
      <c r="AD79" s="54"/>
      <c r="AE79" s="358"/>
      <c r="AF79" s="39"/>
      <c r="AG79" s="39"/>
      <c r="AH79" s="259"/>
      <c r="AI79" s="32"/>
      <c r="AJ79" s="259"/>
      <c r="AK79" s="32"/>
      <c r="AL79" s="259"/>
      <c r="AM79" s="39"/>
      <c r="AN79" s="371"/>
      <c r="AO79" s="40"/>
      <c r="AP79" s="358"/>
      <c r="AQ79" s="39"/>
      <c r="AR79" s="40"/>
      <c r="AS79" s="40"/>
      <c r="AT79" s="40"/>
      <c r="AU79" s="39"/>
      <c r="AV79" s="358"/>
      <c r="AW79" s="39"/>
      <c r="AX79" s="54"/>
      <c r="AY79" s="358"/>
      <c r="AZ79" s="39"/>
      <c r="BA79" s="358"/>
      <c r="BB79" s="39"/>
      <c r="BC79" s="40"/>
      <c r="BD79" s="32"/>
      <c r="BE79" s="32"/>
      <c r="BF79" s="42"/>
      <c r="BG79" s="42"/>
      <c r="BH79" s="43"/>
      <c r="BI79" s="56">
        <v>90.073499999999996</v>
      </c>
      <c r="BJ79" s="39"/>
      <c r="BK79" s="41"/>
      <c r="BL79" s="358"/>
      <c r="BM79" s="39"/>
      <c r="BN79" s="381"/>
      <c r="BO79" s="53"/>
      <c r="BP79" s="53"/>
      <c r="BQ79" s="39"/>
      <c r="BR79" s="39"/>
      <c r="BS79" s="39"/>
      <c r="BT79" s="32"/>
      <c r="BU79" s="39"/>
      <c r="BV79" s="57"/>
      <c r="BW79" s="375"/>
      <c r="BX79" s="54"/>
      <c r="BY79" s="358"/>
      <c r="BZ79" s="58"/>
      <c r="CA79" s="59"/>
      <c r="CB79" s="60"/>
      <c r="CC79" s="59"/>
      <c r="CD79" s="59"/>
      <c r="CE79" s="61">
        <v>7013.8808300000001</v>
      </c>
      <c r="CF79" s="39"/>
      <c r="CG79" s="39"/>
    </row>
    <row r="80" spans="1:85" ht="32.25" customHeight="1" outlineLevel="1" x14ac:dyDescent="0.35">
      <c r="A80" s="83" t="s">
        <v>156</v>
      </c>
      <c r="B80" s="10" t="s">
        <v>201</v>
      </c>
      <c r="C80" s="35" t="s">
        <v>118</v>
      </c>
      <c r="D80" s="72" t="s">
        <v>202</v>
      </c>
      <c r="E80" s="36" t="s">
        <v>74</v>
      </c>
      <c r="F80" s="77">
        <f t="shared" si="8"/>
        <v>1495.20192</v>
      </c>
      <c r="G80" s="259">
        <f t="shared" si="9"/>
        <v>364.69690000000003</v>
      </c>
      <c r="H80" s="32">
        <f t="shared" si="10"/>
        <v>1130.5050200000001</v>
      </c>
      <c r="I80" s="259"/>
      <c r="J80" s="32"/>
      <c r="K80" s="358">
        <v>364.69690000000003</v>
      </c>
      <c r="L80" s="39">
        <v>148.9607</v>
      </c>
      <c r="M80" s="358"/>
      <c r="N80" s="39"/>
      <c r="O80" s="358"/>
      <c r="P80" s="39"/>
      <c r="Q80" s="259"/>
      <c r="R80" s="32"/>
      <c r="S80" s="39">
        <v>981.54431999999997</v>
      </c>
      <c r="T80" s="259"/>
      <c r="U80" s="32"/>
      <c r="V80" s="358"/>
      <c r="W80" s="53"/>
      <c r="X80" s="358"/>
      <c r="Y80" s="39"/>
      <c r="Z80" s="371"/>
      <c r="AA80" s="40"/>
      <c r="AB80" s="358"/>
      <c r="AC80" s="39"/>
      <c r="AD80" s="54"/>
      <c r="AE80" s="358"/>
      <c r="AF80" s="39"/>
      <c r="AG80" s="39"/>
      <c r="AH80" s="259"/>
      <c r="AI80" s="32"/>
      <c r="AJ80" s="259"/>
      <c r="AK80" s="32"/>
      <c r="AL80" s="259"/>
      <c r="AM80" s="39"/>
      <c r="AN80" s="371"/>
      <c r="AO80" s="40"/>
      <c r="AP80" s="358"/>
      <c r="AQ80" s="39"/>
      <c r="AR80" s="40"/>
      <c r="AS80" s="40"/>
      <c r="AT80" s="40"/>
      <c r="AU80" s="39"/>
      <c r="AV80" s="358"/>
      <c r="AW80" s="39"/>
      <c r="AX80" s="54"/>
      <c r="AY80" s="358"/>
      <c r="AZ80" s="39"/>
      <c r="BA80" s="358"/>
      <c r="BB80" s="39"/>
      <c r="BC80" s="40"/>
      <c r="BD80" s="32"/>
      <c r="BE80" s="32"/>
      <c r="BF80" s="42"/>
      <c r="BG80" s="42"/>
      <c r="BH80" s="43"/>
      <c r="BI80" s="56"/>
      <c r="BJ80" s="39"/>
      <c r="BK80" s="41"/>
      <c r="BL80" s="358"/>
      <c r="BM80" s="39"/>
      <c r="BN80" s="381"/>
      <c r="BO80" s="53"/>
      <c r="BP80" s="53"/>
      <c r="BQ80" s="39"/>
      <c r="BR80" s="39"/>
      <c r="BS80" s="39"/>
      <c r="BT80" s="32"/>
      <c r="BU80" s="39"/>
      <c r="BV80" s="57"/>
      <c r="BW80" s="375"/>
      <c r="BX80" s="54"/>
      <c r="BY80" s="358"/>
      <c r="BZ80" s="58"/>
      <c r="CA80" s="59"/>
      <c r="CB80" s="60"/>
      <c r="CC80" s="59"/>
      <c r="CD80" s="59"/>
      <c r="CE80" s="61"/>
      <c r="CF80" s="39"/>
      <c r="CG80" s="39"/>
    </row>
    <row r="81" spans="1:85" ht="32.25" customHeight="1" outlineLevel="1" x14ac:dyDescent="0.35">
      <c r="A81" s="83" t="s">
        <v>156</v>
      </c>
      <c r="B81" s="10" t="s">
        <v>203</v>
      </c>
      <c r="C81" s="35" t="s">
        <v>118</v>
      </c>
      <c r="D81" s="72" t="s">
        <v>204</v>
      </c>
      <c r="E81" s="36" t="s">
        <v>74</v>
      </c>
      <c r="F81" s="77">
        <f t="shared" si="8"/>
        <v>3895.9129000000003</v>
      </c>
      <c r="G81" s="259">
        <f t="shared" si="9"/>
        <v>232.0531</v>
      </c>
      <c r="H81" s="32">
        <f t="shared" si="10"/>
        <v>3663.8598000000002</v>
      </c>
      <c r="I81" s="259"/>
      <c r="J81" s="32"/>
      <c r="K81" s="259">
        <v>232.0531</v>
      </c>
      <c r="L81" s="39">
        <v>94.782259999999994</v>
      </c>
      <c r="M81" s="358"/>
      <c r="N81" s="39"/>
      <c r="O81" s="259"/>
      <c r="P81" s="39"/>
      <c r="Q81" s="259"/>
      <c r="R81" s="32"/>
      <c r="S81" s="39">
        <v>689.65362000000005</v>
      </c>
      <c r="T81" s="259"/>
      <c r="U81" s="32"/>
      <c r="V81" s="358"/>
      <c r="W81" s="53"/>
      <c r="X81" s="358"/>
      <c r="Y81" s="39"/>
      <c r="Z81" s="371"/>
      <c r="AA81" s="40"/>
      <c r="AB81" s="358"/>
      <c r="AC81" s="39"/>
      <c r="AD81" s="54"/>
      <c r="AE81" s="358"/>
      <c r="AF81" s="39"/>
      <c r="AG81" s="39"/>
      <c r="AH81" s="259"/>
      <c r="AI81" s="32"/>
      <c r="AJ81" s="259"/>
      <c r="AK81" s="32"/>
      <c r="AL81" s="259"/>
      <c r="AM81" s="39"/>
      <c r="AN81" s="371"/>
      <c r="AO81" s="40"/>
      <c r="AP81" s="358"/>
      <c r="AQ81" s="39"/>
      <c r="AR81" s="40"/>
      <c r="AS81" s="40"/>
      <c r="AT81" s="40"/>
      <c r="AU81" s="39"/>
      <c r="AV81" s="358"/>
      <c r="AW81" s="39"/>
      <c r="AX81" s="54"/>
      <c r="AY81" s="358"/>
      <c r="AZ81" s="39"/>
      <c r="BA81" s="358"/>
      <c r="BB81" s="39"/>
      <c r="BC81" s="40"/>
      <c r="BD81" s="32"/>
      <c r="BE81" s="32"/>
      <c r="BF81" s="42"/>
      <c r="BG81" s="42"/>
      <c r="BH81" s="43"/>
      <c r="BI81" s="56"/>
      <c r="BJ81" s="39"/>
      <c r="BK81" s="41"/>
      <c r="BL81" s="358"/>
      <c r="BM81" s="39"/>
      <c r="BN81" s="381"/>
      <c r="BO81" s="53"/>
      <c r="BP81" s="53"/>
      <c r="BQ81" s="39"/>
      <c r="BR81" s="39"/>
      <c r="BS81" s="39"/>
      <c r="BT81" s="32"/>
      <c r="BU81" s="39"/>
      <c r="BV81" s="57"/>
      <c r="BW81" s="375"/>
      <c r="BX81" s="54"/>
      <c r="BY81" s="358"/>
      <c r="BZ81" s="58"/>
      <c r="CA81" s="59"/>
      <c r="CB81" s="60"/>
      <c r="CC81" s="59"/>
      <c r="CD81" s="59"/>
      <c r="CE81" s="61">
        <v>2879.4239200000002</v>
      </c>
      <c r="CF81" s="39"/>
      <c r="CG81" s="39"/>
    </row>
    <row r="82" spans="1:85" outlineLevel="1" x14ac:dyDescent="0.35">
      <c r="A82" s="83" t="s">
        <v>156</v>
      </c>
      <c r="B82" s="10" t="s">
        <v>205</v>
      </c>
      <c r="C82" s="35" t="s">
        <v>118</v>
      </c>
      <c r="D82" s="72" t="s">
        <v>206</v>
      </c>
      <c r="E82" s="36" t="s">
        <v>74</v>
      </c>
      <c r="F82" s="77">
        <f t="shared" si="8"/>
        <v>128.62979999999999</v>
      </c>
      <c r="G82" s="259">
        <f t="shared" si="9"/>
        <v>0</v>
      </c>
      <c r="H82" s="32">
        <f t="shared" si="10"/>
        <v>128.62979999999999</v>
      </c>
      <c r="I82" s="259"/>
      <c r="J82" s="32"/>
      <c r="K82" s="358"/>
      <c r="L82" s="39"/>
      <c r="M82" s="358"/>
      <c r="N82" s="39"/>
      <c r="O82" s="358"/>
      <c r="P82" s="39"/>
      <c r="Q82" s="259"/>
      <c r="R82" s="32"/>
      <c r="S82" s="39">
        <v>128.62979999999999</v>
      </c>
      <c r="T82" s="259"/>
      <c r="U82" s="32"/>
      <c r="V82" s="358"/>
      <c r="W82" s="53"/>
      <c r="X82" s="358"/>
      <c r="Y82" s="39"/>
      <c r="Z82" s="371"/>
      <c r="AA82" s="40"/>
      <c r="AB82" s="358"/>
      <c r="AC82" s="39"/>
      <c r="AD82" s="54"/>
      <c r="AE82" s="358"/>
      <c r="AF82" s="39"/>
      <c r="AG82" s="39"/>
      <c r="AH82" s="259"/>
      <c r="AI82" s="32"/>
      <c r="AJ82" s="259"/>
      <c r="AK82" s="32"/>
      <c r="AL82" s="259"/>
      <c r="AM82" s="39"/>
      <c r="AN82" s="371"/>
      <c r="AO82" s="40"/>
      <c r="AP82" s="358"/>
      <c r="AQ82" s="39"/>
      <c r="AR82" s="40"/>
      <c r="AS82" s="40"/>
      <c r="AT82" s="40"/>
      <c r="AU82" s="39"/>
      <c r="AV82" s="358"/>
      <c r="AW82" s="39"/>
      <c r="AX82" s="54"/>
      <c r="AY82" s="358"/>
      <c r="AZ82" s="39"/>
      <c r="BA82" s="358"/>
      <c r="BB82" s="39"/>
      <c r="BC82" s="40"/>
      <c r="BD82" s="32"/>
      <c r="BE82" s="32"/>
      <c r="BF82" s="42"/>
      <c r="BG82" s="42"/>
      <c r="BH82" s="43"/>
      <c r="BI82" s="56"/>
      <c r="BJ82" s="39"/>
      <c r="BK82" s="41"/>
      <c r="BL82" s="358"/>
      <c r="BM82" s="39"/>
      <c r="BN82" s="381"/>
      <c r="BO82" s="53"/>
      <c r="BP82" s="53"/>
      <c r="BQ82" s="39"/>
      <c r="BR82" s="39"/>
      <c r="BS82" s="39"/>
      <c r="BT82" s="32"/>
      <c r="BU82" s="39"/>
      <c r="BV82" s="57"/>
      <c r="BW82" s="375"/>
      <c r="BX82" s="54"/>
      <c r="BY82" s="358"/>
      <c r="BZ82" s="58"/>
      <c r="CA82" s="59"/>
      <c r="CB82" s="60"/>
      <c r="CC82" s="59"/>
      <c r="CD82" s="59"/>
      <c r="CE82" s="61"/>
      <c r="CF82" s="39"/>
      <c r="CG82" s="39"/>
    </row>
    <row r="83" spans="1:85" ht="69.75" outlineLevel="1" x14ac:dyDescent="0.35">
      <c r="A83" s="75" t="s">
        <v>156</v>
      </c>
      <c r="B83" s="78" t="s">
        <v>207</v>
      </c>
      <c r="C83" s="35" t="s">
        <v>118</v>
      </c>
      <c r="D83" s="72" t="s">
        <v>208</v>
      </c>
      <c r="E83" s="36" t="s">
        <v>74</v>
      </c>
      <c r="F83" s="77">
        <f t="shared" si="8"/>
        <v>21286.248039999999</v>
      </c>
      <c r="G83" s="259">
        <f t="shared" si="9"/>
        <v>1689.8337999999999</v>
      </c>
      <c r="H83" s="32">
        <f t="shared" si="10"/>
        <v>19596.414239999998</v>
      </c>
      <c r="I83" s="259">
        <v>82.92586</v>
      </c>
      <c r="J83" s="32">
        <v>33.871130000000001</v>
      </c>
      <c r="K83" s="358"/>
      <c r="L83" s="39"/>
      <c r="M83" s="358">
        <v>38.102519999999998</v>
      </c>
      <c r="N83" s="39">
        <v>15.562989999999999</v>
      </c>
      <c r="O83" s="358"/>
      <c r="P83" s="39"/>
      <c r="Q83" s="259"/>
      <c r="R83" s="32"/>
      <c r="S83" s="39">
        <v>3089.8462199999999</v>
      </c>
      <c r="T83" s="259">
        <v>48.37941</v>
      </c>
      <c r="U83" s="32">
        <v>19.760590000000001</v>
      </c>
      <c r="V83" s="358"/>
      <c r="W83" s="53"/>
      <c r="X83" s="358"/>
      <c r="Y83" s="39"/>
      <c r="Z83" s="371"/>
      <c r="AA83" s="40"/>
      <c r="AB83" s="358"/>
      <c r="AC83" s="39"/>
      <c r="AD83" s="54"/>
      <c r="AE83" s="358">
        <v>19.097670000000001</v>
      </c>
      <c r="AF83" s="39">
        <v>7.8004800000000003</v>
      </c>
      <c r="AG83" s="39">
        <v>7502.48182</v>
      </c>
      <c r="AH83" s="358">
        <v>1432.4839199999999</v>
      </c>
      <c r="AI83" s="39">
        <v>585.09906999999998</v>
      </c>
      <c r="AJ83" s="259"/>
      <c r="AK83" s="32"/>
      <c r="AL83" s="259"/>
      <c r="AM83" s="39"/>
      <c r="AN83" s="371"/>
      <c r="AO83" s="40"/>
      <c r="AP83" s="358"/>
      <c r="AQ83" s="39"/>
      <c r="AR83" s="40"/>
      <c r="AS83" s="40"/>
      <c r="AT83" s="40"/>
      <c r="AU83" s="39"/>
      <c r="AV83" s="358"/>
      <c r="AW83" s="39"/>
      <c r="AX83" s="54"/>
      <c r="AY83" s="358"/>
      <c r="AZ83" s="39"/>
      <c r="BA83" s="358"/>
      <c r="BB83" s="39"/>
      <c r="BC83" s="40"/>
      <c r="BD83" s="32"/>
      <c r="BE83" s="32"/>
      <c r="BF83" s="42"/>
      <c r="BG83" s="42"/>
      <c r="BH83" s="43"/>
      <c r="BI83" s="56">
        <v>56.158499999999997</v>
      </c>
      <c r="BJ83" s="39"/>
      <c r="BK83" s="41"/>
      <c r="BL83" s="358"/>
      <c r="BM83" s="39"/>
      <c r="BN83" s="381">
        <v>68.84442</v>
      </c>
      <c r="BO83" s="53">
        <v>30.15558</v>
      </c>
      <c r="BP83" s="53"/>
      <c r="BQ83" s="39"/>
      <c r="BR83" s="39"/>
      <c r="BS83" s="39"/>
      <c r="BT83" s="32"/>
      <c r="BU83" s="39"/>
      <c r="BV83" s="57"/>
      <c r="BW83" s="375"/>
      <c r="BX83" s="54"/>
      <c r="BY83" s="358"/>
      <c r="BZ83" s="58"/>
      <c r="CA83" s="59"/>
      <c r="CB83" s="60"/>
      <c r="CC83" s="59"/>
      <c r="CD83" s="59"/>
      <c r="CE83" s="61">
        <v>8255.6778599999998</v>
      </c>
      <c r="CF83" s="39"/>
      <c r="CG83" s="39"/>
    </row>
    <row r="84" spans="1:85" ht="46.5" outlineLevel="1" x14ac:dyDescent="0.35">
      <c r="A84" s="75" t="s">
        <v>156</v>
      </c>
      <c r="B84" s="290" t="s">
        <v>1196</v>
      </c>
      <c r="C84" s="283" t="s">
        <v>1164</v>
      </c>
      <c r="D84" s="284">
        <v>240311683008</v>
      </c>
      <c r="E84" s="285"/>
      <c r="F84" s="77">
        <f t="shared" si="8"/>
        <v>1980</v>
      </c>
      <c r="G84" s="259">
        <f t="shared" si="9"/>
        <v>0</v>
      </c>
      <c r="H84" s="32">
        <f t="shared" si="10"/>
        <v>1980</v>
      </c>
      <c r="I84" s="350"/>
      <c r="J84" s="281"/>
      <c r="K84" s="367"/>
      <c r="L84" s="280"/>
      <c r="M84" s="367"/>
      <c r="N84" s="280"/>
      <c r="O84" s="367"/>
      <c r="P84" s="280"/>
      <c r="Q84" s="350"/>
      <c r="R84" s="281"/>
      <c r="S84" s="280"/>
      <c r="T84" s="350"/>
      <c r="U84" s="281"/>
      <c r="V84" s="367"/>
      <c r="W84" s="279"/>
      <c r="X84" s="367"/>
      <c r="Y84" s="280"/>
      <c r="Z84" s="367"/>
      <c r="AA84" s="280"/>
      <c r="AB84" s="367"/>
      <c r="AC84" s="280"/>
      <c r="AD84" s="280"/>
      <c r="AE84" s="367"/>
      <c r="AF84" s="280"/>
      <c r="AG84" s="280"/>
      <c r="AH84" s="367"/>
      <c r="AI84" s="280"/>
      <c r="AJ84" s="350"/>
      <c r="AK84" s="281"/>
      <c r="AL84" s="350"/>
      <c r="AM84" s="280"/>
      <c r="AN84" s="367"/>
      <c r="AO84" s="280"/>
      <c r="AP84" s="367"/>
      <c r="AQ84" s="280"/>
      <c r="AR84" s="280"/>
      <c r="AS84" s="280">
        <v>1980</v>
      </c>
      <c r="AT84" s="280"/>
      <c r="AU84" s="280"/>
      <c r="AV84" s="367"/>
      <c r="AW84" s="280"/>
      <c r="AX84" s="280"/>
      <c r="AY84" s="367"/>
      <c r="AZ84" s="280"/>
      <c r="BA84" s="367"/>
      <c r="BB84" s="280"/>
      <c r="BC84" s="280"/>
      <c r="BD84" s="281"/>
      <c r="BE84" s="281"/>
      <c r="BF84" s="281"/>
      <c r="BG84" s="281"/>
      <c r="BH84" s="281"/>
      <c r="BI84" s="280"/>
      <c r="BJ84" s="280"/>
      <c r="BK84" s="281"/>
      <c r="BL84" s="367"/>
      <c r="BM84" s="280"/>
      <c r="BN84" s="397"/>
      <c r="BO84" s="279"/>
      <c r="BP84" s="279"/>
      <c r="BQ84" s="280"/>
      <c r="BR84" s="280"/>
      <c r="BS84" s="280"/>
      <c r="BT84" s="281"/>
      <c r="BU84" s="280"/>
      <c r="BV84" s="280"/>
      <c r="BW84" s="367"/>
      <c r="BX84" s="280"/>
      <c r="BY84" s="367"/>
      <c r="BZ84" s="279"/>
      <c r="CA84" s="279"/>
      <c r="CB84" s="279"/>
      <c r="CC84" s="279"/>
      <c r="CD84" s="279"/>
      <c r="CE84" s="279"/>
      <c r="CF84" s="280"/>
      <c r="CG84" s="280"/>
    </row>
    <row r="85" spans="1:85" s="3" customFormat="1" ht="22.5" x14ac:dyDescent="0.3">
      <c r="A85" s="266" t="s">
        <v>209</v>
      </c>
      <c r="B85" s="267"/>
      <c r="C85" s="261" t="s">
        <v>135</v>
      </c>
      <c r="D85" s="262"/>
      <c r="E85" s="262"/>
      <c r="F85" s="249">
        <f>SUBTOTAL(9,F56:F84)</f>
        <v>484437.61874000001</v>
      </c>
      <c r="G85" s="249">
        <f t="shared" ref="G85:BR85" si="11">SUBTOTAL(9,G56:G84)</f>
        <v>42924.927969999997</v>
      </c>
      <c r="H85" s="249">
        <f t="shared" si="11"/>
        <v>441512.69076999993</v>
      </c>
      <c r="I85" s="249">
        <f t="shared" si="11"/>
        <v>2087.3703899999996</v>
      </c>
      <c r="J85" s="249">
        <f t="shared" si="11"/>
        <v>852.5879000000001</v>
      </c>
      <c r="K85" s="249">
        <f t="shared" si="11"/>
        <v>5899.4519</v>
      </c>
      <c r="L85" s="249">
        <f t="shared" si="11"/>
        <v>2409.6353099999997</v>
      </c>
      <c r="M85" s="249">
        <f t="shared" si="11"/>
        <v>4302.7686200000007</v>
      </c>
      <c r="N85" s="249">
        <f t="shared" si="11"/>
        <v>1757.4688699999997</v>
      </c>
      <c r="O85" s="249">
        <f t="shared" si="11"/>
        <v>0</v>
      </c>
      <c r="P85" s="249">
        <f t="shared" si="11"/>
        <v>0</v>
      </c>
      <c r="Q85" s="249">
        <f t="shared" si="11"/>
        <v>0</v>
      </c>
      <c r="R85" s="249">
        <f t="shared" si="11"/>
        <v>0</v>
      </c>
      <c r="S85" s="249">
        <f t="shared" si="11"/>
        <v>36546.381480000004</v>
      </c>
      <c r="T85" s="249">
        <f t="shared" si="11"/>
        <v>11177.66842</v>
      </c>
      <c r="U85" s="249">
        <f t="shared" si="11"/>
        <v>4565.5236299999997</v>
      </c>
      <c r="V85" s="249">
        <f t="shared" si="11"/>
        <v>0</v>
      </c>
      <c r="W85" s="249">
        <f t="shared" si="11"/>
        <v>0</v>
      </c>
      <c r="X85" s="249">
        <f t="shared" si="11"/>
        <v>0</v>
      </c>
      <c r="Y85" s="249">
        <f t="shared" si="11"/>
        <v>0</v>
      </c>
      <c r="Z85" s="249">
        <f t="shared" si="11"/>
        <v>0</v>
      </c>
      <c r="AA85" s="249">
        <f t="shared" si="11"/>
        <v>0</v>
      </c>
      <c r="AB85" s="249">
        <f t="shared" si="11"/>
        <v>0</v>
      </c>
      <c r="AC85" s="249">
        <f t="shared" si="11"/>
        <v>0</v>
      </c>
      <c r="AD85" s="249">
        <f t="shared" si="11"/>
        <v>0</v>
      </c>
      <c r="AE85" s="249">
        <f t="shared" si="11"/>
        <v>175.01891999999998</v>
      </c>
      <c r="AF85" s="249">
        <f t="shared" si="11"/>
        <v>71.486619999999988</v>
      </c>
      <c r="AG85" s="249">
        <f t="shared" si="11"/>
        <v>131521.62479999999</v>
      </c>
      <c r="AH85" s="249">
        <f t="shared" si="11"/>
        <v>10663.74577</v>
      </c>
      <c r="AI85" s="249">
        <f t="shared" si="11"/>
        <v>4355.6144599999998</v>
      </c>
      <c r="AJ85" s="249">
        <f t="shared" si="11"/>
        <v>411.53152999999998</v>
      </c>
      <c r="AK85" s="249">
        <f t="shared" si="11"/>
        <v>168.09035</v>
      </c>
      <c r="AL85" s="249">
        <f t="shared" si="11"/>
        <v>182.328</v>
      </c>
      <c r="AM85" s="249">
        <f t="shared" si="11"/>
        <v>74.471999999999994</v>
      </c>
      <c r="AN85" s="249">
        <f t="shared" si="11"/>
        <v>0</v>
      </c>
      <c r="AO85" s="249">
        <f t="shared" si="11"/>
        <v>0</v>
      </c>
      <c r="AP85" s="249">
        <f t="shared" si="11"/>
        <v>5966</v>
      </c>
      <c r="AQ85" s="249">
        <f t="shared" si="11"/>
        <v>314</v>
      </c>
      <c r="AR85" s="249">
        <f t="shared" si="11"/>
        <v>6600</v>
      </c>
      <c r="AS85" s="249">
        <f t="shared" si="11"/>
        <v>1980</v>
      </c>
      <c r="AT85" s="249">
        <f t="shared" si="11"/>
        <v>0</v>
      </c>
      <c r="AU85" s="249">
        <f t="shared" si="11"/>
        <v>0</v>
      </c>
      <c r="AV85" s="249">
        <f t="shared" si="11"/>
        <v>0</v>
      </c>
      <c r="AW85" s="249">
        <f t="shared" si="11"/>
        <v>0</v>
      </c>
      <c r="AX85" s="249">
        <f t="shared" si="11"/>
        <v>0</v>
      </c>
      <c r="AY85" s="249">
        <f t="shared" si="11"/>
        <v>0</v>
      </c>
      <c r="AZ85" s="249">
        <f t="shared" si="11"/>
        <v>0</v>
      </c>
      <c r="BA85" s="249">
        <f t="shared" si="11"/>
        <v>0</v>
      </c>
      <c r="BB85" s="249">
        <f t="shared" si="11"/>
        <v>0</v>
      </c>
      <c r="BC85" s="249">
        <f t="shared" si="11"/>
        <v>0</v>
      </c>
      <c r="BD85" s="249">
        <f t="shared" si="11"/>
        <v>0</v>
      </c>
      <c r="BE85" s="249">
        <f t="shared" si="11"/>
        <v>0</v>
      </c>
      <c r="BF85" s="249">
        <f t="shared" si="11"/>
        <v>0</v>
      </c>
      <c r="BG85" s="249">
        <f t="shared" si="11"/>
        <v>0</v>
      </c>
      <c r="BH85" s="249">
        <f t="shared" si="11"/>
        <v>0</v>
      </c>
      <c r="BI85" s="249">
        <f t="shared" si="11"/>
        <v>2175.3987000000002</v>
      </c>
      <c r="BJ85" s="249">
        <f t="shared" si="11"/>
        <v>0</v>
      </c>
      <c r="BK85" s="249">
        <f t="shared" si="11"/>
        <v>0</v>
      </c>
      <c r="BL85" s="249">
        <f t="shared" si="11"/>
        <v>0</v>
      </c>
      <c r="BM85" s="249">
        <f t="shared" si="11"/>
        <v>0</v>
      </c>
      <c r="BN85" s="249">
        <f t="shared" si="11"/>
        <v>68.84442</v>
      </c>
      <c r="BO85" s="249">
        <f t="shared" si="11"/>
        <v>30.15558</v>
      </c>
      <c r="BP85" s="249">
        <f t="shared" si="11"/>
        <v>0</v>
      </c>
      <c r="BQ85" s="249">
        <f t="shared" si="11"/>
        <v>0</v>
      </c>
      <c r="BR85" s="249">
        <f t="shared" si="11"/>
        <v>0</v>
      </c>
      <c r="BS85" s="249">
        <f t="shared" ref="BS85:CG85" si="12">SUBTOTAL(9,BS56:BS84)</f>
        <v>0</v>
      </c>
      <c r="BT85" s="249">
        <f t="shared" si="12"/>
        <v>36508.615449999998</v>
      </c>
      <c r="BU85" s="249">
        <f t="shared" si="12"/>
        <v>23294.476210000001</v>
      </c>
      <c r="BV85" s="249">
        <f t="shared" si="12"/>
        <v>0</v>
      </c>
      <c r="BW85" s="249">
        <f t="shared" si="12"/>
        <v>0</v>
      </c>
      <c r="BX85" s="249">
        <f t="shared" si="12"/>
        <v>0</v>
      </c>
      <c r="BY85" s="249">
        <f t="shared" si="12"/>
        <v>1990.2</v>
      </c>
      <c r="BZ85" s="249">
        <f t="shared" si="12"/>
        <v>812.89859000000001</v>
      </c>
      <c r="CA85" s="249">
        <f t="shared" si="12"/>
        <v>0</v>
      </c>
      <c r="CB85" s="249">
        <f t="shared" si="12"/>
        <v>0</v>
      </c>
      <c r="CC85" s="249">
        <f t="shared" si="12"/>
        <v>0</v>
      </c>
      <c r="CD85" s="249">
        <f t="shared" si="12"/>
        <v>0</v>
      </c>
      <c r="CE85" s="249">
        <f t="shared" si="12"/>
        <v>187474.26081999997</v>
      </c>
      <c r="CF85" s="249">
        <f t="shared" si="12"/>
        <v>0</v>
      </c>
      <c r="CG85" s="249">
        <f t="shared" si="12"/>
        <v>0</v>
      </c>
    </row>
    <row r="86" spans="1:85" ht="69.75" outlineLevel="1" x14ac:dyDescent="0.35">
      <c r="A86" s="75" t="s">
        <v>210</v>
      </c>
      <c r="B86" s="78" t="s">
        <v>211</v>
      </c>
      <c r="C86" s="35" t="s">
        <v>73</v>
      </c>
      <c r="D86" s="72">
        <v>246605078942</v>
      </c>
      <c r="E86" s="36" t="s">
        <v>74</v>
      </c>
      <c r="F86" s="77">
        <f t="shared" ref="F86:F123" si="13">G86+H86</f>
        <v>652.62585000000001</v>
      </c>
      <c r="G86" s="259">
        <f t="shared" si="9"/>
        <v>65.742339999999999</v>
      </c>
      <c r="H86" s="32">
        <f t="shared" si="10"/>
        <v>586.88351</v>
      </c>
      <c r="I86" s="259"/>
      <c r="J86" s="32"/>
      <c r="K86" s="358"/>
      <c r="L86" s="39"/>
      <c r="M86" s="358"/>
      <c r="N86" s="39"/>
      <c r="O86" s="358">
        <v>38.052950000000003</v>
      </c>
      <c r="P86" s="39">
        <v>15.542760000000001</v>
      </c>
      <c r="Q86" s="259"/>
      <c r="R86" s="32"/>
      <c r="S86" s="39"/>
      <c r="T86" s="259"/>
      <c r="U86" s="32"/>
      <c r="V86" s="358"/>
      <c r="W86" s="53"/>
      <c r="X86" s="358">
        <f>6.56242+21.12697</f>
        <v>27.68939</v>
      </c>
      <c r="Y86" s="39">
        <f>2.68042+8.62933</f>
        <v>11.309749999999999</v>
      </c>
      <c r="Z86" s="371"/>
      <c r="AA86" s="40"/>
      <c r="AB86" s="358"/>
      <c r="AC86" s="39"/>
      <c r="AD86" s="54"/>
      <c r="AE86" s="358"/>
      <c r="AF86" s="39"/>
      <c r="AG86" s="39"/>
      <c r="AH86" s="259"/>
      <c r="AI86" s="32"/>
      <c r="AJ86" s="259"/>
      <c r="AK86" s="32"/>
      <c r="AL86" s="259"/>
      <c r="AM86" s="39"/>
      <c r="AN86" s="371"/>
      <c r="AO86" s="40"/>
      <c r="AP86" s="358"/>
      <c r="AQ86" s="39"/>
      <c r="AR86" s="40"/>
      <c r="AS86" s="40"/>
      <c r="AT86" s="40"/>
      <c r="AU86" s="39"/>
      <c r="AV86" s="358"/>
      <c r="AW86" s="39"/>
      <c r="AX86" s="54"/>
      <c r="AY86" s="358"/>
      <c r="AZ86" s="39"/>
      <c r="BA86" s="358"/>
      <c r="BB86" s="39"/>
      <c r="BC86" s="40"/>
      <c r="BD86" s="39"/>
      <c r="BE86" s="39"/>
      <c r="BF86" s="40"/>
      <c r="BG86" s="40"/>
      <c r="BH86" s="55"/>
      <c r="BI86" s="44"/>
      <c r="BJ86" s="32">
        <v>560.03099999999995</v>
      </c>
      <c r="BK86" s="54"/>
      <c r="BL86" s="358"/>
      <c r="BM86" s="39"/>
      <c r="BN86" s="381"/>
      <c r="BO86" s="53"/>
      <c r="BP86" s="53"/>
      <c r="BQ86" s="39"/>
      <c r="BR86" s="39"/>
      <c r="BS86" s="39"/>
      <c r="BT86" s="32"/>
      <c r="BU86" s="39"/>
      <c r="BV86" s="57"/>
      <c r="BW86" s="375"/>
      <c r="BX86" s="54"/>
      <c r="BY86" s="358"/>
      <c r="BZ86" s="58"/>
      <c r="CA86" s="59"/>
      <c r="CB86" s="60"/>
      <c r="CC86" s="59"/>
      <c r="CD86" s="59"/>
      <c r="CE86" s="61"/>
      <c r="CF86" s="39"/>
      <c r="CG86" s="39"/>
    </row>
    <row r="87" spans="1:85" ht="69.75" outlineLevel="1" x14ac:dyDescent="0.35">
      <c r="A87" s="75" t="s">
        <v>210</v>
      </c>
      <c r="B87" s="78" t="s">
        <v>213</v>
      </c>
      <c r="C87" s="35" t="s">
        <v>73</v>
      </c>
      <c r="D87" s="72">
        <v>240400100201</v>
      </c>
      <c r="E87" s="36" t="s">
        <v>74</v>
      </c>
      <c r="F87" s="77">
        <f>G87+H87</f>
        <v>3949.3973899999996</v>
      </c>
      <c r="G87" s="259">
        <f>SUMIF($I$5:$CG$5,"федеральный бюджет",I87:CG87)</f>
        <v>1516.4119799999999</v>
      </c>
      <c r="H87" s="32">
        <f>SUMIF($I$5:$CG$5,"краевой бюджет",I87:CG87)</f>
        <v>2432.9854099999998</v>
      </c>
      <c r="I87" s="259">
        <v>381.45898</v>
      </c>
      <c r="J87" s="32">
        <v>155.80717999999999</v>
      </c>
      <c r="K87" s="358">
        <v>82.167090000000002</v>
      </c>
      <c r="L87" s="39">
        <v>33.561210000000003</v>
      </c>
      <c r="M87" s="358">
        <v>31.096889999999998</v>
      </c>
      <c r="N87" s="39">
        <v>12.70154</v>
      </c>
      <c r="O87" s="358">
        <v>342.20708000000002</v>
      </c>
      <c r="P87" s="39">
        <v>139.77473000000001</v>
      </c>
      <c r="Q87" s="259">
        <v>279.02499999999998</v>
      </c>
      <c r="R87" s="32">
        <v>113.96795</v>
      </c>
      <c r="S87" s="39">
        <v>1431.82088</v>
      </c>
      <c r="T87" s="259"/>
      <c r="U87" s="32"/>
      <c r="V87" s="358"/>
      <c r="W87" s="53"/>
      <c r="X87" s="358">
        <f>202.39157+198.06537</f>
        <v>400.45694000000003</v>
      </c>
      <c r="Y87" s="39">
        <f>82.66698+80.89994</f>
        <v>163.56691999999998</v>
      </c>
      <c r="Z87" s="371"/>
      <c r="AA87" s="40"/>
      <c r="AB87" s="358"/>
      <c r="AC87" s="39"/>
      <c r="AD87" s="54"/>
      <c r="AE87" s="358"/>
      <c r="AF87" s="39"/>
      <c r="AG87" s="39"/>
      <c r="AH87" s="259"/>
      <c r="AI87" s="32"/>
      <c r="AJ87" s="259"/>
      <c r="AK87" s="32"/>
      <c r="AL87" s="259"/>
      <c r="AM87" s="39"/>
      <c r="AN87" s="371"/>
      <c r="AO87" s="40"/>
      <c r="AP87" s="358"/>
      <c r="AQ87" s="39"/>
      <c r="AR87" s="40"/>
      <c r="AS87" s="40"/>
      <c r="AT87" s="40"/>
      <c r="AU87" s="39"/>
      <c r="AV87" s="358"/>
      <c r="AW87" s="39"/>
      <c r="AX87" s="54"/>
      <c r="AY87" s="358"/>
      <c r="AZ87" s="39"/>
      <c r="BA87" s="358"/>
      <c r="BB87" s="39"/>
      <c r="BC87" s="40"/>
      <c r="BD87" s="39"/>
      <c r="BE87" s="39"/>
      <c r="BF87" s="40"/>
      <c r="BG87" s="40"/>
      <c r="BH87" s="55"/>
      <c r="BI87" s="44">
        <v>381.78500000000003</v>
      </c>
      <c r="BJ87" s="32"/>
      <c r="BK87" s="54"/>
      <c r="BL87" s="358"/>
      <c r="BM87" s="39"/>
      <c r="BN87" s="381"/>
      <c r="BO87" s="53"/>
      <c r="BP87" s="53"/>
      <c r="BQ87" s="39"/>
      <c r="BR87" s="39"/>
      <c r="BS87" s="39"/>
      <c r="BT87" s="32"/>
      <c r="BU87" s="39"/>
      <c r="BV87" s="57"/>
      <c r="BW87" s="375"/>
      <c r="BX87" s="54"/>
      <c r="BY87" s="358"/>
      <c r="BZ87" s="58"/>
      <c r="CA87" s="59"/>
      <c r="CB87" s="60"/>
      <c r="CC87" s="59"/>
      <c r="CD87" s="59"/>
      <c r="CE87" s="61"/>
      <c r="CF87" s="39"/>
      <c r="CG87" s="39"/>
    </row>
    <row r="88" spans="1:85" ht="69.75" outlineLevel="1" x14ac:dyDescent="0.35">
      <c r="A88" s="75" t="s">
        <v>210</v>
      </c>
      <c r="B88" s="78" t="s">
        <v>214</v>
      </c>
      <c r="C88" s="35" t="s">
        <v>73</v>
      </c>
      <c r="D88" s="72">
        <v>245800153503</v>
      </c>
      <c r="E88" s="36" t="s">
        <v>74</v>
      </c>
      <c r="F88" s="77">
        <f>G88+H88</f>
        <v>141.36937</v>
      </c>
      <c r="G88" s="259">
        <f>SUMIF($I$5:$CG$5,"федеральный бюджет",I88:CG88)</f>
        <v>100.37224999999999</v>
      </c>
      <c r="H88" s="32">
        <f>SUMIF($I$5:$CG$5,"краевой бюджет",I88:CG88)</f>
        <v>40.997120000000002</v>
      </c>
      <c r="I88" s="259"/>
      <c r="J88" s="32"/>
      <c r="K88" s="358"/>
      <c r="L88" s="39"/>
      <c r="M88" s="358"/>
      <c r="N88" s="39"/>
      <c r="O88" s="358">
        <v>93.847849999999994</v>
      </c>
      <c r="P88" s="39">
        <v>38.33222</v>
      </c>
      <c r="Q88" s="259">
        <v>6.5244</v>
      </c>
      <c r="R88" s="32">
        <v>2.6648999999999998</v>
      </c>
      <c r="S88" s="39"/>
      <c r="T88" s="259"/>
      <c r="U88" s="32"/>
      <c r="V88" s="358"/>
      <c r="W88" s="53"/>
      <c r="X88" s="358"/>
      <c r="Y88" s="39"/>
      <c r="Z88" s="371"/>
      <c r="AA88" s="40"/>
      <c r="AB88" s="358"/>
      <c r="AC88" s="39"/>
      <c r="AD88" s="54"/>
      <c r="AE88" s="358"/>
      <c r="AF88" s="39"/>
      <c r="AG88" s="39"/>
      <c r="AH88" s="259"/>
      <c r="AI88" s="32"/>
      <c r="AJ88" s="259"/>
      <c r="AK88" s="32"/>
      <c r="AL88" s="259"/>
      <c r="AM88" s="39"/>
      <c r="AN88" s="371"/>
      <c r="AO88" s="40"/>
      <c r="AP88" s="358"/>
      <c r="AQ88" s="39"/>
      <c r="AR88" s="40"/>
      <c r="AS88" s="40"/>
      <c r="AT88" s="40"/>
      <c r="AU88" s="39"/>
      <c r="AV88" s="358"/>
      <c r="AW88" s="39"/>
      <c r="AX88" s="54"/>
      <c r="AY88" s="358"/>
      <c r="AZ88" s="39"/>
      <c r="BA88" s="358"/>
      <c r="BB88" s="39"/>
      <c r="BC88" s="40"/>
      <c r="BD88" s="39"/>
      <c r="BE88" s="39"/>
      <c r="BF88" s="40"/>
      <c r="BG88" s="40"/>
      <c r="BH88" s="55"/>
      <c r="BI88" s="56"/>
      <c r="BJ88" s="39"/>
      <c r="BK88" s="54"/>
      <c r="BL88" s="358"/>
      <c r="BM88" s="39"/>
      <c r="BN88" s="381"/>
      <c r="BO88" s="53"/>
      <c r="BP88" s="53"/>
      <c r="BQ88" s="39"/>
      <c r="BR88" s="39"/>
      <c r="BS88" s="39"/>
      <c r="BT88" s="32"/>
      <c r="BU88" s="39"/>
      <c r="BV88" s="57"/>
      <c r="BW88" s="375"/>
      <c r="BX88" s="54"/>
      <c r="BY88" s="358"/>
      <c r="BZ88" s="58"/>
      <c r="CA88" s="59"/>
      <c r="CB88" s="60"/>
      <c r="CC88" s="59"/>
      <c r="CD88" s="59"/>
      <c r="CE88" s="61"/>
      <c r="CF88" s="39"/>
      <c r="CG88" s="39"/>
    </row>
    <row r="89" spans="1:85" ht="69.75" outlineLevel="1" x14ac:dyDescent="0.35">
      <c r="A89" s="75" t="s">
        <v>210</v>
      </c>
      <c r="B89" s="78" t="s">
        <v>212</v>
      </c>
      <c r="C89" s="35" t="s">
        <v>137</v>
      </c>
      <c r="D89" s="72">
        <v>246500567304</v>
      </c>
      <c r="E89" s="36" t="s">
        <v>74</v>
      </c>
      <c r="F89" s="77">
        <f t="shared" si="13"/>
        <v>207.08416999999997</v>
      </c>
      <c r="G89" s="259">
        <f t="shared" si="9"/>
        <v>62.689430000000002</v>
      </c>
      <c r="H89" s="32">
        <f t="shared" si="10"/>
        <v>144.39473999999998</v>
      </c>
      <c r="I89" s="259"/>
      <c r="J89" s="32"/>
      <c r="K89" s="358"/>
      <c r="L89" s="39"/>
      <c r="M89" s="358"/>
      <c r="N89" s="39"/>
      <c r="O89" s="358">
        <v>34.6616</v>
      </c>
      <c r="P89" s="39">
        <v>14.157550000000001</v>
      </c>
      <c r="Q89" s="259">
        <v>28.027830000000002</v>
      </c>
      <c r="R89" s="32">
        <v>11.447990000000001</v>
      </c>
      <c r="S89" s="39">
        <v>118.78919999999999</v>
      </c>
      <c r="T89" s="259"/>
      <c r="U89" s="32"/>
      <c r="V89" s="358"/>
      <c r="W89" s="53"/>
      <c r="X89" s="358"/>
      <c r="Y89" s="39"/>
      <c r="Z89" s="371"/>
      <c r="AA89" s="40"/>
      <c r="AB89" s="358"/>
      <c r="AC89" s="39"/>
      <c r="AD89" s="54"/>
      <c r="AE89" s="358"/>
      <c r="AF89" s="39"/>
      <c r="AG89" s="39"/>
      <c r="AH89" s="259"/>
      <c r="AI89" s="32"/>
      <c r="AJ89" s="259"/>
      <c r="AK89" s="32"/>
      <c r="AL89" s="259"/>
      <c r="AM89" s="39"/>
      <c r="AN89" s="371"/>
      <c r="AO89" s="40"/>
      <c r="AP89" s="358"/>
      <c r="AQ89" s="39"/>
      <c r="AR89" s="40"/>
      <c r="AS89" s="40"/>
      <c r="AT89" s="40"/>
      <c r="AU89" s="39"/>
      <c r="AV89" s="358"/>
      <c r="AW89" s="39"/>
      <c r="AX89" s="54"/>
      <c r="AY89" s="358"/>
      <c r="AZ89" s="39"/>
      <c r="BA89" s="358"/>
      <c r="BB89" s="39"/>
      <c r="BC89" s="40"/>
      <c r="BD89" s="39"/>
      <c r="BE89" s="39"/>
      <c r="BF89" s="40"/>
      <c r="BG89" s="40"/>
      <c r="BH89" s="55"/>
      <c r="BI89" s="44"/>
      <c r="BJ89" s="32"/>
      <c r="BK89" s="54"/>
      <c r="BL89" s="358"/>
      <c r="BM89" s="39"/>
      <c r="BN89" s="381"/>
      <c r="BO89" s="53"/>
      <c r="BP89" s="53"/>
      <c r="BQ89" s="39"/>
      <c r="BR89" s="39"/>
      <c r="BS89" s="39"/>
      <c r="BT89" s="32"/>
      <c r="BU89" s="39"/>
      <c r="BV89" s="57"/>
      <c r="BW89" s="375"/>
      <c r="BX89" s="54"/>
      <c r="BY89" s="358"/>
      <c r="BZ89" s="58"/>
      <c r="CA89" s="59"/>
      <c r="CB89" s="60"/>
      <c r="CC89" s="59"/>
      <c r="CD89" s="59"/>
      <c r="CE89" s="61"/>
      <c r="CF89" s="39"/>
      <c r="CG89" s="39"/>
    </row>
    <row r="90" spans="1:85" ht="46.5" outlineLevel="1" x14ac:dyDescent="0.35">
      <c r="A90" s="75" t="s">
        <v>210</v>
      </c>
      <c r="B90" s="78" t="s">
        <v>1246</v>
      </c>
      <c r="C90" s="35" t="s">
        <v>81</v>
      </c>
      <c r="D90" s="72">
        <v>240401637172</v>
      </c>
      <c r="E90" s="36" t="s">
        <v>74</v>
      </c>
      <c r="F90" s="77">
        <f t="shared" si="13"/>
        <v>1409.3584700000001</v>
      </c>
      <c r="G90" s="259">
        <f t="shared" si="9"/>
        <v>126.36982999999999</v>
      </c>
      <c r="H90" s="32">
        <f t="shared" si="10"/>
        <v>1282.98864</v>
      </c>
      <c r="I90" s="259"/>
      <c r="J90" s="32"/>
      <c r="K90" s="358"/>
      <c r="L90" s="39"/>
      <c r="M90" s="358"/>
      <c r="N90" s="39"/>
      <c r="O90" s="358"/>
      <c r="P90" s="39"/>
      <c r="Q90" s="259">
        <v>126.36982999999999</v>
      </c>
      <c r="R90" s="32">
        <v>51.615839999999999</v>
      </c>
      <c r="S90" s="39"/>
      <c r="T90" s="259"/>
      <c r="U90" s="32"/>
      <c r="V90" s="358"/>
      <c r="W90" s="53"/>
      <c r="X90" s="358"/>
      <c r="Y90" s="39"/>
      <c r="Z90" s="371"/>
      <c r="AA90" s="40"/>
      <c r="AB90" s="358"/>
      <c r="AC90" s="39"/>
      <c r="AD90" s="54"/>
      <c r="AE90" s="358"/>
      <c r="AF90" s="39"/>
      <c r="AG90" s="39"/>
      <c r="AH90" s="259"/>
      <c r="AI90" s="32"/>
      <c r="AJ90" s="259"/>
      <c r="AK90" s="32"/>
      <c r="AL90" s="259"/>
      <c r="AM90" s="39"/>
      <c r="AN90" s="371"/>
      <c r="AO90" s="40"/>
      <c r="AP90" s="358"/>
      <c r="AQ90" s="39"/>
      <c r="AR90" s="40"/>
      <c r="AS90" s="40"/>
      <c r="AT90" s="40"/>
      <c r="AU90" s="39"/>
      <c r="AV90" s="358"/>
      <c r="AW90" s="39"/>
      <c r="AX90" s="54"/>
      <c r="AY90" s="358"/>
      <c r="AZ90" s="39"/>
      <c r="BA90" s="358"/>
      <c r="BB90" s="39"/>
      <c r="BC90" s="40"/>
      <c r="BD90" s="39"/>
      <c r="BE90" s="39"/>
      <c r="BF90" s="40"/>
      <c r="BG90" s="40"/>
      <c r="BH90" s="55"/>
      <c r="BI90" s="44"/>
      <c r="BJ90" s="32">
        <v>1231.3728000000001</v>
      </c>
      <c r="BK90" s="54"/>
      <c r="BL90" s="358"/>
      <c r="BM90" s="39"/>
      <c r="BN90" s="381"/>
      <c r="BO90" s="53"/>
      <c r="BP90" s="53"/>
      <c r="BQ90" s="39"/>
      <c r="BR90" s="39"/>
      <c r="BS90" s="39"/>
      <c r="BT90" s="32"/>
      <c r="BU90" s="39"/>
      <c r="BV90" s="57"/>
      <c r="BW90" s="375"/>
      <c r="BX90" s="54"/>
      <c r="BY90" s="358"/>
      <c r="BZ90" s="58"/>
      <c r="CA90" s="59"/>
      <c r="CB90" s="60"/>
      <c r="CC90" s="59"/>
      <c r="CD90" s="59"/>
      <c r="CE90" s="61"/>
      <c r="CF90" s="39"/>
      <c r="CG90" s="39"/>
    </row>
    <row r="91" spans="1:85" ht="46.5" outlineLevel="1" x14ac:dyDescent="0.35">
      <c r="A91" s="75" t="s">
        <v>210</v>
      </c>
      <c r="B91" s="78" t="s">
        <v>215</v>
      </c>
      <c r="C91" s="35" t="s">
        <v>81</v>
      </c>
      <c r="D91" s="72" t="s">
        <v>216</v>
      </c>
      <c r="E91" s="36" t="s">
        <v>74</v>
      </c>
      <c r="F91" s="77">
        <f t="shared" si="13"/>
        <v>478.86186999999995</v>
      </c>
      <c r="G91" s="259">
        <f t="shared" si="9"/>
        <v>0</v>
      </c>
      <c r="H91" s="32">
        <f t="shared" si="10"/>
        <v>478.86186999999995</v>
      </c>
      <c r="I91" s="259"/>
      <c r="J91" s="32"/>
      <c r="K91" s="358"/>
      <c r="L91" s="39"/>
      <c r="M91" s="358"/>
      <c r="N91" s="39"/>
      <c r="O91" s="358"/>
      <c r="P91" s="39"/>
      <c r="Q91" s="259"/>
      <c r="R91" s="39"/>
      <c r="S91" s="39"/>
      <c r="T91" s="259"/>
      <c r="U91" s="32"/>
      <c r="V91" s="358"/>
      <c r="W91" s="53"/>
      <c r="X91" s="358"/>
      <c r="Y91" s="39"/>
      <c r="Z91" s="371"/>
      <c r="AA91" s="40"/>
      <c r="AB91" s="358"/>
      <c r="AC91" s="39"/>
      <c r="AD91" s="54"/>
      <c r="AE91" s="358"/>
      <c r="AF91" s="39"/>
      <c r="AG91" s="39">
        <v>171.72776999999999</v>
      </c>
      <c r="AH91" s="259"/>
      <c r="AI91" s="32"/>
      <c r="AJ91" s="259"/>
      <c r="AK91" s="32"/>
      <c r="AL91" s="259"/>
      <c r="AM91" s="39"/>
      <c r="AN91" s="371"/>
      <c r="AO91" s="40"/>
      <c r="AP91" s="358"/>
      <c r="AQ91" s="39"/>
      <c r="AR91" s="40"/>
      <c r="AS91" s="40"/>
      <c r="AT91" s="40"/>
      <c r="AU91" s="39"/>
      <c r="AV91" s="358"/>
      <c r="AW91" s="39"/>
      <c r="AX91" s="54"/>
      <c r="AY91" s="358"/>
      <c r="AZ91" s="39"/>
      <c r="BA91" s="358"/>
      <c r="BB91" s="39"/>
      <c r="BC91" s="40"/>
      <c r="BD91" s="39"/>
      <c r="BE91" s="39"/>
      <c r="BF91" s="40"/>
      <c r="BG91" s="40"/>
      <c r="BH91" s="55"/>
      <c r="BI91" s="56"/>
      <c r="BJ91" s="39"/>
      <c r="BK91" s="54"/>
      <c r="BL91" s="358"/>
      <c r="BM91" s="39"/>
      <c r="BN91" s="381"/>
      <c r="BO91" s="53"/>
      <c r="BP91" s="53"/>
      <c r="BQ91" s="39"/>
      <c r="BR91" s="39"/>
      <c r="BS91" s="39"/>
      <c r="BT91" s="39"/>
      <c r="BU91" s="39">
        <v>307.13409999999999</v>
      </c>
      <c r="BV91" s="57"/>
      <c r="BW91" s="375"/>
      <c r="BX91" s="54"/>
      <c r="BY91" s="358"/>
      <c r="BZ91" s="58"/>
      <c r="CA91" s="59"/>
      <c r="CB91" s="60"/>
      <c r="CC91" s="59"/>
      <c r="CD91" s="59"/>
      <c r="CE91" s="61"/>
      <c r="CF91" s="39"/>
      <c r="CG91" s="39"/>
    </row>
    <row r="92" spans="1:85" ht="46.5" outlineLevel="1" x14ac:dyDescent="0.35">
      <c r="A92" s="75" t="s">
        <v>210</v>
      </c>
      <c r="B92" s="78" t="s">
        <v>217</v>
      </c>
      <c r="C92" s="35" t="s">
        <v>81</v>
      </c>
      <c r="D92" s="72" t="s">
        <v>218</v>
      </c>
      <c r="E92" s="36" t="s">
        <v>74</v>
      </c>
      <c r="F92" s="77">
        <f t="shared" si="13"/>
        <v>4912.6743399999996</v>
      </c>
      <c r="G92" s="259">
        <f t="shared" si="9"/>
        <v>3369.9223199999997</v>
      </c>
      <c r="H92" s="32">
        <f t="shared" si="10"/>
        <v>1542.7520199999999</v>
      </c>
      <c r="I92" s="259"/>
      <c r="J92" s="32"/>
      <c r="K92" s="358"/>
      <c r="L92" s="39"/>
      <c r="M92" s="358"/>
      <c r="N92" s="39"/>
      <c r="O92" s="358">
        <v>48.526240000000001</v>
      </c>
      <c r="P92" s="39">
        <v>19.82057</v>
      </c>
      <c r="Q92" s="259">
        <v>72.088949999999997</v>
      </c>
      <c r="R92" s="32">
        <v>29.444780000000002</v>
      </c>
      <c r="S92" s="39">
        <v>166.30488</v>
      </c>
      <c r="T92" s="259"/>
      <c r="U92" s="32"/>
      <c r="V92" s="358"/>
      <c r="W92" s="53"/>
      <c r="X92" s="358">
        <v>182.10713000000001</v>
      </c>
      <c r="Y92" s="39">
        <v>74.381789999999995</v>
      </c>
      <c r="Z92" s="371"/>
      <c r="AA92" s="40"/>
      <c r="AB92" s="358"/>
      <c r="AC92" s="39"/>
      <c r="AD92" s="54"/>
      <c r="AE92" s="358"/>
      <c r="AF92" s="39"/>
      <c r="AG92" s="39"/>
      <c r="AH92" s="259"/>
      <c r="AI92" s="32"/>
      <c r="AJ92" s="259"/>
      <c r="AK92" s="32"/>
      <c r="AL92" s="259">
        <v>3067.2</v>
      </c>
      <c r="AM92" s="39">
        <v>1252.8</v>
      </c>
      <c r="AN92" s="371"/>
      <c r="AO92" s="40"/>
      <c r="AP92" s="358"/>
      <c r="AQ92" s="39"/>
      <c r="AR92" s="40"/>
      <c r="AS92" s="40"/>
      <c r="AT92" s="40"/>
      <c r="AU92" s="39"/>
      <c r="AV92" s="358"/>
      <c r="AW92" s="39"/>
      <c r="AX92" s="54"/>
      <c r="AY92" s="358"/>
      <c r="AZ92" s="39"/>
      <c r="BA92" s="358"/>
      <c r="BB92" s="39"/>
      <c r="BC92" s="40"/>
      <c r="BD92" s="39"/>
      <c r="BE92" s="39"/>
      <c r="BF92" s="40"/>
      <c r="BG92" s="40"/>
      <c r="BH92" s="55"/>
      <c r="BI92" s="56"/>
      <c r="BJ92" s="39"/>
      <c r="BK92" s="54"/>
      <c r="BL92" s="358"/>
      <c r="BM92" s="39"/>
      <c r="BN92" s="381"/>
      <c r="BO92" s="53"/>
      <c r="BP92" s="53"/>
      <c r="BQ92" s="39"/>
      <c r="BR92" s="39"/>
      <c r="BS92" s="39"/>
      <c r="BT92" s="32"/>
      <c r="BU92" s="39"/>
      <c r="BV92" s="57"/>
      <c r="BW92" s="375"/>
      <c r="BX92" s="54"/>
      <c r="BY92" s="358"/>
      <c r="BZ92" s="58"/>
      <c r="CA92" s="59"/>
      <c r="CB92" s="60"/>
      <c r="CC92" s="59"/>
      <c r="CD92" s="59"/>
      <c r="CE92" s="61"/>
      <c r="CF92" s="39"/>
      <c r="CG92" s="39"/>
    </row>
    <row r="93" spans="1:85" ht="46.5" outlineLevel="1" x14ac:dyDescent="0.35">
      <c r="A93" s="75" t="s">
        <v>210</v>
      </c>
      <c r="B93" s="78" t="s">
        <v>219</v>
      </c>
      <c r="C93" s="35" t="s">
        <v>81</v>
      </c>
      <c r="D93" s="72" t="s">
        <v>220</v>
      </c>
      <c r="E93" s="36" t="s">
        <v>74</v>
      </c>
      <c r="F93" s="77">
        <f t="shared" si="13"/>
        <v>1053.3946799999999</v>
      </c>
      <c r="G93" s="259">
        <f t="shared" si="9"/>
        <v>489.81930999999997</v>
      </c>
      <c r="H93" s="32">
        <f t="shared" si="10"/>
        <v>563.57537000000002</v>
      </c>
      <c r="I93" s="259"/>
      <c r="J93" s="32"/>
      <c r="K93" s="358"/>
      <c r="L93" s="39"/>
      <c r="M93" s="358"/>
      <c r="N93" s="39"/>
      <c r="O93" s="358">
        <v>220.49081000000001</v>
      </c>
      <c r="P93" s="39">
        <v>90.059619999999995</v>
      </c>
      <c r="Q93" s="259">
        <v>47.055140000000002</v>
      </c>
      <c r="R93" s="32">
        <v>19.219709999999999</v>
      </c>
      <c r="S93" s="39">
        <v>363.50833</v>
      </c>
      <c r="T93" s="259"/>
      <c r="U93" s="32"/>
      <c r="V93" s="358"/>
      <c r="W93" s="53"/>
      <c r="X93" s="358">
        <v>222.27336</v>
      </c>
      <c r="Y93" s="39">
        <v>90.787710000000004</v>
      </c>
      <c r="Z93" s="371"/>
      <c r="AA93" s="40"/>
      <c r="AB93" s="358"/>
      <c r="AC93" s="39"/>
      <c r="AD93" s="54"/>
      <c r="AE93" s="358"/>
      <c r="AF93" s="39"/>
      <c r="AG93" s="39"/>
      <c r="AH93" s="259"/>
      <c r="AI93" s="32"/>
      <c r="AJ93" s="259"/>
      <c r="AK93" s="32"/>
      <c r="AL93" s="259"/>
      <c r="AM93" s="39"/>
      <c r="AN93" s="371"/>
      <c r="AO93" s="40"/>
      <c r="AP93" s="358"/>
      <c r="AQ93" s="39"/>
      <c r="AR93" s="40"/>
      <c r="AS93" s="40"/>
      <c r="AT93" s="40"/>
      <c r="AU93" s="39"/>
      <c r="AV93" s="358"/>
      <c r="AW93" s="39"/>
      <c r="AX93" s="54"/>
      <c r="AY93" s="358"/>
      <c r="AZ93" s="39"/>
      <c r="BA93" s="358"/>
      <c r="BB93" s="39"/>
      <c r="BC93" s="40"/>
      <c r="BD93" s="39"/>
      <c r="BE93" s="39"/>
      <c r="BF93" s="40"/>
      <c r="BG93" s="40"/>
      <c r="BH93" s="55"/>
      <c r="BI93" s="56"/>
      <c r="BJ93" s="39"/>
      <c r="BK93" s="54"/>
      <c r="BL93" s="358"/>
      <c r="BM93" s="39"/>
      <c r="BN93" s="381"/>
      <c r="BO93" s="53"/>
      <c r="BP93" s="53"/>
      <c r="BQ93" s="39"/>
      <c r="BR93" s="39"/>
      <c r="BS93" s="39"/>
      <c r="BT93" s="32"/>
      <c r="BU93" s="39"/>
      <c r="BV93" s="57"/>
      <c r="BW93" s="375"/>
      <c r="BX93" s="54"/>
      <c r="BY93" s="358"/>
      <c r="BZ93" s="58"/>
      <c r="CA93" s="59"/>
      <c r="CB93" s="60"/>
      <c r="CC93" s="59"/>
      <c r="CD93" s="59"/>
      <c r="CE93" s="61"/>
      <c r="CF93" s="39"/>
      <c r="CG93" s="39"/>
    </row>
    <row r="94" spans="1:85" ht="46.5" outlineLevel="1" x14ac:dyDescent="0.35">
      <c r="A94" s="75" t="s">
        <v>210</v>
      </c>
      <c r="B94" s="78" t="s">
        <v>221</v>
      </c>
      <c r="C94" s="35" t="s">
        <v>81</v>
      </c>
      <c r="D94" s="72">
        <v>246523785965</v>
      </c>
      <c r="E94" s="36" t="s">
        <v>74</v>
      </c>
      <c r="F94" s="77">
        <f t="shared" si="13"/>
        <v>721.71408999999994</v>
      </c>
      <c r="G94" s="259">
        <f t="shared" si="9"/>
        <v>414.45573000000002</v>
      </c>
      <c r="H94" s="32">
        <f t="shared" si="10"/>
        <v>307.25835999999998</v>
      </c>
      <c r="I94" s="259"/>
      <c r="J94" s="32"/>
      <c r="K94" s="358"/>
      <c r="L94" s="39"/>
      <c r="M94" s="358"/>
      <c r="N94" s="39"/>
      <c r="O94" s="358">
        <v>156.75958</v>
      </c>
      <c r="P94" s="39">
        <v>64.028559999999999</v>
      </c>
      <c r="Q94" s="259">
        <v>31.172149999999998</v>
      </c>
      <c r="R94" s="32">
        <v>12.732279999999999</v>
      </c>
      <c r="S94" s="39"/>
      <c r="T94" s="259"/>
      <c r="U94" s="32"/>
      <c r="V94" s="358"/>
      <c r="W94" s="53"/>
      <c r="X94" s="358">
        <f>220.82541+5.69859</f>
        <v>226.524</v>
      </c>
      <c r="Y94" s="39">
        <f>90.19629+2.32759</f>
        <v>92.523880000000005</v>
      </c>
      <c r="Z94" s="371"/>
      <c r="AA94" s="40"/>
      <c r="AB94" s="358"/>
      <c r="AC94" s="39"/>
      <c r="AD94" s="54"/>
      <c r="AE94" s="358"/>
      <c r="AF94" s="39"/>
      <c r="AG94" s="39"/>
      <c r="AH94" s="259"/>
      <c r="AI94" s="32"/>
      <c r="AJ94" s="259"/>
      <c r="AK94" s="32"/>
      <c r="AL94" s="259"/>
      <c r="AM94" s="39"/>
      <c r="AN94" s="371"/>
      <c r="AO94" s="40"/>
      <c r="AP94" s="358"/>
      <c r="AQ94" s="39"/>
      <c r="AR94" s="40"/>
      <c r="AS94" s="40"/>
      <c r="AT94" s="40"/>
      <c r="AU94" s="39"/>
      <c r="AV94" s="358"/>
      <c r="AW94" s="39"/>
      <c r="AX94" s="54"/>
      <c r="AY94" s="358"/>
      <c r="AZ94" s="39"/>
      <c r="BA94" s="358"/>
      <c r="BB94" s="39"/>
      <c r="BC94" s="40"/>
      <c r="BD94" s="39"/>
      <c r="BE94" s="39"/>
      <c r="BF94" s="40"/>
      <c r="BG94" s="40"/>
      <c r="BH94" s="55"/>
      <c r="BI94" s="56"/>
      <c r="BJ94" s="39"/>
      <c r="BK94" s="54"/>
      <c r="BL94" s="358"/>
      <c r="BM94" s="39"/>
      <c r="BN94" s="381"/>
      <c r="BO94" s="53"/>
      <c r="BP94" s="53"/>
      <c r="BQ94" s="39"/>
      <c r="BR94" s="39"/>
      <c r="BS94" s="39"/>
      <c r="BT94" s="32"/>
      <c r="BU94" s="39">
        <v>137.97363999999999</v>
      </c>
      <c r="BV94" s="57"/>
      <c r="BW94" s="375"/>
      <c r="BX94" s="54"/>
      <c r="BY94" s="358"/>
      <c r="BZ94" s="58"/>
      <c r="CA94" s="59"/>
      <c r="CB94" s="60"/>
      <c r="CC94" s="59"/>
      <c r="CD94" s="59"/>
      <c r="CE94" s="61"/>
      <c r="CF94" s="39"/>
      <c r="CG94" s="39"/>
    </row>
    <row r="95" spans="1:85" ht="46.5" outlineLevel="1" x14ac:dyDescent="0.35">
      <c r="A95" s="75" t="s">
        <v>210</v>
      </c>
      <c r="B95" s="88" t="s">
        <v>1110</v>
      </c>
      <c r="C95" s="35" t="s">
        <v>81</v>
      </c>
      <c r="D95" s="1">
        <v>240403122789</v>
      </c>
      <c r="E95" s="64"/>
      <c r="F95" s="77">
        <f t="shared" si="13"/>
        <v>232.8</v>
      </c>
      <c r="G95" s="259">
        <f t="shared" si="9"/>
        <v>0</v>
      </c>
      <c r="H95" s="32">
        <f t="shared" si="10"/>
        <v>232.8</v>
      </c>
      <c r="I95" s="347"/>
      <c r="J95" s="65"/>
      <c r="K95" s="368"/>
      <c r="L95" s="66"/>
      <c r="M95" s="368"/>
      <c r="N95" s="66"/>
      <c r="O95" s="368"/>
      <c r="P95" s="66"/>
      <c r="Q95" s="347"/>
      <c r="R95" s="65"/>
      <c r="S95" s="66"/>
      <c r="T95" s="347"/>
      <c r="U95" s="65"/>
      <c r="V95" s="368"/>
      <c r="W95" s="89"/>
      <c r="X95" s="368"/>
      <c r="Y95" s="66"/>
      <c r="Z95" s="371"/>
      <c r="AA95" s="40"/>
      <c r="AB95" s="368"/>
      <c r="AC95" s="66"/>
      <c r="AD95" s="66"/>
      <c r="AE95" s="368"/>
      <c r="AF95" s="66"/>
      <c r="AG95" s="66"/>
      <c r="AH95" s="347"/>
      <c r="AI95" s="65"/>
      <c r="AJ95" s="347"/>
      <c r="AK95" s="65"/>
      <c r="AL95" s="347"/>
      <c r="AM95" s="66"/>
      <c r="AN95" s="371"/>
      <c r="AO95" s="40"/>
      <c r="AP95" s="368"/>
      <c r="AQ95" s="66"/>
      <c r="AR95" s="40"/>
      <c r="AS95" s="40"/>
      <c r="AT95" s="40"/>
      <c r="AU95" s="66"/>
      <c r="AV95" s="368"/>
      <c r="AW95" s="66"/>
      <c r="AX95" s="66"/>
      <c r="AY95" s="368"/>
      <c r="AZ95" s="66"/>
      <c r="BA95" s="368"/>
      <c r="BB95" s="66"/>
      <c r="BC95" s="40"/>
      <c r="BD95" s="66"/>
      <c r="BE95" s="66"/>
      <c r="BF95" s="40"/>
      <c r="BG95" s="40"/>
      <c r="BH95" s="55"/>
      <c r="BI95" s="56"/>
      <c r="BJ95" s="66">
        <v>232.8</v>
      </c>
      <c r="BK95" s="66"/>
      <c r="BL95" s="368"/>
      <c r="BM95" s="66"/>
      <c r="BN95" s="398"/>
      <c r="BO95" s="89"/>
      <c r="BP95" s="89"/>
      <c r="BQ95" s="66"/>
      <c r="BR95" s="66"/>
      <c r="BS95" s="66"/>
      <c r="BT95" s="65"/>
      <c r="BU95" s="66"/>
      <c r="BV95" s="57"/>
      <c r="BW95" s="368"/>
      <c r="BX95" s="66"/>
      <c r="BY95" s="368"/>
      <c r="BZ95" s="90"/>
      <c r="CA95" s="59"/>
      <c r="CB95" s="60"/>
      <c r="CC95" s="59"/>
      <c r="CD95" s="59"/>
      <c r="CE95" s="61"/>
      <c r="CF95" s="66"/>
      <c r="CG95" s="66"/>
    </row>
    <row r="96" spans="1:85" ht="46.5" outlineLevel="1" x14ac:dyDescent="0.35">
      <c r="A96" s="75" t="s">
        <v>210</v>
      </c>
      <c r="B96" s="78" t="s">
        <v>222</v>
      </c>
      <c r="C96" s="35" t="s">
        <v>81</v>
      </c>
      <c r="D96" s="72" t="s">
        <v>223</v>
      </c>
      <c r="E96" s="36" t="s">
        <v>74</v>
      </c>
      <c r="F96" s="77">
        <f t="shared" si="13"/>
        <v>94.998840000000001</v>
      </c>
      <c r="G96" s="259">
        <f t="shared" si="9"/>
        <v>8.8741800000000008</v>
      </c>
      <c r="H96" s="32">
        <f t="shared" si="10"/>
        <v>86.124660000000006</v>
      </c>
      <c r="I96" s="259"/>
      <c r="J96" s="32"/>
      <c r="K96" s="358"/>
      <c r="L96" s="39"/>
      <c r="M96" s="358"/>
      <c r="N96" s="39"/>
      <c r="O96" s="358">
        <v>8.8741800000000008</v>
      </c>
      <c r="P96" s="39">
        <v>3.62466</v>
      </c>
      <c r="Q96" s="259"/>
      <c r="R96" s="32"/>
      <c r="S96" s="39"/>
      <c r="T96" s="259"/>
      <c r="U96" s="32"/>
      <c r="V96" s="358"/>
      <c r="W96" s="53"/>
      <c r="X96" s="358"/>
      <c r="Y96" s="39"/>
      <c r="Z96" s="371"/>
      <c r="AA96" s="40"/>
      <c r="AB96" s="358"/>
      <c r="AC96" s="39"/>
      <c r="AD96" s="54"/>
      <c r="AE96" s="358"/>
      <c r="AF96" s="39"/>
      <c r="AG96" s="39"/>
      <c r="AH96" s="259"/>
      <c r="AI96" s="32"/>
      <c r="AJ96" s="259"/>
      <c r="AK96" s="32"/>
      <c r="AL96" s="259"/>
      <c r="AM96" s="39"/>
      <c r="AN96" s="371"/>
      <c r="AO96" s="40"/>
      <c r="AP96" s="358"/>
      <c r="AQ96" s="39"/>
      <c r="AR96" s="40"/>
      <c r="AS96" s="40"/>
      <c r="AT96" s="40"/>
      <c r="AU96" s="39"/>
      <c r="AV96" s="358"/>
      <c r="AW96" s="39"/>
      <c r="AX96" s="54"/>
      <c r="AY96" s="358"/>
      <c r="AZ96" s="39"/>
      <c r="BA96" s="358"/>
      <c r="BB96" s="39"/>
      <c r="BC96" s="40"/>
      <c r="BD96" s="39"/>
      <c r="BE96" s="39"/>
      <c r="BF96" s="40"/>
      <c r="BG96" s="40"/>
      <c r="BH96" s="55"/>
      <c r="BI96" s="56"/>
      <c r="BJ96" s="39">
        <v>82.5</v>
      </c>
      <c r="BK96" s="54"/>
      <c r="BL96" s="358"/>
      <c r="BM96" s="39"/>
      <c r="BN96" s="381"/>
      <c r="BO96" s="53"/>
      <c r="BP96" s="53"/>
      <c r="BQ96" s="39"/>
      <c r="BR96" s="39"/>
      <c r="BS96" s="39"/>
      <c r="BT96" s="32"/>
      <c r="BU96" s="39"/>
      <c r="BV96" s="57"/>
      <c r="BW96" s="375"/>
      <c r="BX96" s="54"/>
      <c r="BY96" s="358"/>
      <c r="BZ96" s="58"/>
      <c r="CA96" s="59"/>
      <c r="CB96" s="60"/>
      <c r="CC96" s="59"/>
      <c r="CD96" s="59"/>
      <c r="CE96" s="61"/>
      <c r="CF96" s="39"/>
      <c r="CG96" s="39"/>
    </row>
    <row r="97" spans="1:85" ht="46.5" outlineLevel="1" x14ac:dyDescent="0.35">
      <c r="A97" s="86" t="s">
        <v>225</v>
      </c>
      <c r="B97" s="78" t="s">
        <v>226</v>
      </c>
      <c r="C97" s="35" t="s">
        <v>81</v>
      </c>
      <c r="D97" s="72" t="s">
        <v>227</v>
      </c>
      <c r="E97" s="36" t="s">
        <v>74</v>
      </c>
      <c r="F97" s="77">
        <f t="shared" si="13"/>
        <v>28.44463</v>
      </c>
      <c r="G97" s="259">
        <f t="shared" si="9"/>
        <v>11.761659999999999</v>
      </c>
      <c r="H97" s="32">
        <f t="shared" si="10"/>
        <v>16.682970000000001</v>
      </c>
      <c r="I97" s="259"/>
      <c r="J97" s="32"/>
      <c r="K97" s="358"/>
      <c r="L97" s="39"/>
      <c r="M97" s="358"/>
      <c r="N97" s="39"/>
      <c r="O97" s="358">
        <v>5.1992399999999996</v>
      </c>
      <c r="P97" s="39">
        <v>2.1236299999999999</v>
      </c>
      <c r="Q97" s="259"/>
      <c r="R97" s="32"/>
      <c r="S97" s="39">
        <v>11.878920000000001</v>
      </c>
      <c r="T97" s="259"/>
      <c r="U97" s="32"/>
      <c r="V97" s="358"/>
      <c r="W97" s="53"/>
      <c r="X97" s="358">
        <v>6.5624200000000004</v>
      </c>
      <c r="Y97" s="39">
        <v>2.6804199999999998</v>
      </c>
      <c r="Z97" s="371"/>
      <c r="AA97" s="40"/>
      <c r="AB97" s="358"/>
      <c r="AC97" s="39"/>
      <c r="AD97" s="54"/>
      <c r="AE97" s="358"/>
      <c r="AF97" s="39"/>
      <c r="AG97" s="39"/>
      <c r="AH97" s="259"/>
      <c r="AI97" s="32"/>
      <c r="AJ97" s="259"/>
      <c r="AK97" s="32"/>
      <c r="AL97" s="259"/>
      <c r="AM97" s="39"/>
      <c r="AN97" s="371"/>
      <c r="AO97" s="40"/>
      <c r="AP97" s="358"/>
      <c r="AQ97" s="39"/>
      <c r="AR97" s="40"/>
      <c r="AS97" s="40"/>
      <c r="AT97" s="40"/>
      <c r="AU97" s="39"/>
      <c r="AV97" s="358"/>
      <c r="AW97" s="39"/>
      <c r="AX97" s="54"/>
      <c r="AY97" s="358"/>
      <c r="AZ97" s="39"/>
      <c r="BA97" s="358"/>
      <c r="BB97" s="39"/>
      <c r="BC97" s="40"/>
      <c r="BD97" s="39"/>
      <c r="BE97" s="39"/>
      <c r="BF97" s="40"/>
      <c r="BG97" s="40"/>
      <c r="BH97" s="55"/>
      <c r="BI97" s="56"/>
      <c r="BJ97" s="39"/>
      <c r="BK97" s="54"/>
      <c r="BL97" s="358"/>
      <c r="BM97" s="39"/>
      <c r="BN97" s="381"/>
      <c r="BO97" s="53"/>
      <c r="BP97" s="53"/>
      <c r="BQ97" s="39"/>
      <c r="BR97" s="39"/>
      <c r="BS97" s="39"/>
      <c r="BT97" s="32"/>
      <c r="BU97" s="39"/>
      <c r="BV97" s="57"/>
      <c r="BW97" s="375"/>
      <c r="BX97" s="54"/>
      <c r="BY97" s="358"/>
      <c r="BZ97" s="58"/>
      <c r="CA97" s="59"/>
      <c r="CB97" s="60"/>
      <c r="CC97" s="59"/>
      <c r="CD97" s="59"/>
      <c r="CE97" s="61"/>
      <c r="CF97" s="39"/>
      <c r="CG97" s="39"/>
    </row>
    <row r="98" spans="1:85" ht="46.5" outlineLevel="1" x14ac:dyDescent="0.35">
      <c r="A98" s="75" t="s">
        <v>210</v>
      </c>
      <c r="B98" s="78" t="s">
        <v>228</v>
      </c>
      <c r="C98" s="35" t="s">
        <v>81</v>
      </c>
      <c r="D98" s="72">
        <v>246521919821</v>
      </c>
      <c r="E98" s="36" t="s">
        <v>74</v>
      </c>
      <c r="F98" s="77">
        <f t="shared" si="13"/>
        <v>5359.0487700000003</v>
      </c>
      <c r="G98" s="259">
        <f t="shared" si="9"/>
        <v>648.06563000000006</v>
      </c>
      <c r="H98" s="32">
        <f t="shared" si="10"/>
        <v>4710.9831400000003</v>
      </c>
      <c r="I98" s="259"/>
      <c r="J98" s="32"/>
      <c r="K98" s="358"/>
      <c r="L98" s="39"/>
      <c r="M98" s="358"/>
      <c r="N98" s="39"/>
      <c r="O98" s="358">
        <v>349.52109999999999</v>
      </c>
      <c r="P98" s="39">
        <v>142.76213999999999</v>
      </c>
      <c r="Q98" s="259">
        <v>24.7807</v>
      </c>
      <c r="R98" s="32">
        <v>10.12168</v>
      </c>
      <c r="S98" s="39">
        <v>416.67129</v>
      </c>
      <c r="T98" s="259"/>
      <c r="U98" s="32"/>
      <c r="V98" s="358"/>
      <c r="W98" s="53"/>
      <c r="X98" s="358">
        <f>157.62732+116.13651</f>
        <v>273.76382999999998</v>
      </c>
      <c r="Y98" s="39">
        <f>64.38299+47.43604</f>
        <v>111.81903</v>
      </c>
      <c r="Z98" s="371"/>
      <c r="AA98" s="40"/>
      <c r="AB98" s="358"/>
      <c r="AC98" s="39"/>
      <c r="AD98" s="54"/>
      <c r="AE98" s="358"/>
      <c r="AF98" s="39"/>
      <c r="AG98" s="39"/>
      <c r="AH98" s="259"/>
      <c r="AI98" s="32"/>
      <c r="AJ98" s="259"/>
      <c r="AK98" s="32"/>
      <c r="AL98" s="259"/>
      <c r="AM98" s="39"/>
      <c r="AN98" s="371"/>
      <c r="AO98" s="40"/>
      <c r="AP98" s="358"/>
      <c r="AQ98" s="39"/>
      <c r="AR98" s="40"/>
      <c r="AS98" s="40"/>
      <c r="AT98" s="40"/>
      <c r="AU98" s="39"/>
      <c r="AV98" s="358"/>
      <c r="AW98" s="39"/>
      <c r="AX98" s="54"/>
      <c r="AY98" s="358"/>
      <c r="AZ98" s="39"/>
      <c r="BA98" s="358"/>
      <c r="BB98" s="39"/>
      <c r="BC98" s="40"/>
      <c r="BD98" s="39"/>
      <c r="BE98" s="39"/>
      <c r="BF98" s="40"/>
      <c r="BG98" s="40"/>
      <c r="BH98" s="55"/>
      <c r="BI98" s="44"/>
      <c r="BJ98" s="32">
        <v>4029.6089999999999</v>
      </c>
      <c r="BK98" s="54"/>
      <c r="BL98" s="358"/>
      <c r="BM98" s="39"/>
      <c r="BN98" s="381"/>
      <c r="BO98" s="53"/>
      <c r="BP98" s="53"/>
      <c r="BQ98" s="39"/>
      <c r="BR98" s="39"/>
      <c r="BS98" s="39"/>
      <c r="BT98" s="32"/>
      <c r="BU98" s="39"/>
      <c r="BV98" s="57"/>
      <c r="BW98" s="375"/>
      <c r="BX98" s="54"/>
      <c r="BY98" s="358"/>
      <c r="BZ98" s="58"/>
      <c r="CA98" s="59"/>
      <c r="CB98" s="60"/>
      <c r="CC98" s="59"/>
      <c r="CD98" s="59"/>
      <c r="CE98" s="61"/>
      <c r="CF98" s="39"/>
      <c r="CG98" s="39"/>
    </row>
    <row r="99" spans="1:85" ht="46.5" outlineLevel="1" x14ac:dyDescent="0.35">
      <c r="A99" s="75" t="s">
        <v>210</v>
      </c>
      <c r="B99" s="78" t="s">
        <v>229</v>
      </c>
      <c r="C99" s="35" t="s">
        <v>81</v>
      </c>
      <c r="D99" s="72">
        <v>240401875314</v>
      </c>
      <c r="E99" s="36" t="s">
        <v>74</v>
      </c>
      <c r="F99" s="77">
        <f t="shared" si="13"/>
        <v>1131.48749</v>
      </c>
      <c r="G99" s="259">
        <f t="shared" si="9"/>
        <v>718.91084000000001</v>
      </c>
      <c r="H99" s="32">
        <f t="shared" si="10"/>
        <v>412.57664999999997</v>
      </c>
      <c r="I99" s="259"/>
      <c r="J99" s="32"/>
      <c r="K99" s="358"/>
      <c r="L99" s="39"/>
      <c r="M99" s="358"/>
      <c r="N99" s="39"/>
      <c r="O99" s="358">
        <v>469.92790000000002</v>
      </c>
      <c r="P99" s="39">
        <v>191.94238999999999</v>
      </c>
      <c r="Q99" s="259"/>
      <c r="R99" s="32"/>
      <c r="S99" s="39">
        <v>118.937</v>
      </c>
      <c r="T99" s="259"/>
      <c r="U99" s="32"/>
      <c r="V99" s="358"/>
      <c r="W99" s="53"/>
      <c r="X99" s="358">
        <f>31.11103+217.87191</f>
        <v>248.98294000000001</v>
      </c>
      <c r="Y99" s="39">
        <f>12.70733+88.98993</f>
        <v>101.69726</v>
      </c>
      <c r="Z99" s="371"/>
      <c r="AA99" s="40"/>
      <c r="AB99" s="358"/>
      <c r="AC99" s="39"/>
      <c r="AD99" s="54"/>
      <c r="AE99" s="358"/>
      <c r="AF99" s="39"/>
      <c r="AG99" s="39"/>
      <c r="AH99" s="259"/>
      <c r="AI99" s="32"/>
      <c r="AJ99" s="259"/>
      <c r="AK99" s="32"/>
      <c r="AL99" s="259"/>
      <c r="AM99" s="39"/>
      <c r="AN99" s="371"/>
      <c r="AO99" s="40"/>
      <c r="AP99" s="358"/>
      <c r="AQ99" s="39"/>
      <c r="AR99" s="40"/>
      <c r="AS99" s="40"/>
      <c r="AT99" s="40"/>
      <c r="AU99" s="39"/>
      <c r="AV99" s="358"/>
      <c r="AW99" s="39"/>
      <c r="AX99" s="54"/>
      <c r="AY99" s="358"/>
      <c r="AZ99" s="39"/>
      <c r="BA99" s="358"/>
      <c r="BB99" s="39"/>
      <c r="BC99" s="40"/>
      <c r="BD99" s="39"/>
      <c r="BE99" s="39"/>
      <c r="BF99" s="40"/>
      <c r="BG99" s="40"/>
      <c r="BH99" s="55"/>
      <c r="BI99" s="44"/>
      <c r="BJ99" s="32"/>
      <c r="BK99" s="54"/>
      <c r="BL99" s="358"/>
      <c r="BM99" s="39"/>
      <c r="BN99" s="381"/>
      <c r="BO99" s="53"/>
      <c r="BP99" s="53"/>
      <c r="BQ99" s="39"/>
      <c r="BR99" s="39"/>
      <c r="BS99" s="39"/>
      <c r="BT99" s="32"/>
      <c r="BU99" s="39"/>
      <c r="BV99" s="57"/>
      <c r="BW99" s="375"/>
      <c r="BX99" s="54"/>
      <c r="BY99" s="358"/>
      <c r="BZ99" s="58"/>
      <c r="CA99" s="59"/>
      <c r="CB99" s="60"/>
      <c r="CC99" s="59"/>
      <c r="CD99" s="59"/>
      <c r="CE99" s="61"/>
      <c r="CF99" s="39"/>
      <c r="CG99" s="39"/>
    </row>
    <row r="100" spans="1:85" ht="46.5" outlineLevel="1" x14ac:dyDescent="0.35">
      <c r="A100" s="75" t="s">
        <v>210</v>
      </c>
      <c r="B100" s="78" t="s">
        <v>230</v>
      </c>
      <c r="C100" s="35" t="s">
        <v>81</v>
      </c>
      <c r="D100" s="91">
        <v>246518277606</v>
      </c>
      <c r="E100" s="36" t="s">
        <v>74</v>
      </c>
      <c r="F100" s="77">
        <f t="shared" si="13"/>
        <v>2872.5986400000002</v>
      </c>
      <c r="G100" s="259">
        <f t="shared" si="9"/>
        <v>899.06473000000005</v>
      </c>
      <c r="H100" s="32">
        <f t="shared" si="10"/>
        <v>1973.5339100000001</v>
      </c>
      <c r="I100" s="259"/>
      <c r="J100" s="32"/>
      <c r="K100" s="358"/>
      <c r="L100" s="39"/>
      <c r="M100" s="358"/>
      <c r="N100" s="39"/>
      <c r="O100" s="358">
        <v>340.90246000000002</v>
      </c>
      <c r="P100" s="39">
        <v>139.24185</v>
      </c>
      <c r="Q100" s="259">
        <v>71.340419999999995</v>
      </c>
      <c r="R100" s="32">
        <v>29.139050000000001</v>
      </c>
      <c r="S100" s="39">
        <v>837.73788000000002</v>
      </c>
      <c r="T100" s="259"/>
      <c r="U100" s="32"/>
      <c r="V100" s="358"/>
      <c r="W100" s="53"/>
      <c r="X100" s="358">
        <f>341.57391+145.24794</f>
        <v>486.82185000000004</v>
      </c>
      <c r="Y100" s="39">
        <f>139.51611+59.32662</f>
        <v>198.84272999999999</v>
      </c>
      <c r="Z100" s="371"/>
      <c r="AA100" s="40"/>
      <c r="AB100" s="358"/>
      <c r="AC100" s="39"/>
      <c r="AD100" s="54"/>
      <c r="AE100" s="358"/>
      <c r="AF100" s="39"/>
      <c r="AG100" s="39"/>
      <c r="AH100" s="259"/>
      <c r="AI100" s="32"/>
      <c r="AJ100" s="259"/>
      <c r="AK100" s="32"/>
      <c r="AL100" s="259"/>
      <c r="AM100" s="39"/>
      <c r="AN100" s="371"/>
      <c r="AO100" s="40"/>
      <c r="AP100" s="358"/>
      <c r="AQ100" s="39"/>
      <c r="AR100" s="40"/>
      <c r="AS100" s="40"/>
      <c r="AT100" s="40"/>
      <c r="AU100" s="39"/>
      <c r="AV100" s="358"/>
      <c r="AW100" s="39"/>
      <c r="AX100" s="54"/>
      <c r="AY100" s="358"/>
      <c r="AZ100" s="39"/>
      <c r="BA100" s="358"/>
      <c r="BB100" s="39"/>
      <c r="BC100" s="40"/>
      <c r="BD100" s="39"/>
      <c r="BE100" s="39"/>
      <c r="BF100" s="40"/>
      <c r="BG100" s="40"/>
      <c r="BH100" s="55"/>
      <c r="BI100" s="44"/>
      <c r="BJ100" s="32">
        <v>768.57240000000002</v>
      </c>
      <c r="BK100" s="54"/>
      <c r="BL100" s="358"/>
      <c r="BM100" s="39"/>
      <c r="BN100" s="381"/>
      <c r="BO100" s="53"/>
      <c r="BP100" s="53"/>
      <c r="BQ100" s="39"/>
      <c r="BR100" s="39"/>
      <c r="BS100" s="39"/>
      <c r="BT100" s="32"/>
      <c r="BU100" s="39"/>
      <c r="BV100" s="57"/>
      <c r="BW100" s="375"/>
      <c r="BX100" s="54"/>
      <c r="BY100" s="358"/>
      <c r="BZ100" s="58"/>
      <c r="CA100" s="59"/>
      <c r="CB100" s="60"/>
      <c r="CC100" s="59"/>
      <c r="CD100" s="59"/>
      <c r="CE100" s="61"/>
      <c r="CF100" s="39"/>
      <c r="CG100" s="39"/>
    </row>
    <row r="101" spans="1:85" ht="46.5" outlineLevel="1" x14ac:dyDescent="0.35">
      <c r="A101" s="75" t="s">
        <v>210</v>
      </c>
      <c r="B101" s="78" t="s">
        <v>231</v>
      </c>
      <c r="C101" s="35" t="s">
        <v>81</v>
      </c>
      <c r="D101" s="72">
        <v>242401927615</v>
      </c>
      <c r="E101" s="36" t="s">
        <v>74</v>
      </c>
      <c r="F101" s="77">
        <f t="shared" si="13"/>
        <v>536.20261000000005</v>
      </c>
      <c r="G101" s="259">
        <f t="shared" si="9"/>
        <v>355.35685000000001</v>
      </c>
      <c r="H101" s="32">
        <f t="shared" si="10"/>
        <v>180.84575999999998</v>
      </c>
      <c r="I101" s="259"/>
      <c r="J101" s="32"/>
      <c r="K101" s="358"/>
      <c r="L101" s="39"/>
      <c r="M101" s="358"/>
      <c r="N101" s="39"/>
      <c r="O101" s="358">
        <v>179.54311999999999</v>
      </c>
      <c r="P101" s="39">
        <v>73.334509999999995</v>
      </c>
      <c r="Q101" s="259"/>
      <c r="R101" s="32"/>
      <c r="S101" s="39"/>
      <c r="T101" s="259"/>
      <c r="U101" s="32"/>
      <c r="V101" s="358"/>
      <c r="W101" s="53"/>
      <c r="X101" s="358">
        <f>13.59272+162.22101</f>
        <v>175.81373000000002</v>
      </c>
      <c r="Y101" s="39">
        <f>5.55196+66.25929</f>
        <v>71.811249999999987</v>
      </c>
      <c r="Z101" s="371"/>
      <c r="AA101" s="40"/>
      <c r="AB101" s="358"/>
      <c r="AC101" s="39"/>
      <c r="AD101" s="54"/>
      <c r="AE101" s="358"/>
      <c r="AF101" s="39"/>
      <c r="AG101" s="39"/>
      <c r="AH101" s="259"/>
      <c r="AI101" s="32"/>
      <c r="AJ101" s="259"/>
      <c r="AK101" s="32"/>
      <c r="AL101" s="259"/>
      <c r="AM101" s="39"/>
      <c r="AN101" s="371"/>
      <c r="AO101" s="40"/>
      <c r="AP101" s="358"/>
      <c r="AQ101" s="39"/>
      <c r="AR101" s="40"/>
      <c r="AS101" s="40"/>
      <c r="AT101" s="40"/>
      <c r="AU101" s="39"/>
      <c r="AV101" s="358"/>
      <c r="AW101" s="39"/>
      <c r="AX101" s="54"/>
      <c r="AY101" s="358"/>
      <c r="AZ101" s="39"/>
      <c r="BA101" s="358"/>
      <c r="BB101" s="39"/>
      <c r="BC101" s="40"/>
      <c r="BD101" s="39"/>
      <c r="BE101" s="39"/>
      <c r="BF101" s="40"/>
      <c r="BG101" s="40"/>
      <c r="BH101" s="55"/>
      <c r="BI101" s="44"/>
      <c r="BJ101" s="32">
        <v>35.700000000000003</v>
      </c>
      <c r="BK101" s="54"/>
      <c r="BL101" s="358"/>
      <c r="BM101" s="39"/>
      <c r="BN101" s="381"/>
      <c r="BO101" s="53"/>
      <c r="BP101" s="53"/>
      <c r="BQ101" s="39"/>
      <c r="BR101" s="39"/>
      <c r="BS101" s="39"/>
      <c r="BT101" s="32"/>
      <c r="BU101" s="39"/>
      <c r="BV101" s="57"/>
      <c r="BW101" s="375"/>
      <c r="BX101" s="54"/>
      <c r="BY101" s="358"/>
      <c r="BZ101" s="58"/>
      <c r="CA101" s="59"/>
      <c r="CB101" s="60"/>
      <c r="CC101" s="59"/>
      <c r="CD101" s="59"/>
      <c r="CE101" s="61"/>
      <c r="CF101" s="39"/>
      <c r="CG101" s="39"/>
    </row>
    <row r="102" spans="1:85" ht="46.5" outlineLevel="1" x14ac:dyDescent="0.35">
      <c r="A102" s="75" t="s">
        <v>210</v>
      </c>
      <c r="B102" s="78" t="s">
        <v>232</v>
      </c>
      <c r="C102" s="35" t="s">
        <v>81</v>
      </c>
      <c r="D102" s="72">
        <v>246408466590</v>
      </c>
      <c r="E102" s="36" t="s">
        <v>74</v>
      </c>
      <c r="F102" s="77">
        <f t="shared" si="13"/>
        <v>238.72627</v>
      </c>
      <c r="G102" s="259">
        <f t="shared" si="9"/>
        <v>130.16165000000001</v>
      </c>
      <c r="H102" s="32">
        <f t="shared" si="10"/>
        <v>108.56462000000001</v>
      </c>
      <c r="I102" s="259"/>
      <c r="J102" s="32"/>
      <c r="K102" s="358"/>
      <c r="L102" s="39"/>
      <c r="M102" s="358"/>
      <c r="N102" s="39"/>
      <c r="O102" s="358">
        <v>13.86464</v>
      </c>
      <c r="P102" s="39">
        <v>5.6630200000000004</v>
      </c>
      <c r="Q102" s="259">
        <v>21.385539999999999</v>
      </c>
      <c r="R102" s="32">
        <v>8.7349399999999999</v>
      </c>
      <c r="S102" s="39">
        <v>55.4</v>
      </c>
      <c r="T102" s="259"/>
      <c r="U102" s="32"/>
      <c r="V102" s="358"/>
      <c r="W102" s="53"/>
      <c r="X102" s="358">
        <v>94.911469999999994</v>
      </c>
      <c r="Y102" s="39">
        <v>38.766660000000002</v>
      </c>
      <c r="Z102" s="371"/>
      <c r="AA102" s="40"/>
      <c r="AB102" s="358"/>
      <c r="AC102" s="39"/>
      <c r="AD102" s="54"/>
      <c r="AE102" s="358"/>
      <c r="AF102" s="39"/>
      <c r="AG102" s="39"/>
      <c r="AH102" s="259"/>
      <c r="AI102" s="32"/>
      <c r="AJ102" s="259"/>
      <c r="AK102" s="32"/>
      <c r="AL102" s="259"/>
      <c r="AM102" s="39"/>
      <c r="AN102" s="371"/>
      <c r="AO102" s="40"/>
      <c r="AP102" s="358"/>
      <c r="AQ102" s="39"/>
      <c r="AR102" s="40"/>
      <c r="AS102" s="40"/>
      <c r="AT102" s="40"/>
      <c r="AU102" s="39"/>
      <c r="AV102" s="358"/>
      <c r="AW102" s="39"/>
      <c r="AX102" s="54"/>
      <c r="AY102" s="358"/>
      <c r="AZ102" s="39"/>
      <c r="BA102" s="358"/>
      <c r="BB102" s="39"/>
      <c r="BC102" s="40"/>
      <c r="BD102" s="39"/>
      <c r="BE102" s="39"/>
      <c r="BF102" s="40"/>
      <c r="BG102" s="40"/>
      <c r="BH102" s="55"/>
      <c r="BI102" s="56"/>
      <c r="BJ102" s="39"/>
      <c r="BK102" s="54"/>
      <c r="BL102" s="358"/>
      <c r="BM102" s="39"/>
      <c r="BN102" s="381"/>
      <c r="BO102" s="53"/>
      <c r="BP102" s="53"/>
      <c r="BQ102" s="39"/>
      <c r="BR102" s="39"/>
      <c r="BS102" s="39"/>
      <c r="BT102" s="32"/>
      <c r="BU102" s="39"/>
      <c r="BV102" s="57"/>
      <c r="BW102" s="375"/>
      <c r="BX102" s="54"/>
      <c r="BY102" s="358"/>
      <c r="BZ102" s="58"/>
      <c r="CA102" s="59"/>
      <c r="CB102" s="60"/>
      <c r="CC102" s="59"/>
      <c r="CD102" s="59"/>
      <c r="CE102" s="61"/>
      <c r="CF102" s="39"/>
      <c r="CG102" s="39"/>
    </row>
    <row r="103" spans="1:85" ht="46.5" outlineLevel="1" x14ac:dyDescent="0.35">
      <c r="A103" s="75" t="s">
        <v>210</v>
      </c>
      <c r="B103" s="78" t="s">
        <v>233</v>
      </c>
      <c r="C103" s="35" t="s">
        <v>81</v>
      </c>
      <c r="D103" s="72" t="s">
        <v>234</v>
      </c>
      <c r="E103" s="36" t="s">
        <v>74</v>
      </c>
      <c r="F103" s="77">
        <f t="shared" si="13"/>
        <v>243.95050000000001</v>
      </c>
      <c r="G103" s="259">
        <f t="shared" si="9"/>
        <v>0</v>
      </c>
      <c r="H103" s="32">
        <f t="shared" si="10"/>
        <v>243.95050000000001</v>
      </c>
      <c r="I103" s="259"/>
      <c r="J103" s="32"/>
      <c r="K103" s="358"/>
      <c r="L103" s="39"/>
      <c r="M103" s="358"/>
      <c r="N103" s="39"/>
      <c r="O103" s="358"/>
      <c r="P103" s="39"/>
      <c r="Q103" s="259"/>
      <c r="R103" s="32"/>
      <c r="S103" s="39"/>
      <c r="T103" s="259"/>
      <c r="U103" s="32"/>
      <c r="V103" s="358"/>
      <c r="W103" s="53"/>
      <c r="X103" s="358"/>
      <c r="Y103" s="39"/>
      <c r="Z103" s="371"/>
      <c r="AA103" s="40"/>
      <c r="AB103" s="358"/>
      <c r="AC103" s="39"/>
      <c r="AD103" s="54"/>
      <c r="AE103" s="358"/>
      <c r="AF103" s="39"/>
      <c r="AG103" s="39">
        <v>243.95050000000001</v>
      </c>
      <c r="AH103" s="259"/>
      <c r="AI103" s="32"/>
      <c r="AJ103" s="259"/>
      <c r="AK103" s="32"/>
      <c r="AL103" s="259"/>
      <c r="AM103" s="39"/>
      <c r="AN103" s="371"/>
      <c r="AO103" s="40"/>
      <c r="AP103" s="358"/>
      <c r="AQ103" s="39"/>
      <c r="AR103" s="40"/>
      <c r="AS103" s="40"/>
      <c r="AT103" s="40"/>
      <c r="AU103" s="39"/>
      <c r="AV103" s="358"/>
      <c r="AW103" s="39"/>
      <c r="AX103" s="54"/>
      <c r="AY103" s="358"/>
      <c r="AZ103" s="39"/>
      <c r="BA103" s="358"/>
      <c r="BB103" s="39"/>
      <c r="BC103" s="40"/>
      <c r="BD103" s="39"/>
      <c r="BE103" s="39"/>
      <c r="BF103" s="40"/>
      <c r="BG103" s="40"/>
      <c r="BH103" s="55"/>
      <c r="BI103" s="56"/>
      <c r="BJ103" s="39"/>
      <c r="BK103" s="54"/>
      <c r="BL103" s="358"/>
      <c r="BM103" s="39"/>
      <c r="BN103" s="381"/>
      <c r="BO103" s="53"/>
      <c r="BP103" s="53"/>
      <c r="BQ103" s="39"/>
      <c r="BR103" s="39"/>
      <c r="BS103" s="39"/>
      <c r="BT103" s="32"/>
      <c r="BU103" s="39"/>
      <c r="BV103" s="57"/>
      <c r="BW103" s="375"/>
      <c r="BX103" s="54"/>
      <c r="BY103" s="358"/>
      <c r="BZ103" s="58"/>
      <c r="CA103" s="59"/>
      <c r="CB103" s="60"/>
      <c r="CC103" s="59"/>
      <c r="CD103" s="59"/>
      <c r="CE103" s="61"/>
      <c r="CF103" s="39"/>
      <c r="CG103" s="39"/>
    </row>
    <row r="104" spans="1:85" ht="46.5" outlineLevel="1" x14ac:dyDescent="0.35">
      <c r="A104" s="75" t="s">
        <v>210</v>
      </c>
      <c r="B104" s="78" t="s">
        <v>235</v>
      </c>
      <c r="C104" s="35" t="s">
        <v>81</v>
      </c>
      <c r="D104" s="72">
        <v>246214225807</v>
      </c>
      <c r="E104" s="36" t="s">
        <v>74</v>
      </c>
      <c r="F104" s="77">
        <f t="shared" si="13"/>
        <v>1190.8163100000002</v>
      </c>
      <c r="G104" s="259">
        <f t="shared" si="9"/>
        <v>545.99824000000001</v>
      </c>
      <c r="H104" s="32">
        <f t="shared" si="10"/>
        <v>644.81807000000003</v>
      </c>
      <c r="I104" s="259"/>
      <c r="J104" s="32"/>
      <c r="K104" s="358"/>
      <c r="L104" s="39"/>
      <c r="M104" s="358"/>
      <c r="N104" s="39"/>
      <c r="O104" s="358">
        <v>181.87988000000001</v>
      </c>
      <c r="P104" s="39">
        <v>74.288970000000006</v>
      </c>
      <c r="Q104" s="259">
        <v>49.65795</v>
      </c>
      <c r="R104" s="32">
        <v>20.282830000000001</v>
      </c>
      <c r="S104" s="39">
        <v>421.80470000000003</v>
      </c>
      <c r="T104" s="259"/>
      <c r="U104" s="32"/>
      <c r="V104" s="358"/>
      <c r="W104" s="53"/>
      <c r="X104" s="358">
        <f>308.76182+5.69859</f>
        <v>314.46041000000002</v>
      </c>
      <c r="Y104" s="39">
        <f>2.32759+126.11398</f>
        <v>128.44156999999998</v>
      </c>
      <c r="Z104" s="371"/>
      <c r="AA104" s="40"/>
      <c r="AB104" s="358"/>
      <c r="AC104" s="39"/>
      <c r="AD104" s="54"/>
      <c r="AE104" s="358"/>
      <c r="AF104" s="39"/>
      <c r="AG104" s="39"/>
      <c r="AH104" s="259"/>
      <c r="AI104" s="32"/>
      <c r="AJ104" s="259"/>
      <c r="AK104" s="32"/>
      <c r="AL104" s="259"/>
      <c r="AM104" s="39"/>
      <c r="AN104" s="371"/>
      <c r="AO104" s="40"/>
      <c r="AP104" s="358"/>
      <c r="AQ104" s="39"/>
      <c r="AR104" s="40"/>
      <c r="AS104" s="40"/>
      <c r="AT104" s="40"/>
      <c r="AU104" s="39"/>
      <c r="AV104" s="358"/>
      <c r="AW104" s="39"/>
      <c r="AX104" s="54"/>
      <c r="AY104" s="358"/>
      <c r="AZ104" s="39"/>
      <c r="BA104" s="358"/>
      <c r="BB104" s="39"/>
      <c r="BC104" s="40"/>
      <c r="BD104" s="39"/>
      <c r="BE104" s="39"/>
      <c r="BF104" s="40"/>
      <c r="BG104" s="40"/>
      <c r="BH104" s="55"/>
      <c r="BI104" s="56"/>
      <c r="BJ104" s="39"/>
      <c r="BK104" s="54"/>
      <c r="BL104" s="358"/>
      <c r="BM104" s="39"/>
      <c r="BN104" s="381"/>
      <c r="BO104" s="53"/>
      <c r="BP104" s="53"/>
      <c r="BQ104" s="39"/>
      <c r="BR104" s="39"/>
      <c r="BS104" s="39"/>
      <c r="BT104" s="32"/>
      <c r="BU104" s="39"/>
      <c r="BV104" s="57"/>
      <c r="BW104" s="375"/>
      <c r="BX104" s="54"/>
      <c r="BY104" s="358"/>
      <c r="BZ104" s="58"/>
      <c r="CA104" s="59"/>
      <c r="CB104" s="60"/>
      <c r="CC104" s="59"/>
      <c r="CD104" s="59"/>
      <c r="CE104" s="61"/>
      <c r="CF104" s="39"/>
      <c r="CG104" s="39"/>
    </row>
    <row r="105" spans="1:85" ht="46.5" outlineLevel="1" x14ac:dyDescent="0.35">
      <c r="A105" s="75" t="s">
        <v>210</v>
      </c>
      <c r="B105" s="78" t="s">
        <v>236</v>
      </c>
      <c r="C105" s="35" t="s">
        <v>81</v>
      </c>
      <c r="D105" s="72" t="s">
        <v>237</v>
      </c>
      <c r="E105" s="36" t="s">
        <v>74</v>
      </c>
      <c r="F105" s="77">
        <f t="shared" si="13"/>
        <v>3555.2716799999998</v>
      </c>
      <c r="G105" s="259">
        <f t="shared" si="9"/>
        <v>1331.8813599999999</v>
      </c>
      <c r="H105" s="32">
        <f t="shared" si="10"/>
        <v>2223.39032</v>
      </c>
      <c r="I105" s="259"/>
      <c r="J105" s="32"/>
      <c r="K105" s="358"/>
      <c r="L105" s="39"/>
      <c r="M105" s="358"/>
      <c r="N105" s="39"/>
      <c r="O105" s="358">
        <v>512.05659000000003</v>
      </c>
      <c r="P105" s="39">
        <v>209.14986999999999</v>
      </c>
      <c r="Q105" s="259">
        <v>207.79042999999999</v>
      </c>
      <c r="R105" s="32">
        <v>84.872159999999994</v>
      </c>
      <c r="S105" s="39">
        <v>1323.55016</v>
      </c>
      <c r="T105" s="259"/>
      <c r="U105" s="32"/>
      <c r="V105" s="358"/>
      <c r="W105" s="53"/>
      <c r="X105" s="358">
        <f>215.90359+396.13075</f>
        <v>612.03433999999993</v>
      </c>
      <c r="Y105" s="39">
        <f>88.18597+161.79988</f>
        <v>249.98585</v>
      </c>
      <c r="Z105" s="371"/>
      <c r="AA105" s="40"/>
      <c r="AB105" s="358"/>
      <c r="AC105" s="39"/>
      <c r="AD105" s="54"/>
      <c r="AE105" s="358"/>
      <c r="AF105" s="39"/>
      <c r="AG105" s="39"/>
      <c r="AH105" s="259"/>
      <c r="AI105" s="32"/>
      <c r="AJ105" s="259"/>
      <c r="AK105" s="32"/>
      <c r="AL105" s="259"/>
      <c r="AM105" s="39"/>
      <c r="AN105" s="371"/>
      <c r="AO105" s="40"/>
      <c r="AP105" s="358"/>
      <c r="AQ105" s="39"/>
      <c r="AR105" s="40"/>
      <c r="AS105" s="40"/>
      <c r="AT105" s="40"/>
      <c r="AU105" s="39"/>
      <c r="AV105" s="358"/>
      <c r="AW105" s="39"/>
      <c r="AX105" s="54"/>
      <c r="AY105" s="358"/>
      <c r="AZ105" s="39"/>
      <c r="BA105" s="358"/>
      <c r="BB105" s="39"/>
      <c r="BC105" s="40"/>
      <c r="BD105" s="39"/>
      <c r="BE105" s="39"/>
      <c r="BF105" s="40"/>
      <c r="BG105" s="40"/>
      <c r="BH105" s="55"/>
      <c r="BI105" s="44"/>
      <c r="BJ105" s="32">
        <v>90</v>
      </c>
      <c r="BK105" s="54"/>
      <c r="BL105" s="358"/>
      <c r="BM105" s="39"/>
      <c r="BN105" s="381"/>
      <c r="BO105" s="53"/>
      <c r="BP105" s="53"/>
      <c r="BQ105" s="39"/>
      <c r="BR105" s="39"/>
      <c r="BS105" s="39"/>
      <c r="BT105" s="32"/>
      <c r="BU105" s="39">
        <v>265.83228000000003</v>
      </c>
      <c r="BV105" s="57"/>
      <c r="BW105" s="375"/>
      <c r="BX105" s="54"/>
      <c r="BY105" s="358"/>
      <c r="BZ105" s="58"/>
      <c r="CA105" s="59"/>
      <c r="CB105" s="60"/>
      <c r="CC105" s="59"/>
      <c r="CD105" s="59"/>
      <c r="CE105" s="61"/>
      <c r="CF105" s="39"/>
      <c r="CG105" s="39"/>
    </row>
    <row r="106" spans="1:85" ht="46.5" outlineLevel="1" x14ac:dyDescent="0.35">
      <c r="A106" s="75" t="s">
        <v>210</v>
      </c>
      <c r="B106" s="78" t="s">
        <v>1247</v>
      </c>
      <c r="C106" s="35" t="s">
        <v>81</v>
      </c>
      <c r="D106" s="72">
        <v>240403503865</v>
      </c>
      <c r="E106" s="36" t="s">
        <v>74</v>
      </c>
      <c r="F106" s="77">
        <f t="shared" si="13"/>
        <v>1763.7773999999999</v>
      </c>
      <c r="G106" s="259">
        <f t="shared" si="9"/>
        <v>0</v>
      </c>
      <c r="H106" s="32">
        <f t="shared" si="10"/>
        <v>1763.7773999999999</v>
      </c>
      <c r="I106" s="259"/>
      <c r="J106" s="32"/>
      <c r="K106" s="358"/>
      <c r="L106" s="39"/>
      <c r="M106" s="358"/>
      <c r="N106" s="39"/>
      <c r="O106" s="358"/>
      <c r="P106" s="39"/>
      <c r="Q106" s="259"/>
      <c r="R106" s="32"/>
      <c r="S106" s="39"/>
      <c r="T106" s="259"/>
      <c r="U106" s="32"/>
      <c r="V106" s="358"/>
      <c r="W106" s="53"/>
      <c r="X106" s="358"/>
      <c r="Y106" s="39"/>
      <c r="Z106" s="371"/>
      <c r="AA106" s="40"/>
      <c r="AB106" s="358"/>
      <c r="AC106" s="39"/>
      <c r="AD106" s="54"/>
      <c r="AE106" s="358"/>
      <c r="AF106" s="39"/>
      <c r="AG106" s="39"/>
      <c r="AH106" s="259"/>
      <c r="AI106" s="32"/>
      <c r="AJ106" s="259"/>
      <c r="AK106" s="32"/>
      <c r="AL106" s="259"/>
      <c r="AM106" s="39"/>
      <c r="AN106" s="371"/>
      <c r="AO106" s="40"/>
      <c r="AP106" s="358"/>
      <c r="AQ106" s="39"/>
      <c r="AR106" s="40"/>
      <c r="AS106" s="40"/>
      <c r="AT106" s="40"/>
      <c r="AU106" s="39"/>
      <c r="AV106" s="358"/>
      <c r="AW106" s="39"/>
      <c r="AX106" s="54"/>
      <c r="AY106" s="358"/>
      <c r="AZ106" s="39"/>
      <c r="BA106" s="358"/>
      <c r="BB106" s="39"/>
      <c r="BC106" s="40"/>
      <c r="BD106" s="39"/>
      <c r="BE106" s="39"/>
      <c r="BF106" s="40"/>
      <c r="BG106" s="40"/>
      <c r="BH106" s="55"/>
      <c r="BI106" s="44"/>
      <c r="BJ106" s="32">
        <v>1763.7773999999999</v>
      </c>
      <c r="BK106" s="54"/>
      <c r="BL106" s="358"/>
      <c r="BM106" s="39"/>
      <c r="BN106" s="381"/>
      <c r="BO106" s="53"/>
      <c r="BP106" s="53"/>
      <c r="BQ106" s="39"/>
      <c r="BR106" s="39"/>
      <c r="BS106" s="39"/>
      <c r="BT106" s="32"/>
      <c r="BU106" s="39"/>
      <c r="BV106" s="57"/>
      <c r="BW106" s="375"/>
      <c r="BX106" s="54"/>
      <c r="BY106" s="358"/>
      <c r="BZ106" s="58"/>
      <c r="CA106" s="59"/>
      <c r="CB106" s="60"/>
      <c r="CC106" s="59"/>
      <c r="CD106" s="59"/>
      <c r="CE106" s="61"/>
      <c r="CF106" s="39"/>
      <c r="CG106" s="39"/>
    </row>
    <row r="107" spans="1:85" s="108" customFormat="1" ht="46.5" outlineLevel="1" x14ac:dyDescent="0.35">
      <c r="A107" s="92" t="s">
        <v>224</v>
      </c>
      <c r="B107" s="93" t="s">
        <v>238</v>
      </c>
      <c r="C107" s="94" t="s">
        <v>81</v>
      </c>
      <c r="D107" s="94" t="s">
        <v>239</v>
      </c>
      <c r="E107" s="95" t="s">
        <v>74</v>
      </c>
      <c r="F107" s="77">
        <f t="shared" si="13"/>
        <v>456.57446000000004</v>
      </c>
      <c r="G107" s="259">
        <f t="shared" si="9"/>
        <v>152.1885</v>
      </c>
      <c r="H107" s="32">
        <f t="shared" si="10"/>
        <v>304.38596000000001</v>
      </c>
      <c r="I107" s="351"/>
      <c r="J107" s="96"/>
      <c r="K107" s="369">
        <v>12.90409</v>
      </c>
      <c r="L107" s="97">
        <v>5.2706900000000001</v>
      </c>
      <c r="M107" s="369"/>
      <c r="N107" s="97"/>
      <c r="O107" s="369">
        <v>86.466980000000007</v>
      </c>
      <c r="P107" s="97">
        <v>35.317500000000003</v>
      </c>
      <c r="Q107" s="351"/>
      <c r="R107" s="96"/>
      <c r="S107" s="39">
        <v>242.22444999999999</v>
      </c>
      <c r="T107" s="351"/>
      <c r="U107" s="96"/>
      <c r="V107" s="369"/>
      <c r="W107" s="98"/>
      <c r="X107" s="369">
        <v>52.817430000000002</v>
      </c>
      <c r="Y107" s="97">
        <v>21.573319999999999</v>
      </c>
      <c r="Z107" s="386"/>
      <c r="AA107" s="99"/>
      <c r="AB107" s="369"/>
      <c r="AC107" s="97"/>
      <c r="AD107" s="100"/>
      <c r="AE107" s="369"/>
      <c r="AF107" s="97"/>
      <c r="AG107" s="97"/>
      <c r="AH107" s="351"/>
      <c r="AI107" s="96"/>
      <c r="AJ107" s="351"/>
      <c r="AK107" s="96"/>
      <c r="AL107" s="259"/>
      <c r="AM107" s="97"/>
      <c r="AN107" s="386"/>
      <c r="AO107" s="99"/>
      <c r="AP107" s="369"/>
      <c r="AQ107" s="97"/>
      <c r="AR107" s="99"/>
      <c r="AS107" s="99"/>
      <c r="AT107" s="99"/>
      <c r="AU107" s="97"/>
      <c r="AV107" s="369"/>
      <c r="AW107" s="97"/>
      <c r="AX107" s="100"/>
      <c r="AY107" s="369"/>
      <c r="AZ107" s="97"/>
      <c r="BA107" s="369"/>
      <c r="BB107" s="97"/>
      <c r="BC107" s="99"/>
      <c r="BD107" s="97"/>
      <c r="BE107" s="97"/>
      <c r="BF107" s="99"/>
      <c r="BG107" s="99"/>
      <c r="BH107" s="101"/>
      <c r="BI107" s="102"/>
      <c r="BJ107" s="97"/>
      <c r="BK107" s="100"/>
      <c r="BL107" s="369"/>
      <c r="BM107" s="97"/>
      <c r="BN107" s="399"/>
      <c r="BO107" s="98"/>
      <c r="BP107" s="98"/>
      <c r="BQ107" s="97"/>
      <c r="BR107" s="97"/>
      <c r="BS107" s="97"/>
      <c r="BT107" s="96"/>
      <c r="BU107" s="97"/>
      <c r="BV107" s="103"/>
      <c r="BW107" s="410"/>
      <c r="BX107" s="100"/>
      <c r="BY107" s="369"/>
      <c r="BZ107" s="104"/>
      <c r="CA107" s="105"/>
      <c r="CB107" s="106"/>
      <c r="CC107" s="105"/>
      <c r="CD107" s="105"/>
      <c r="CE107" s="107"/>
      <c r="CF107" s="97"/>
      <c r="CG107" s="97"/>
    </row>
    <row r="108" spans="1:85" ht="46.5" outlineLevel="1" x14ac:dyDescent="0.35">
      <c r="A108" s="75" t="s">
        <v>210</v>
      </c>
      <c r="B108" s="78" t="s">
        <v>240</v>
      </c>
      <c r="C108" s="35" t="s">
        <v>81</v>
      </c>
      <c r="D108" s="72" t="s">
        <v>241</v>
      </c>
      <c r="E108" s="36" t="s">
        <v>74</v>
      </c>
      <c r="F108" s="77">
        <f t="shared" si="13"/>
        <v>2259.2796400000002</v>
      </c>
      <c r="G108" s="259">
        <f t="shared" si="9"/>
        <v>171.34405000000001</v>
      </c>
      <c r="H108" s="32">
        <f t="shared" si="10"/>
        <v>2087.93559</v>
      </c>
      <c r="I108" s="259"/>
      <c r="J108" s="32"/>
      <c r="K108" s="358"/>
      <c r="L108" s="39"/>
      <c r="M108" s="358"/>
      <c r="N108" s="39"/>
      <c r="O108" s="358"/>
      <c r="P108" s="39"/>
      <c r="Q108" s="259"/>
      <c r="R108" s="32"/>
      <c r="S108" s="39"/>
      <c r="T108" s="259"/>
      <c r="U108" s="32"/>
      <c r="V108" s="358"/>
      <c r="W108" s="53"/>
      <c r="X108" s="358"/>
      <c r="Y108" s="39"/>
      <c r="Z108" s="371"/>
      <c r="AA108" s="40"/>
      <c r="AB108" s="358"/>
      <c r="AC108" s="39"/>
      <c r="AD108" s="54">
        <v>2017.95</v>
      </c>
      <c r="AE108" s="358"/>
      <c r="AF108" s="39"/>
      <c r="AG108" s="39"/>
      <c r="AH108" s="358">
        <v>171.34405000000001</v>
      </c>
      <c r="AI108" s="39">
        <v>69.985590000000002</v>
      </c>
      <c r="AJ108" s="259"/>
      <c r="AK108" s="32"/>
      <c r="AL108" s="259"/>
      <c r="AM108" s="39"/>
      <c r="AN108" s="371"/>
      <c r="AO108" s="40"/>
      <c r="AP108" s="358"/>
      <c r="AQ108" s="39"/>
      <c r="AR108" s="40"/>
      <c r="AS108" s="40"/>
      <c r="AT108" s="40"/>
      <c r="AU108" s="39"/>
      <c r="AV108" s="358"/>
      <c r="AW108" s="39"/>
      <c r="AX108" s="54"/>
      <c r="AY108" s="358"/>
      <c r="AZ108" s="39"/>
      <c r="BA108" s="358"/>
      <c r="BB108" s="39"/>
      <c r="BC108" s="40"/>
      <c r="BD108" s="39"/>
      <c r="BE108" s="39"/>
      <c r="BF108" s="40"/>
      <c r="BG108" s="40"/>
      <c r="BH108" s="55"/>
      <c r="BI108" s="44"/>
      <c r="BJ108" s="32"/>
      <c r="BK108" s="54"/>
      <c r="BL108" s="358"/>
      <c r="BM108" s="39"/>
      <c r="BN108" s="381"/>
      <c r="BO108" s="53"/>
      <c r="BP108" s="53"/>
      <c r="BQ108" s="39"/>
      <c r="BR108" s="39"/>
      <c r="BS108" s="39"/>
      <c r="BT108" s="32"/>
      <c r="BU108" s="39"/>
      <c r="BV108" s="57"/>
      <c r="BW108" s="375"/>
      <c r="BX108" s="54"/>
      <c r="BY108" s="358"/>
      <c r="BZ108" s="58"/>
      <c r="CA108" s="59"/>
      <c r="CB108" s="60"/>
      <c r="CC108" s="59"/>
      <c r="CD108" s="59"/>
      <c r="CE108" s="61"/>
      <c r="CF108" s="39"/>
      <c r="CG108" s="39"/>
    </row>
    <row r="109" spans="1:85" ht="46.5" outlineLevel="1" x14ac:dyDescent="0.35">
      <c r="A109" s="75" t="s">
        <v>210</v>
      </c>
      <c r="B109" s="78" t="s">
        <v>242</v>
      </c>
      <c r="C109" s="35" t="s">
        <v>81</v>
      </c>
      <c r="D109" s="72">
        <v>245200449812</v>
      </c>
      <c r="E109" s="36" t="s">
        <v>74</v>
      </c>
      <c r="F109" s="77">
        <f t="shared" si="13"/>
        <v>198.50332</v>
      </c>
      <c r="G109" s="259">
        <f t="shared" si="9"/>
        <v>0</v>
      </c>
      <c r="H109" s="32">
        <f t="shared" si="10"/>
        <v>198.50332</v>
      </c>
      <c r="I109" s="259"/>
      <c r="J109" s="32"/>
      <c r="K109" s="358"/>
      <c r="L109" s="39"/>
      <c r="M109" s="358"/>
      <c r="N109" s="39"/>
      <c r="O109" s="358"/>
      <c r="P109" s="39"/>
      <c r="Q109" s="259"/>
      <c r="R109" s="32"/>
      <c r="S109" s="39">
        <v>198.50332</v>
      </c>
      <c r="T109" s="259"/>
      <c r="U109" s="32"/>
      <c r="V109" s="358"/>
      <c r="W109" s="53"/>
      <c r="X109" s="358"/>
      <c r="Y109" s="39"/>
      <c r="Z109" s="371"/>
      <c r="AA109" s="40"/>
      <c r="AB109" s="358"/>
      <c r="AC109" s="39"/>
      <c r="AD109" s="54"/>
      <c r="AE109" s="358"/>
      <c r="AF109" s="39"/>
      <c r="AG109" s="39"/>
      <c r="AH109" s="259"/>
      <c r="AI109" s="32"/>
      <c r="AJ109" s="259"/>
      <c r="AK109" s="32"/>
      <c r="AL109" s="259"/>
      <c r="AM109" s="39"/>
      <c r="AN109" s="371"/>
      <c r="AO109" s="40"/>
      <c r="AP109" s="358"/>
      <c r="AQ109" s="39"/>
      <c r="AR109" s="40"/>
      <c r="AS109" s="40"/>
      <c r="AT109" s="40"/>
      <c r="AU109" s="39"/>
      <c r="AV109" s="358"/>
      <c r="AW109" s="39"/>
      <c r="AX109" s="54"/>
      <c r="AY109" s="358"/>
      <c r="AZ109" s="39"/>
      <c r="BA109" s="358"/>
      <c r="BB109" s="39"/>
      <c r="BC109" s="40"/>
      <c r="BD109" s="39"/>
      <c r="BE109" s="39"/>
      <c r="BF109" s="40"/>
      <c r="BG109" s="40"/>
      <c r="BH109" s="55"/>
      <c r="BI109" s="56"/>
      <c r="BJ109" s="39"/>
      <c r="BK109" s="54"/>
      <c r="BL109" s="358"/>
      <c r="BM109" s="39"/>
      <c r="BN109" s="381"/>
      <c r="BO109" s="53"/>
      <c r="BP109" s="53"/>
      <c r="BQ109" s="39"/>
      <c r="BR109" s="39"/>
      <c r="BS109" s="39"/>
      <c r="BT109" s="32"/>
      <c r="BU109" s="39"/>
      <c r="BV109" s="57"/>
      <c r="BW109" s="375"/>
      <c r="BX109" s="54"/>
      <c r="BY109" s="358"/>
      <c r="BZ109" s="58"/>
      <c r="CA109" s="59"/>
      <c r="CB109" s="60"/>
      <c r="CC109" s="59"/>
      <c r="CD109" s="59"/>
      <c r="CE109" s="61"/>
      <c r="CF109" s="39"/>
      <c r="CG109" s="39"/>
    </row>
    <row r="110" spans="1:85" ht="46.5" outlineLevel="1" x14ac:dyDescent="0.35">
      <c r="A110" s="75" t="s">
        <v>210</v>
      </c>
      <c r="B110" s="78" t="s">
        <v>243</v>
      </c>
      <c r="C110" s="35" t="s">
        <v>81</v>
      </c>
      <c r="D110" s="109" t="s">
        <v>244</v>
      </c>
      <c r="E110" s="36" t="s">
        <v>74</v>
      </c>
      <c r="F110" s="77">
        <f t="shared" si="13"/>
        <v>139.12662</v>
      </c>
      <c r="G110" s="259">
        <f t="shared" si="9"/>
        <v>48.175700000000006</v>
      </c>
      <c r="H110" s="32">
        <f t="shared" si="10"/>
        <v>90.950919999999996</v>
      </c>
      <c r="I110" s="259"/>
      <c r="J110" s="32"/>
      <c r="K110" s="358"/>
      <c r="L110" s="39"/>
      <c r="M110" s="358"/>
      <c r="N110" s="39"/>
      <c r="O110" s="358">
        <v>31.195440000000001</v>
      </c>
      <c r="P110" s="39">
        <v>12.7418</v>
      </c>
      <c r="Q110" s="259"/>
      <c r="R110" s="32"/>
      <c r="S110" s="39">
        <v>71.273520000000005</v>
      </c>
      <c r="T110" s="259"/>
      <c r="U110" s="32"/>
      <c r="V110" s="358"/>
      <c r="W110" s="53"/>
      <c r="X110" s="358">
        <v>16.980260000000001</v>
      </c>
      <c r="Y110" s="39">
        <v>6.9356</v>
      </c>
      <c r="Z110" s="371"/>
      <c r="AA110" s="40"/>
      <c r="AB110" s="358"/>
      <c r="AC110" s="39"/>
      <c r="AD110" s="54"/>
      <c r="AE110" s="358"/>
      <c r="AF110" s="39"/>
      <c r="AG110" s="39"/>
      <c r="AH110" s="259"/>
      <c r="AI110" s="32"/>
      <c r="AJ110" s="259"/>
      <c r="AK110" s="32"/>
      <c r="AL110" s="259"/>
      <c r="AM110" s="39"/>
      <c r="AN110" s="371"/>
      <c r="AO110" s="40"/>
      <c r="AP110" s="358"/>
      <c r="AQ110" s="39"/>
      <c r="AR110" s="40"/>
      <c r="AS110" s="40"/>
      <c r="AT110" s="40"/>
      <c r="AU110" s="39"/>
      <c r="AV110" s="358"/>
      <c r="AW110" s="39"/>
      <c r="AX110" s="54"/>
      <c r="AY110" s="358"/>
      <c r="AZ110" s="39"/>
      <c r="BA110" s="358"/>
      <c r="BB110" s="39"/>
      <c r="BC110" s="40"/>
      <c r="BD110" s="39"/>
      <c r="BE110" s="39"/>
      <c r="BF110" s="40"/>
      <c r="BG110" s="40"/>
      <c r="BH110" s="55"/>
      <c r="BI110" s="56"/>
      <c r="BJ110" s="39"/>
      <c r="BK110" s="54"/>
      <c r="BL110" s="358"/>
      <c r="BM110" s="39"/>
      <c r="BN110" s="381"/>
      <c r="BO110" s="53"/>
      <c r="BP110" s="53"/>
      <c r="BQ110" s="39"/>
      <c r="BR110" s="39"/>
      <c r="BS110" s="39"/>
      <c r="BT110" s="32"/>
      <c r="BU110" s="39"/>
      <c r="BV110" s="57"/>
      <c r="BW110" s="375"/>
      <c r="BX110" s="54"/>
      <c r="BY110" s="358"/>
      <c r="BZ110" s="58"/>
      <c r="CA110" s="59"/>
      <c r="CB110" s="60"/>
      <c r="CC110" s="59"/>
      <c r="CD110" s="59"/>
      <c r="CE110" s="61"/>
      <c r="CF110" s="39"/>
      <c r="CG110" s="39"/>
    </row>
    <row r="111" spans="1:85" ht="35.25" customHeight="1" outlineLevel="1" x14ac:dyDescent="0.35">
      <c r="A111" s="75" t="s">
        <v>210</v>
      </c>
      <c r="B111" s="78" t="s">
        <v>245</v>
      </c>
      <c r="C111" s="35" t="s">
        <v>109</v>
      </c>
      <c r="D111" s="72">
        <v>2404021070</v>
      </c>
      <c r="E111" s="36" t="s">
        <v>74</v>
      </c>
      <c r="F111" s="77">
        <f t="shared" si="13"/>
        <v>4356.5147400000005</v>
      </c>
      <c r="G111" s="259">
        <f t="shared" si="9"/>
        <v>3907.4792400000001</v>
      </c>
      <c r="H111" s="32">
        <f t="shared" si="10"/>
        <v>449.03550000000001</v>
      </c>
      <c r="I111" s="259"/>
      <c r="J111" s="32"/>
      <c r="K111" s="358"/>
      <c r="L111" s="39"/>
      <c r="M111" s="358"/>
      <c r="N111" s="39"/>
      <c r="O111" s="358"/>
      <c r="P111" s="39"/>
      <c r="Q111" s="259"/>
      <c r="R111" s="32"/>
      <c r="S111" s="39"/>
      <c r="T111" s="259"/>
      <c r="U111" s="32"/>
      <c r="V111" s="358"/>
      <c r="W111" s="53"/>
      <c r="X111" s="358"/>
      <c r="Y111" s="39"/>
      <c r="Z111" s="371"/>
      <c r="AA111" s="40"/>
      <c r="AB111" s="358"/>
      <c r="AC111" s="39"/>
      <c r="AD111" s="54"/>
      <c r="AE111" s="358"/>
      <c r="AF111" s="39"/>
      <c r="AG111" s="39"/>
      <c r="AH111" s="259"/>
      <c r="AI111" s="32"/>
      <c r="AJ111" s="259"/>
      <c r="AK111" s="32"/>
      <c r="AL111" s="259"/>
      <c r="AM111" s="39"/>
      <c r="AN111" s="371"/>
      <c r="AO111" s="40"/>
      <c r="AP111" s="358"/>
      <c r="AQ111" s="39"/>
      <c r="AR111" s="40"/>
      <c r="AS111" s="40"/>
      <c r="AT111" s="40"/>
      <c r="AU111" s="39"/>
      <c r="AV111" s="358">
        <v>3907.4792400000001</v>
      </c>
      <c r="AW111" s="39">
        <v>205.6568</v>
      </c>
      <c r="AX111" s="54"/>
      <c r="AY111" s="358"/>
      <c r="AZ111" s="39"/>
      <c r="BA111" s="358"/>
      <c r="BB111" s="39"/>
      <c r="BC111" s="40"/>
      <c r="BD111" s="39"/>
      <c r="BE111" s="39"/>
      <c r="BF111" s="40"/>
      <c r="BG111" s="40"/>
      <c r="BH111" s="55"/>
      <c r="BI111" s="56"/>
      <c r="BJ111" s="39"/>
      <c r="BK111" s="54"/>
      <c r="BL111" s="358"/>
      <c r="BM111" s="39"/>
      <c r="BN111" s="381"/>
      <c r="BO111" s="53"/>
      <c r="BP111" s="53"/>
      <c r="BQ111" s="39">
        <v>243.37870000000001</v>
      </c>
      <c r="BR111" s="39"/>
      <c r="BS111" s="39"/>
      <c r="BT111" s="32"/>
      <c r="BU111" s="39"/>
      <c r="BV111" s="57"/>
      <c r="BW111" s="375"/>
      <c r="BX111" s="54"/>
      <c r="BY111" s="358"/>
      <c r="BZ111" s="58"/>
      <c r="CA111" s="59"/>
      <c r="CB111" s="60"/>
      <c r="CC111" s="59"/>
      <c r="CD111" s="59"/>
      <c r="CE111" s="61"/>
      <c r="CF111" s="39"/>
      <c r="CG111" s="39"/>
    </row>
    <row r="112" spans="1:85" ht="35.25" customHeight="1" outlineLevel="1" x14ac:dyDescent="0.35">
      <c r="A112" s="75" t="s">
        <v>210</v>
      </c>
      <c r="B112" s="78" t="s">
        <v>246</v>
      </c>
      <c r="C112" s="35" t="s">
        <v>109</v>
      </c>
      <c r="D112" s="72">
        <v>2404021440</v>
      </c>
      <c r="E112" s="36" t="s">
        <v>74</v>
      </c>
      <c r="F112" s="77">
        <f t="shared" si="13"/>
        <v>10761.559789999999</v>
      </c>
      <c r="G112" s="259">
        <f t="shared" si="9"/>
        <v>3232.8202299999998</v>
      </c>
      <c r="H112" s="32">
        <f t="shared" si="10"/>
        <v>7528.73956</v>
      </c>
      <c r="I112" s="259"/>
      <c r="J112" s="32"/>
      <c r="K112" s="358"/>
      <c r="L112" s="39"/>
      <c r="M112" s="358"/>
      <c r="N112" s="39"/>
      <c r="O112" s="358"/>
      <c r="P112" s="39"/>
      <c r="Q112" s="259"/>
      <c r="R112" s="32"/>
      <c r="S112" s="39"/>
      <c r="T112" s="259"/>
      <c r="U112" s="32"/>
      <c r="V112" s="358"/>
      <c r="W112" s="53"/>
      <c r="X112" s="358"/>
      <c r="Y112" s="39"/>
      <c r="Z112" s="371"/>
      <c r="AA112" s="40"/>
      <c r="AB112" s="358"/>
      <c r="AC112" s="39"/>
      <c r="AD112" s="54"/>
      <c r="AE112" s="358"/>
      <c r="AF112" s="39"/>
      <c r="AG112" s="39"/>
      <c r="AH112" s="259"/>
      <c r="AI112" s="32"/>
      <c r="AJ112" s="259"/>
      <c r="AK112" s="32"/>
      <c r="AL112" s="259"/>
      <c r="AM112" s="39"/>
      <c r="AN112" s="371"/>
      <c r="AO112" s="40"/>
      <c r="AP112" s="358"/>
      <c r="AQ112" s="39"/>
      <c r="AR112" s="40"/>
      <c r="AS112" s="40"/>
      <c r="AT112" s="40"/>
      <c r="AU112" s="39"/>
      <c r="AV112" s="358">
        <v>3232.8202299999998</v>
      </c>
      <c r="AW112" s="39">
        <v>170.14842999999999</v>
      </c>
      <c r="AX112" s="54"/>
      <c r="AY112" s="358"/>
      <c r="AZ112" s="39"/>
      <c r="BA112" s="358"/>
      <c r="BB112" s="39"/>
      <c r="BC112" s="40"/>
      <c r="BD112" s="39"/>
      <c r="BE112" s="39"/>
      <c r="BF112" s="40"/>
      <c r="BG112" s="40"/>
      <c r="BH112" s="55">
        <v>7358.5911299999998</v>
      </c>
      <c r="BI112" s="56"/>
      <c r="BJ112" s="39"/>
      <c r="BK112" s="54"/>
      <c r="BL112" s="358"/>
      <c r="BM112" s="39"/>
      <c r="BN112" s="381"/>
      <c r="BO112" s="53"/>
      <c r="BP112" s="53"/>
      <c r="BQ112" s="39"/>
      <c r="BR112" s="39"/>
      <c r="BS112" s="39"/>
      <c r="BT112" s="32"/>
      <c r="BU112" s="39"/>
      <c r="BV112" s="57"/>
      <c r="BW112" s="375"/>
      <c r="BX112" s="54"/>
      <c r="BY112" s="358"/>
      <c r="BZ112" s="58"/>
      <c r="CA112" s="59"/>
      <c r="CB112" s="60"/>
      <c r="CC112" s="59"/>
      <c r="CD112" s="59"/>
      <c r="CE112" s="61"/>
      <c r="CF112" s="39"/>
      <c r="CG112" s="39"/>
    </row>
    <row r="113" spans="1:85" ht="75" customHeight="1" outlineLevel="1" x14ac:dyDescent="0.35">
      <c r="A113" s="75" t="s">
        <v>210</v>
      </c>
      <c r="B113" s="88" t="s">
        <v>1122</v>
      </c>
      <c r="C113" s="35" t="s">
        <v>109</v>
      </c>
      <c r="D113" s="1">
        <v>2404020253</v>
      </c>
      <c r="E113" s="64"/>
      <c r="F113" s="77">
        <f>G113+H113</f>
        <v>8470.5000700000001</v>
      </c>
      <c r="G113" s="259">
        <f>SUMIF($I$5:$CG$5,"федеральный бюджет",I113:CG113)</f>
        <v>0</v>
      </c>
      <c r="H113" s="32">
        <f>SUMIF($I$5:$CG$5,"краевой бюджет",I113:CG113)</f>
        <v>8470.5000700000001</v>
      </c>
      <c r="I113" s="347"/>
      <c r="J113" s="65"/>
      <c r="K113" s="368"/>
      <c r="L113" s="66"/>
      <c r="M113" s="368"/>
      <c r="N113" s="66"/>
      <c r="O113" s="368"/>
      <c r="P113" s="66"/>
      <c r="Q113" s="347"/>
      <c r="R113" s="65"/>
      <c r="S113" s="66"/>
      <c r="T113" s="347"/>
      <c r="U113" s="65"/>
      <c r="V113" s="368"/>
      <c r="W113" s="89"/>
      <c r="X113" s="368"/>
      <c r="Y113" s="66"/>
      <c r="Z113" s="371"/>
      <c r="AA113" s="40"/>
      <c r="AB113" s="368"/>
      <c r="AC113" s="66"/>
      <c r="AD113" s="66"/>
      <c r="AE113" s="368"/>
      <c r="AF113" s="66"/>
      <c r="AG113" s="66"/>
      <c r="AH113" s="347"/>
      <c r="AI113" s="65"/>
      <c r="AJ113" s="347"/>
      <c r="AK113" s="65"/>
      <c r="AL113" s="347"/>
      <c r="AM113" s="66"/>
      <c r="AN113" s="371"/>
      <c r="AO113" s="40"/>
      <c r="AP113" s="368"/>
      <c r="AQ113" s="66"/>
      <c r="AR113" s="40"/>
      <c r="AS113" s="40"/>
      <c r="AT113" s="40"/>
      <c r="AU113" s="66"/>
      <c r="AV113" s="368"/>
      <c r="AW113" s="66"/>
      <c r="AX113" s="66"/>
      <c r="AY113" s="368"/>
      <c r="AZ113" s="66"/>
      <c r="BA113" s="368"/>
      <c r="BB113" s="66"/>
      <c r="BC113" s="40"/>
      <c r="BD113" s="66"/>
      <c r="BE113" s="66"/>
      <c r="BF113" s="40"/>
      <c r="BG113" s="40"/>
      <c r="BH113" s="55"/>
      <c r="BI113" s="56"/>
      <c r="BJ113" s="66"/>
      <c r="BK113" s="66"/>
      <c r="BL113" s="368"/>
      <c r="BM113" s="66"/>
      <c r="BN113" s="398"/>
      <c r="BO113" s="89"/>
      <c r="BP113" s="89"/>
      <c r="BQ113" s="66"/>
      <c r="BR113" s="66"/>
      <c r="BS113" s="66"/>
      <c r="BT113" s="65"/>
      <c r="BU113" s="66"/>
      <c r="BV113" s="57"/>
      <c r="BW113" s="368"/>
      <c r="BX113" s="66"/>
      <c r="BY113" s="368"/>
      <c r="BZ113" s="90"/>
      <c r="CA113" s="59"/>
      <c r="CB113" s="60"/>
      <c r="CC113" s="59"/>
      <c r="CD113" s="59"/>
      <c r="CE113" s="61"/>
      <c r="CF113" s="66">
        <v>8470.5000700000001</v>
      </c>
      <c r="CG113" s="66"/>
    </row>
    <row r="114" spans="1:85" ht="46.5" outlineLevel="1" x14ac:dyDescent="0.35">
      <c r="A114" s="75" t="s">
        <v>210</v>
      </c>
      <c r="B114" s="78" t="s">
        <v>251</v>
      </c>
      <c r="C114" s="35" t="s">
        <v>168</v>
      </c>
      <c r="D114" s="72">
        <v>2465326760</v>
      </c>
      <c r="E114" s="36" t="s">
        <v>74</v>
      </c>
      <c r="F114" s="77">
        <f t="shared" si="13"/>
        <v>648.46822999999995</v>
      </c>
      <c r="G114" s="259">
        <f t="shared" si="9"/>
        <v>460.41244</v>
      </c>
      <c r="H114" s="32">
        <f t="shared" si="10"/>
        <v>188.05579</v>
      </c>
      <c r="I114" s="259"/>
      <c r="J114" s="32"/>
      <c r="K114" s="358"/>
      <c r="L114" s="39"/>
      <c r="M114" s="358"/>
      <c r="N114" s="39"/>
      <c r="O114" s="358"/>
      <c r="P114" s="39"/>
      <c r="Q114" s="259"/>
      <c r="R114" s="32"/>
      <c r="S114" s="39"/>
      <c r="T114" s="259"/>
      <c r="U114" s="32"/>
      <c r="V114" s="358"/>
      <c r="W114" s="53"/>
      <c r="X114" s="358"/>
      <c r="Y114" s="39"/>
      <c r="Z114" s="371"/>
      <c r="AA114" s="40"/>
      <c r="AB114" s="358"/>
      <c r="AC114" s="39"/>
      <c r="AD114" s="54"/>
      <c r="AE114" s="358"/>
      <c r="AF114" s="39"/>
      <c r="AG114" s="39"/>
      <c r="AH114" s="259"/>
      <c r="AI114" s="32"/>
      <c r="AJ114" s="259">
        <v>460.41244</v>
      </c>
      <c r="AK114" s="32">
        <v>188.05579</v>
      </c>
      <c r="AL114" s="259"/>
      <c r="AM114" s="39"/>
      <c r="AN114" s="371"/>
      <c r="AO114" s="40"/>
      <c r="AP114" s="358"/>
      <c r="AQ114" s="39"/>
      <c r="AR114" s="40"/>
      <c r="AS114" s="40"/>
      <c r="AT114" s="40"/>
      <c r="AU114" s="39"/>
      <c r="AV114" s="358"/>
      <c r="AW114" s="39"/>
      <c r="AX114" s="54"/>
      <c r="AY114" s="358"/>
      <c r="AZ114" s="39"/>
      <c r="BA114" s="358"/>
      <c r="BB114" s="39"/>
      <c r="BC114" s="40"/>
      <c r="BD114" s="39"/>
      <c r="BE114" s="39"/>
      <c r="BF114" s="40"/>
      <c r="BG114" s="40"/>
      <c r="BH114" s="55"/>
      <c r="BI114" s="56"/>
      <c r="BJ114" s="39"/>
      <c r="BK114" s="54"/>
      <c r="BL114" s="358"/>
      <c r="BM114" s="39"/>
      <c r="BN114" s="381"/>
      <c r="BO114" s="53"/>
      <c r="BP114" s="53"/>
      <c r="BQ114" s="39"/>
      <c r="BR114" s="39"/>
      <c r="BS114" s="39"/>
      <c r="BT114" s="32"/>
      <c r="BU114" s="39"/>
      <c r="BV114" s="57"/>
      <c r="BW114" s="375"/>
      <c r="BX114" s="54"/>
      <c r="BY114" s="358"/>
      <c r="BZ114" s="58"/>
      <c r="CA114" s="59"/>
      <c r="CB114" s="60"/>
      <c r="CC114" s="59"/>
      <c r="CD114" s="59"/>
      <c r="CE114" s="61"/>
      <c r="CF114" s="39"/>
      <c r="CG114" s="39"/>
    </row>
    <row r="115" spans="1:85" ht="46.5" outlineLevel="1" x14ac:dyDescent="0.35">
      <c r="A115" s="75" t="s">
        <v>210</v>
      </c>
      <c r="B115" s="78" t="s">
        <v>252</v>
      </c>
      <c r="C115" s="35" t="s">
        <v>168</v>
      </c>
      <c r="D115" s="72">
        <v>2465135445</v>
      </c>
      <c r="E115" s="36" t="s">
        <v>74</v>
      </c>
      <c r="F115" s="77">
        <f t="shared" si="13"/>
        <v>9699.821109999999</v>
      </c>
      <c r="G115" s="259">
        <f t="shared" si="9"/>
        <v>1774.9274800000001</v>
      </c>
      <c r="H115" s="32">
        <f t="shared" si="10"/>
        <v>7924.8936299999996</v>
      </c>
      <c r="I115" s="259"/>
      <c r="J115" s="32"/>
      <c r="K115" s="358"/>
      <c r="L115" s="39"/>
      <c r="M115" s="358"/>
      <c r="N115" s="39"/>
      <c r="O115" s="358"/>
      <c r="P115" s="39"/>
      <c r="Q115" s="259"/>
      <c r="R115" s="32"/>
      <c r="S115" s="39"/>
      <c r="T115" s="259"/>
      <c r="U115" s="32"/>
      <c r="V115" s="358"/>
      <c r="W115" s="53"/>
      <c r="X115" s="358"/>
      <c r="Y115" s="39"/>
      <c r="Z115" s="371"/>
      <c r="AA115" s="40"/>
      <c r="AB115" s="358"/>
      <c r="AC115" s="39"/>
      <c r="AD115" s="54"/>
      <c r="AE115" s="358"/>
      <c r="AF115" s="39"/>
      <c r="AG115" s="39"/>
      <c r="AH115" s="259"/>
      <c r="AI115" s="32"/>
      <c r="AJ115" s="259">
        <v>1774.9274800000001</v>
      </c>
      <c r="AK115" s="32">
        <v>724.97037999999998</v>
      </c>
      <c r="AL115" s="259"/>
      <c r="AM115" s="39"/>
      <c r="AN115" s="371"/>
      <c r="AO115" s="40"/>
      <c r="AP115" s="358"/>
      <c r="AQ115" s="39"/>
      <c r="AR115" s="40"/>
      <c r="AS115" s="40"/>
      <c r="AT115" s="40"/>
      <c r="AU115" s="39"/>
      <c r="AV115" s="358"/>
      <c r="AW115" s="39"/>
      <c r="AX115" s="54"/>
      <c r="AY115" s="358"/>
      <c r="AZ115" s="39"/>
      <c r="BA115" s="358"/>
      <c r="BB115" s="39"/>
      <c r="BC115" s="40"/>
      <c r="BD115" s="39"/>
      <c r="BE115" s="39"/>
      <c r="BF115" s="40">
        <v>7199.9232499999998</v>
      </c>
      <c r="BG115" s="40"/>
      <c r="BH115" s="55"/>
      <c r="BI115" s="56"/>
      <c r="BJ115" s="39"/>
      <c r="BK115" s="54"/>
      <c r="BL115" s="358"/>
      <c r="BM115" s="39"/>
      <c r="BN115" s="381"/>
      <c r="BO115" s="53"/>
      <c r="BP115" s="53"/>
      <c r="BQ115" s="39"/>
      <c r="BR115" s="39"/>
      <c r="BS115" s="39"/>
      <c r="BT115" s="32"/>
      <c r="BU115" s="39"/>
      <c r="BV115" s="57"/>
      <c r="BW115" s="375"/>
      <c r="BX115" s="54"/>
      <c r="BY115" s="358"/>
      <c r="BZ115" s="58"/>
      <c r="CA115" s="59"/>
      <c r="CB115" s="60"/>
      <c r="CC115" s="59"/>
      <c r="CD115" s="59"/>
      <c r="CE115" s="61"/>
      <c r="CF115" s="39"/>
      <c r="CG115" s="39"/>
    </row>
    <row r="116" spans="1:85" ht="46.5" outlineLevel="1" x14ac:dyDescent="0.35">
      <c r="A116" s="75" t="s">
        <v>210</v>
      </c>
      <c r="B116" s="78" t="s">
        <v>247</v>
      </c>
      <c r="C116" s="35" t="s">
        <v>118</v>
      </c>
      <c r="D116" s="72">
        <v>2404007196</v>
      </c>
      <c r="E116" s="36" t="s">
        <v>248</v>
      </c>
      <c r="F116" s="77">
        <f>G116+H116</f>
        <v>56415.582820000003</v>
      </c>
      <c r="G116" s="259">
        <f>SUMIF($I$5:$CG$5,"федеральный бюджет",I116:CG116)</f>
        <v>1520.93363</v>
      </c>
      <c r="H116" s="32">
        <f>SUMIF($I$5:$CG$5,"краевой бюджет",I116:CG116)</f>
        <v>54894.649190000004</v>
      </c>
      <c r="I116" s="259"/>
      <c r="J116" s="32"/>
      <c r="K116" s="358"/>
      <c r="L116" s="39"/>
      <c r="M116" s="358"/>
      <c r="N116" s="39"/>
      <c r="O116" s="358"/>
      <c r="P116" s="39"/>
      <c r="Q116" s="259"/>
      <c r="R116" s="32"/>
      <c r="S116" s="39">
        <v>296.83800000000002</v>
      </c>
      <c r="T116" s="259"/>
      <c r="U116" s="32"/>
      <c r="V116" s="358"/>
      <c r="W116" s="53"/>
      <c r="X116" s="358"/>
      <c r="Y116" s="39"/>
      <c r="Z116" s="371"/>
      <c r="AA116" s="40"/>
      <c r="AB116" s="358"/>
      <c r="AC116" s="39"/>
      <c r="AD116" s="54"/>
      <c r="AE116" s="358">
        <v>1520.93363</v>
      </c>
      <c r="AF116" s="39">
        <v>621.22640000000001</v>
      </c>
      <c r="AG116" s="39">
        <v>53462.357629999999</v>
      </c>
      <c r="AH116" s="259"/>
      <c r="AI116" s="32"/>
      <c r="AJ116" s="259"/>
      <c r="AK116" s="32"/>
      <c r="AL116" s="259"/>
      <c r="AM116" s="39"/>
      <c r="AN116" s="371"/>
      <c r="AO116" s="40"/>
      <c r="AP116" s="358"/>
      <c r="AQ116" s="39"/>
      <c r="AR116" s="40"/>
      <c r="AS116" s="40"/>
      <c r="AT116" s="40"/>
      <c r="AU116" s="39"/>
      <c r="AV116" s="358"/>
      <c r="AW116" s="39"/>
      <c r="AX116" s="54"/>
      <c r="AY116" s="358"/>
      <c r="AZ116" s="39"/>
      <c r="BA116" s="358"/>
      <c r="BB116" s="39"/>
      <c r="BC116" s="40"/>
      <c r="BD116" s="39"/>
      <c r="BE116" s="39"/>
      <c r="BF116" s="40"/>
      <c r="BG116" s="40"/>
      <c r="BH116" s="55"/>
      <c r="BI116" s="56"/>
      <c r="BJ116" s="39"/>
      <c r="BK116" s="54"/>
      <c r="BL116" s="358"/>
      <c r="BM116" s="39"/>
      <c r="BN116" s="381"/>
      <c r="BO116" s="53"/>
      <c r="BP116" s="53"/>
      <c r="BQ116" s="39"/>
      <c r="BR116" s="39"/>
      <c r="BS116" s="39"/>
      <c r="BT116" s="32"/>
      <c r="BU116" s="39">
        <v>469.67716000000001</v>
      </c>
      <c r="BV116" s="57"/>
      <c r="BW116" s="375"/>
      <c r="BX116" s="54"/>
      <c r="BY116" s="358"/>
      <c r="BZ116" s="58"/>
      <c r="CA116" s="59"/>
      <c r="CB116" s="60"/>
      <c r="CC116" s="59">
        <v>44.55</v>
      </c>
      <c r="CD116" s="59"/>
      <c r="CE116" s="61"/>
      <c r="CF116" s="39"/>
      <c r="CG116" s="39"/>
    </row>
    <row r="117" spans="1:85" ht="46.5" outlineLevel="1" x14ac:dyDescent="0.35">
      <c r="A117" s="75" t="s">
        <v>210</v>
      </c>
      <c r="B117" s="78" t="s">
        <v>249</v>
      </c>
      <c r="C117" s="35" t="s">
        <v>118</v>
      </c>
      <c r="D117" s="72" t="s">
        <v>250</v>
      </c>
      <c r="E117" s="36" t="s">
        <v>74</v>
      </c>
      <c r="F117" s="77">
        <f>G117+H117</f>
        <v>4536.6084899999996</v>
      </c>
      <c r="G117" s="259">
        <f>SUMIF($I$5:$CG$5,"федеральный бюджет",I117:CG117)</f>
        <v>2914.9380499999997</v>
      </c>
      <c r="H117" s="32">
        <f>SUMIF($I$5:$CG$5,"краевой бюджет",I117:CG117)</f>
        <v>1621.6704399999999</v>
      </c>
      <c r="I117" s="259"/>
      <c r="J117" s="32"/>
      <c r="K117" s="358"/>
      <c r="L117" s="39"/>
      <c r="M117" s="358"/>
      <c r="N117" s="39"/>
      <c r="O117" s="358">
        <v>1447.9651799999999</v>
      </c>
      <c r="P117" s="39">
        <v>591.42240000000004</v>
      </c>
      <c r="Q117" s="259"/>
      <c r="R117" s="32"/>
      <c r="S117" s="39">
        <v>431.06193999999999</v>
      </c>
      <c r="T117" s="259"/>
      <c r="U117" s="32"/>
      <c r="V117" s="358"/>
      <c r="W117" s="53"/>
      <c r="X117" s="358">
        <f>1345.07265+121.90022</f>
        <v>1466.9728700000001</v>
      </c>
      <c r="Y117" s="39">
        <f>549.39587+49.79023</f>
        <v>599.1860999999999</v>
      </c>
      <c r="Z117" s="371"/>
      <c r="AA117" s="40"/>
      <c r="AB117" s="358"/>
      <c r="AC117" s="39"/>
      <c r="AD117" s="54"/>
      <c r="AE117" s="358"/>
      <c r="AF117" s="39"/>
      <c r="AG117" s="39"/>
      <c r="AH117" s="259"/>
      <c r="AI117" s="32"/>
      <c r="AJ117" s="259"/>
      <c r="AK117" s="32"/>
      <c r="AL117" s="259"/>
      <c r="AM117" s="39"/>
      <c r="AN117" s="371"/>
      <c r="AO117" s="40"/>
      <c r="AP117" s="358"/>
      <c r="AQ117" s="39"/>
      <c r="AR117" s="40"/>
      <c r="AS117" s="40"/>
      <c r="AT117" s="40"/>
      <c r="AU117" s="39"/>
      <c r="AV117" s="358"/>
      <c r="AW117" s="39"/>
      <c r="AX117" s="54"/>
      <c r="AY117" s="358"/>
      <c r="AZ117" s="39"/>
      <c r="BA117" s="358"/>
      <c r="BB117" s="39"/>
      <c r="BC117" s="40"/>
      <c r="BD117" s="39"/>
      <c r="BE117" s="39"/>
      <c r="BF117" s="40"/>
      <c r="BG117" s="40"/>
      <c r="BH117" s="55"/>
      <c r="BI117" s="56"/>
      <c r="BJ117" s="39"/>
      <c r="BK117" s="54"/>
      <c r="BL117" s="358"/>
      <c r="BM117" s="39"/>
      <c r="BN117" s="381"/>
      <c r="BO117" s="53"/>
      <c r="BP117" s="53"/>
      <c r="BQ117" s="39"/>
      <c r="BR117" s="39"/>
      <c r="BS117" s="39"/>
      <c r="BT117" s="32"/>
      <c r="BU117" s="39"/>
      <c r="BV117" s="57"/>
      <c r="BW117" s="375"/>
      <c r="BX117" s="54"/>
      <c r="BY117" s="358"/>
      <c r="BZ117" s="58"/>
      <c r="CA117" s="59"/>
      <c r="CB117" s="60"/>
      <c r="CC117" s="59"/>
      <c r="CD117" s="59"/>
      <c r="CE117" s="61"/>
      <c r="CF117" s="39"/>
      <c r="CG117" s="39"/>
    </row>
    <row r="118" spans="1:85" ht="46.5" outlineLevel="1" x14ac:dyDescent="0.35">
      <c r="A118" s="75" t="s">
        <v>210</v>
      </c>
      <c r="B118" s="110" t="s">
        <v>253</v>
      </c>
      <c r="C118" s="35" t="s">
        <v>118</v>
      </c>
      <c r="D118" s="72">
        <v>2465243881</v>
      </c>
      <c r="E118" s="85" t="s">
        <v>169</v>
      </c>
      <c r="F118" s="77">
        <f t="shared" si="13"/>
        <v>25439.525900000001</v>
      </c>
      <c r="G118" s="259">
        <f t="shared" si="9"/>
        <v>0</v>
      </c>
      <c r="H118" s="32">
        <f t="shared" si="10"/>
        <v>25439.525900000001</v>
      </c>
      <c r="I118" s="259"/>
      <c r="J118" s="32"/>
      <c r="K118" s="358"/>
      <c r="L118" s="39"/>
      <c r="M118" s="358"/>
      <c r="N118" s="39"/>
      <c r="O118" s="358"/>
      <c r="P118" s="39"/>
      <c r="Q118" s="259"/>
      <c r="R118" s="32"/>
      <c r="S118" s="39"/>
      <c r="T118" s="259"/>
      <c r="U118" s="32"/>
      <c r="V118" s="358"/>
      <c r="W118" s="53"/>
      <c r="X118" s="358"/>
      <c r="Y118" s="39"/>
      <c r="Z118" s="371"/>
      <c r="AA118" s="40"/>
      <c r="AB118" s="358"/>
      <c r="AC118" s="39"/>
      <c r="AD118" s="54"/>
      <c r="AE118" s="358"/>
      <c r="AF118" s="39"/>
      <c r="AG118" s="39">
        <v>25439.525900000001</v>
      </c>
      <c r="AH118" s="259"/>
      <c r="AI118" s="32"/>
      <c r="AJ118" s="259"/>
      <c r="AK118" s="32"/>
      <c r="AL118" s="259"/>
      <c r="AM118" s="39"/>
      <c r="AN118" s="371"/>
      <c r="AO118" s="40"/>
      <c r="AP118" s="358"/>
      <c r="AQ118" s="39"/>
      <c r="AR118" s="40"/>
      <c r="AS118" s="40"/>
      <c r="AT118" s="40"/>
      <c r="AU118" s="39"/>
      <c r="AV118" s="358"/>
      <c r="AW118" s="39"/>
      <c r="AX118" s="54"/>
      <c r="AY118" s="358"/>
      <c r="AZ118" s="39"/>
      <c r="BA118" s="358"/>
      <c r="BB118" s="39"/>
      <c r="BC118" s="40"/>
      <c r="BD118" s="39"/>
      <c r="BE118" s="39"/>
      <c r="BF118" s="40"/>
      <c r="BG118" s="40"/>
      <c r="BH118" s="55"/>
      <c r="BI118" s="56"/>
      <c r="BJ118" s="39"/>
      <c r="BK118" s="54"/>
      <c r="BL118" s="358"/>
      <c r="BM118" s="39"/>
      <c r="BN118" s="381"/>
      <c r="BO118" s="53"/>
      <c r="BP118" s="53"/>
      <c r="BQ118" s="39"/>
      <c r="BR118" s="39"/>
      <c r="BS118" s="39"/>
      <c r="BT118" s="32"/>
      <c r="BU118" s="39"/>
      <c r="BV118" s="57"/>
      <c r="BW118" s="375"/>
      <c r="BX118" s="54"/>
      <c r="BY118" s="358"/>
      <c r="BZ118" s="58"/>
      <c r="CA118" s="59"/>
      <c r="CB118" s="60"/>
      <c r="CC118" s="59"/>
      <c r="CD118" s="59"/>
      <c r="CE118" s="61"/>
      <c r="CF118" s="39"/>
      <c r="CG118" s="39"/>
    </row>
    <row r="119" spans="1:85" outlineLevel="1" x14ac:dyDescent="0.35">
      <c r="A119" s="75" t="s">
        <v>210</v>
      </c>
      <c r="B119" s="110" t="s">
        <v>254</v>
      </c>
      <c r="C119" s="35" t="s">
        <v>118</v>
      </c>
      <c r="D119" s="72">
        <v>2404005495</v>
      </c>
      <c r="E119" s="36" t="s">
        <v>74</v>
      </c>
      <c r="F119" s="77">
        <f t="shared" si="13"/>
        <v>668.81313</v>
      </c>
      <c r="G119" s="259">
        <f t="shared" si="9"/>
        <v>298.30489</v>
      </c>
      <c r="H119" s="32">
        <f t="shared" si="10"/>
        <v>370.50824</v>
      </c>
      <c r="I119" s="259"/>
      <c r="J119" s="32"/>
      <c r="K119" s="358"/>
      <c r="L119" s="39"/>
      <c r="M119" s="358"/>
      <c r="N119" s="39"/>
      <c r="O119" s="358"/>
      <c r="P119" s="39"/>
      <c r="Q119" s="259">
        <v>87.782489999999996</v>
      </c>
      <c r="R119" s="32">
        <v>35.854819999999997</v>
      </c>
      <c r="S119" s="39">
        <v>248.66539</v>
      </c>
      <c r="T119" s="259"/>
      <c r="U119" s="32"/>
      <c r="V119" s="358"/>
      <c r="W119" s="53"/>
      <c r="X119" s="358">
        <v>210.5224</v>
      </c>
      <c r="Y119" s="39">
        <v>85.988029999999995</v>
      </c>
      <c r="Z119" s="371"/>
      <c r="AA119" s="40"/>
      <c r="AB119" s="358"/>
      <c r="AC119" s="39"/>
      <c r="AD119" s="54"/>
      <c r="AE119" s="358"/>
      <c r="AF119" s="39"/>
      <c r="AG119" s="39"/>
      <c r="AH119" s="259"/>
      <c r="AI119" s="32"/>
      <c r="AJ119" s="259"/>
      <c r="AK119" s="32"/>
      <c r="AL119" s="259"/>
      <c r="AM119" s="39"/>
      <c r="AN119" s="371"/>
      <c r="AO119" s="40"/>
      <c r="AP119" s="358"/>
      <c r="AQ119" s="39"/>
      <c r="AR119" s="40"/>
      <c r="AS119" s="40"/>
      <c r="AT119" s="40"/>
      <c r="AU119" s="39"/>
      <c r="AV119" s="358"/>
      <c r="AW119" s="39"/>
      <c r="AX119" s="54"/>
      <c r="AY119" s="358"/>
      <c r="AZ119" s="39"/>
      <c r="BA119" s="358"/>
      <c r="BB119" s="39"/>
      <c r="BC119" s="40"/>
      <c r="BD119" s="39"/>
      <c r="BE119" s="39"/>
      <c r="BF119" s="40"/>
      <c r="BG119" s="40"/>
      <c r="BH119" s="55"/>
      <c r="BI119" s="56"/>
      <c r="BJ119" s="39"/>
      <c r="BK119" s="54"/>
      <c r="BL119" s="358"/>
      <c r="BM119" s="39"/>
      <c r="BN119" s="381"/>
      <c r="BO119" s="53"/>
      <c r="BP119" s="53"/>
      <c r="BQ119" s="39"/>
      <c r="BR119" s="39"/>
      <c r="BS119" s="39"/>
      <c r="BT119" s="32"/>
      <c r="BU119" s="39"/>
      <c r="BV119" s="57"/>
      <c r="BW119" s="375"/>
      <c r="BX119" s="54"/>
      <c r="BY119" s="358"/>
      <c r="BZ119" s="58"/>
      <c r="CA119" s="59"/>
      <c r="CB119" s="60"/>
      <c r="CC119" s="59"/>
      <c r="CD119" s="59"/>
      <c r="CE119" s="61"/>
      <c r="CF119" s="39"/>
      <c r="CG119" s="39"/>
    </row>
    <row r="120" spans="1:85" ht="46.5" outlineLevel="1" x14ac:dyDescent="0.35">
      <c r="A120" s="75" t="s">
        <v>210</v>
      </c>
      <c r="B120" s="78" t="s">
        <v>255</v>
      </c>
      <c r="C120" s="35" t="s">
        <v>118</v>
      </c>
      <c r="D120" s="72">
        <v>2404017370</v>
      </c>
      <c r="E120" s="36" t="s">
        <v>74</v>
      </c>
      <c r="F120" s="77">
        <f t="shared" si="13"/>
        <v>245.43947000000003</v>
      </c>
      <c r="G120" s="259">
        <f t="shared" si="9"/>
        <v>118.03514000000001</v>
      </c>
      <c r="H120" s="32">
        <f t="shared" si="10"/>
        <v>127.40433</v>
      </c>
      <c r="I120" s="259"/>
      <c r="J120" s="32"/>
      <c r="K120" s="358"/>
      <c r="L120" s="39"/>
      <c r="M120" s="358"/>
      <c r="N120" s="39"/>
      <c r="O120" s="358">
        <v>34.6616</v>
      </c>
      <c r="P120" s="39">
        <v>14.157550000000001</v>
      </c>
      <c r="Q120" s="259">
        <v>44.220950000000002</v>
      </c>
      <c r="R120" s="32">
        <v>18.062080000000002</v>
      </c>
      <c r="S120" s="39">
        <v>79.192800000000005</v>
      </c>
      <c r="T120" s="259"/>
      <c r="U120" s="32"/>
      <c r="V120" s="358"/>
      <c r="W120" s="53"/>
      <c r="X120" s="358">
        <v>39.152589999999996</v>
      </c>
      <c r="Y120" s="39">
        <v>15.991899999999999</v>
      </c>
      <c r="Z120" s="371"/>
      <c r="AA120" s="40"/>
      <c r="AB120" s="358"/>
      <c r="AC120" s="39"/>
      <c r="AD120" s="54"/>
      <c r="AE120" s="358"/>
      <c r="AF120" s="39"/>
      <c r="AG120" s="39"/>
      <c r="AH120" s="259"/>
      <c r="AI120" s="32"/>
      <c r="AJ120" s="259"/>
      <c r="AK120" s="32"/>
      <c r="AL120" s="259"/>
      <c r="AM120" s="39"/>
      <c r="AN120" s="371"/>
      <c r="AO120" s="40"/>
      <c r="AP120" s="358"/>
      <c r="AQ120" s="39"/>
      <c r="AR120" s="40"/>
      <c r="AS120" s="40"/>
      <c r="AT120" s="40"/>
      <c r="AU120" s="39"/>
      <c r="AV120" s="358"/>
      <c r="AW120" s="39"/>
      <c r="AX120" s="54"/>
      <c r="AY120" s="358"/>
      <c r="AZ120" s="39"/>
      <c r="BA120" s="358"/>
      <c r="BB120" s="39"/>
      <c r="BC120" s="40"/>
      <c r="BD120" s="39"/>
      <c r="BE120" s="39"/>
      <c r="BF120" s="40"/>
      <c r="BG120" s="40"/>
      <c r="BH120" s="55"/>
      <c r="BI120" s="56"/>
      <c r="BJ120" s="39"/>
      <c r="BK120" s="54"/>
      <c r="BL120" s="358"/>
      <c r="BM120" s="39"/>
      <c r="BN120" s="381"/>
      <c r="BO120" s="53"/>
      <c r="BP120" s="53"/>
      <c r="BQ120" s="39"/>
      <c r="BR120" s="39"/>
      <c r="BS120" s="39"/>
      <c r="BT120" s="32"/>
      <c r="BU120" s="39"/>
      <c r="BV120" s="57"/>
      <c r="BW120" s="375"/>
      <c r="BX120" s="54"/>
      <c r="BY120" s="358"/>
      <c r="BZ120" s="58"/>
      <c r="CA120" s="59"/>
      <c r="CB120" s="60"/>
      <c r="CC120" s="59"/>
      <c r="CD120" s="59"/>
      <c r="CE120" s="61"/>
      <c r="CF120" s="39"/>
      <c r="CG120" s="39"/>
    </row>
    <row r="121" spans="1:85" outlineLevel="1" x14ac:dyDescent="0.35">
      <c r="A121" s="75" t="s">
        <v>210</v>
      </c>
      <c r="B121" s="111" t="s">
        <v>1149</v>
      </c>
      <c r="C121" s="112" t="s">
        <v>118</v>
      </c>
      <c r="D121" s="113">
        <v>2404014299</v>
      </c>
      <c r="E121" s="114"/>
      <c r="F121" s="77">
        <f t="shared" si="13"/>
        <v>2552.7430300000001</v>
      </c>
      <c r="G121" s="259">
        <f t="shared" si="9"/>
        <v>0</v>
      </c>
      <c r="H121" s="32">
        <f t="shared" si="10"/>
        <v>2552.7430300000001</v>
      </c>
      <c r="I121" s="352"/>
      <c r="J121" s="115"/>
      <c r="K121" s="370"/>
      <c r="L121" s="116"/>
      <c r="M121" s="370"/>
      <c r="N121" s="116"/>
      <c r="O121" s="370"/>
      <c r="P121" s="116"/>
      <c r="Q121" s="352"/>
      <c r="R121" s="115"/>
      <c r="S121" s="116"/>
      <c r="T121" s="352"/>
      <c r="U121" s="115"/>
      <c r="V121" s="370"/>
      <c r="W121" s="61"/>
      <c r="X121" s="380"/>
      <c r="Y121" s="61"/>
      <c r="Z121" s="382"/>
      <c r="AA121" s="60"/>
      <c r="AB121" s="370"/>
      <c r="AC121" s="116"/>
      <c r="AD121" s="116"/>
      <c r="AE121" s="370"/>
      <c r="AF121" s="116"/>
      <c r="AG121" s="116"/>
      <c r="AH121" s="352"/>
      <c r="AI121" s="115"/>
      <c r="AJ121" s="352"/>
      <c r="AK121" s="115"/>
      <c r="AL121" s="352"/>
      <c r="AM121" s="116"/>
      <c r="AN121" s="371"/>
      <c r="AO121" s="40"/>
      <c r="AP121" s="370"/>
      <c r="AQ121" s="116"/>
      <c r="AR121" s="40"/>
      <c r="AS121" s="40"/>
      <c r="AT121" s="40"/>
      <c r="AU121" s="116"/>
      <c r="AV121" s="370"/>
      <c r="AW121" s="116"/>
      <c r="AX121" s="116"/>
      <c r="AY121" s="370"/>
      <c r="AZ121" s="116"/>
      <c r="BA121" s="370"/>
      <c r="BB121" s="116"/>
      <c r="BC121" s="40"/>
      <c r="BD121" s="116"/>
      <c r="BE121" s="116"/>
      <c r="BF121" s="40"/>
      <c r="BG121" s="40"/>
      <c r="BH121" s="116"/>
      <c r="BI121" s="116"/>
      <c r="BJ121" s="116"/>
      <c r="BK121" s="116"/>
      <c r="BL121" s="370"/>
      <c r="BM121" s="116"/>
      <c r="BN121" s="380"/>
      <c r="BO121" s="61"/>
      <c r="BP121" s="61"/>
      <c r="BQ121" s="116"/>
      <c r="BR121" s="116"/>
      <c r="BS121" s="116"/>
      <c r="BT121" s="115"/>
      <c r="BU121" s="116"/>
      <c r="BV121" s="116"/>
      <c r="BW121" s="370"/>
      <c r="BX121" s="116"/>
      <c r="BY121" s="370"/>
      <c r="BZ121" s="117"/>
      <c r="CA121" s="59"/>
      <c r="CB121" s="60"/>
      <c r="CC121" s="59"/>
      <c r="CD121" s="59"/>
      <c r="CE121" s="61">
        <v>2552.7430300000001</v>
      </c>
      <c r="CF121" s="116"/>
      <c r="CG121" s="116"/>
    </row>
    <row r="122" spans="1:85" outlineLevel="1" x14ac:dyDescent="0.35">
      <c r="A122" s="75" t="s">
        <v>210</v>
      </c>
      <c r="B122" s="78" t="s">
        <v>256</v>
      </c>
      <c r="C122" s="35" t="s">
        <v>118</v>
      </c>
      <c r="D122" s="72" t="s">
        <v>257</v>
      </c>
      <c r="E122" s="36" t="s">
        <v>74</v>
      </c>
      <c r="F122" s="77">
        <f t="shared" si="13"/>
        <v>1358.7813200000001</v>
      </c>
      <c r="G122" s="259">
        <f t="shared" si="9"/>
        <v>534.09886000000006</v>
      </c>
      <c r="H122" s="32">
        <f t="shared" si="10"/>
        <v>824.68245999999999</v>
      </c>
      <c r="I122" s="259"/>
      <c r="J122" s="32"/>
      <c r="K122" s="358">
        <v>36.763800000000003</v>
      </c>
      <c r="L122" s="39">
        <v>15.0162</v>
      </c>
      <c r="M122" s="358"/>
      <c r="N122" s="39"/>
      <c r="O122" s="358">
        <v>185.12163000000001</v>
      </c>
      <c r="P122" s="39">
        <v>75.613060000000004</v>
      </c>
      <c r="Q122" s="259">
        <v>9.7866</v>
      </c>
      <c r="R122" s="32">
        <v>3.99735</v>
      </c>
      <c r="S122" s="39">
        <v>543.17197999999996</v>
      </c>
      <c r="T122" s="259">
        <v>81.870109999999997</v>
      </c>
      <c r="U122" s="32">
        <v>33.439889999999998</v>
      </c>
      <c r="V122" s="358"/>
      <c r="W122" s="53"/>
      <c r="X122" s="381">
        <f>118.83922+101.7175</f>
        <v>220.55671999999998</v>
      </c>
      <c r="Y122" s="53">
        <f>48.53997+41.54658</f>
        <v>90.086549999999988</v>
      </c>
      <c r="Z122" s="382"/>
      <c r="AA122" s="60"/>
      <c r="AB122" s="358"/>
      <c r="AC122" s="39"/>
      <c r="AD122" s="54"/>
      <c r="AE122" s="358"/>
      <c r="AF122" s="39"/>
      <c r="AG122" s="39"/>
      <c r="AH122" s="259"/>
      <c r="AI122" s="32"/>
      <c r="AJ122" s="259"/>
      <c r="AK122" s="32"/>
      <c r="AL122" s="259"/>
      <c r="AM122" s="39"/>
      <c r="AN122" s="371"/>
      <c r="AO122" s="40"/>
      <c r="AP122" s="358"/>
      <c r="AQ122" s="39"/>
      <c r="AR122" s="40"/>
      <c r="AS122" s="40"/>
      <c r="AT122" s="40"/>
      <c r="AU122" s="39"/>
      <c r="AV122" s="358"/>
      <c r="AW122" s="39"/>
      <c r="AX122" s="54"/>
      <c r="AY122" s="358"/>
      <c r="AZ122" s="39"/>
      <c r="BA122" s="358"/>
      <c r="BB122" s="39"/>
      <c r="BC122" s="40"/>
      <c r="BD122" s="39"/>
      <c r="BE122" s="39"/>
      <c r="BF122" s="40"/>
      <c r="BG122" s="40"/>
      <c r="BH122" s="55"/>
      <c r="BI122" s="56"/>
      <c r="BJ122" s="39"/>
      <c r="BK122" s="54"/>
      <c r="BL122" s="358"/>
      <c r="BM122" s="39"/>
      <c r="BN122" s="381"/>
      <c r="BO122" s="53"/>
      <c r="BP122" s="53"/>
      <c r="BQ122" s="39"/>
      <c r="BR122" s="39"/>
      <c r="BS122" s="39"/>
      <c r="BT122" s="32"/>
      <c r="BU122" s="39"/>
      <c r="BV122" s="57"/>
      <c r="BW122" s="375"/>
      <c r="BX122" s="54"/>
      <c r="BY122" s="358"/>
      <c r="BZ122" s="58"/>
      <c r="CA122" s="59"/>
      <c r="CB122" s="60"/>
      <c r="CC122" s="59"/>
      <c r="CD122" s="59"/>
      <c r="CE122" s="61">
        <v>63.357430000000001</v>
      </c>
      <c r="CF122" s="39"/>
      <c r="CG122" s="39"/>
    </row>
    <row r="123" spans="1:85" outlineLevel="1" x14ac:dyDescent="0.35">
      <c r="A123" s="75" t="s">
        <v>210</v>
      </c>
      <c r="B123" s="118" t="s">
        <v>1163</v>
      </c>
      <c r="C123" s="119" t="s">
        <v>1164</v>
      </c>
      <c r="D123" s="120">
        <v>246521882674</v>
      </c>
      <c r="E123" s="121"/>
      <c r="F123" s="77">
        <f t="shared" si="13"/>
        <v>201.74</v>
      </c>
      <c r="G123" s="259">
        <f t="shared" si="9"/>
        <v>143.2354</v>
      </c>
      <c r="H123" s="32">
        <f t="shared" si="10"/>
        <v>58.504600000000003</v>
      </c>
      <c r="I123" s="353"/>
      <c r="J123" s="42"/>
      <c r="K123" s="371"/>
      <c r="L123" s="40"/>
      <c r="M123" s="371"/>
      <c r="N123" s="40"/>
      <c r="O123" s="371"/>
      <c r="P123" s="40"/>
      <c r="Q123" s="353"/>
      <c r="R123" s="42"/>
      <c r="S123" s="40"/>
      <c r="T123" s="353"/>
      <c r="U123" s="42"/>
      <c r="V123" s="371"/>
      <c r="W123" s="60"/>
      <c r="X123" s="382"/>
      <c r="Y123" s="60"/>
      <c r="Z123" s="382">
        <v>143.2354</v>
      </c>
      <c r="AA123" s="60">
        <v>58.504600000000003</v>
      </c>
      <c r="AB123" s="371"/>
      <c r="AC123" s="40"/>
      <c r="AD123" s="40"/>
      <c r="AE123" s="371"/>
      <c r="AF123" s="40"/>
      <c r="AG123" s="40"/>
      <c r="AH123" s="353"/>
      <c r="AI123" s="42"/>
      <c r="AJ123" s="353"/>
      <c r="AK123" s="42"/>
      <c r="AL123" s="353"/>
      <c r="AM123" s="40"/>
      <c r="AN123" s="371"/>
      <c r="AO123" s="40"/>
      <c r="AP123" s="371"/>
      <c r="AQ123" s="40"/>
      <c r="AR123" s="40"/>
      <c r="AS123" s="40"/>
      <c r="AT123" s="40"/>
      <c r="AU123" s="40"/>
      <c r="AV123" s="371"/>
      <c r="AW123" s="40"/>
      <c r="AX123" s="40"/>
      <c r="AY123" s="371"/>
      <c r="AZ123" s="40"/>
      <c r="BA123" s="371"/>
      <c r="BB123" s="40"/>
      <c r="BC123" s="40"/>
      <c r="BD123" s="40"/>
      <c r="BE123" s="40"/>
      <c r="BF123" s="40"/>
      <c r="BG123" s="40"/>
      <c r="BH123" s="40"/>
      <c r="BI123" s="40"/>
      <c r="BJ123" s="40"/>
      <c r="BK123" s="40"/>
      <c r="BL123" s="371"/>
      <c r="BM123" s="40"/>
      <c r="BN123" s="382"/>
      <c r="BO123" s="60"/>
      <c r="BP123" s="60"/>
      <c r="BQ123" s="40"/>
      <c r="BR123" s="40"/>
      <c r="BS123" s="40"/>
      <c r="BT123" s="42"/>
      <c r="BU123" s="40"/>
      <c r="BV123" s="40"/>
      <c r="BW123" s="371"/>
      <c r="BX123" s="40"/>
      <c r="BY123" s="371"/>
      <c r="BZ123" s="122"/>
      <c r="CA123" s="60"/>
      <c r="CB123" s="60"/>
      <c r="CC123" s="60"/>
      <c r="CD123" s="60"/>
      <c r="CE123" s="60"/>
      <c r="CF123" s="40"/>
      <c r="CG123" s="40"/>
    </row>
    <row r="124" spans="1:85" s="3" customFormat="1" ht="22.5" x14ac:dyDescent="0.3">
      <c r="A124" s="264" t="s">
        <v>258</v>
      </c>
      <c r="B124" s="265"/>
      <c r="C124" s="261" t="s">
        <v>135</v>
      </c>
      <c r="D124" s="262"/>
      <c r="E124" s="262"/>
      <c r="F124" s="249">
        <f>SUBTOTAL(9,F86:F123)</f>
        <v>159184.18551000001</v>
      </c>
      <c r="G124" s="249">
        <f>SUBTOTAL(9,G86:G123)</f>
        <v>26072.751939999998</v>
      </c>
      <c r="H124" s="249">
        <f>SUBTOTAL(9,H86:H123)</f>
        <v>133111.43356999999</v>
      </c>
      <c r="I124" s="249">
        <f>SUBTOTAL(9,I86:I123)</f>
        <v>381.45898</v>
      </c>
      <c r="J124" s="249">
        <f>SUBTOTAL(9,J86:J123)</f>
        <v>155.80717999999999</v>
      </c>
      <c r="K124" s="249">
        <f>SUBTOTAL(9,K86:K123)</f>
        <v>131.83498</v>
      </c>
      <c r="L124" s="249">
        <f>SUBTOTAL(9,L86:L123)</f>
        <v>53.848100000000002</v>
      </c>
      <c r="M124" s="249">
        <f>SUBTOTAL(9,M86:M123)</f>
        <v>31.096889999999998</v>
      </c>
      <c r="N124" s="249">
        <f>SUBTOTAL(9,N86:N123)</f>
        <v>12.70154</v>
      </c>
      <c r="O124" s="249">
        <f>SUBTOTAL(9,O86:O123)</f>
        <v>4781.7260499999993</v>
      </c>
      <c r="P124" s="249">
        <f>SUBTOTAL(9,P86:P123)</f>
        <v>1953.0993599999999</v>
      </c>
      <c r="Q124" s="249">
        <f>SUBTOTAL(9,Q86:Q123)</f>
        <v>1107.0083799999998</v>
      </c>
      <c r="R124" s="249">
        <f>SUBTOTAL(9,R86:R123)</f>
        <v>452.15835999999996</v>
      </c>
      <c r="S124" s="249">
        <f>SUBTOTAL(9,S86:S123)</f>
        <v>7377.3346399999991</v>
      </c>
      <c r="T124" s="249">
        <f>SUBTOTAL(9,T86:T123)</f>
        <v>81.870109999999997</v>
      </c>
      <c r="U124" s="249">
        <f>SUBTOTAL(9,U86:U123)</f>
        <v>33.439889999999998</v>
      </c>
      <c r="V124" s="249">
        <f>SUBTOTAL(9,V86:V123)</f>
        <v>0</v>
      </c>
      <c r="W124" s="249">
        <f>SUBTOTAL(9,W86:W123)</f>
        <v>0</v>
      </c>
      <c r="X124" s="249">
        <f>SUBTOTAL(9,X86:X123)</f>
        <v>5279.4040799999993</v>
      </c>
      <c r="Y124" s="249">
        <f>SUBTOTAL(9,Y86:Y123)</f>
        <v>2156.3763199999999</v>
      </c>
      <c r="Z124" s="249">
        <f>SUBTOTAL(9,Z86:Z123)</f>
        <v>143.2354</v>
      </c>
      <c r="AA124" s="249">
        <f>SUBTOTAL(9,AA86:AA123)</f>
        <v>58.504600000000003</v>
      </c>
      <c r="AB124" s="249">
        <f>SUBTOTAL(9,AB86:AB123)</f>
        <v>0</v>
      </c>
      <c r="AC124" s="249">
        <f>SUBTOTAL(9,AC86:AC123)</f>
        <v>0</v>
      </c>
      <c r="AD124" s="249">
        <f>SUBTOTAL(9,AD86:AD123)</f>
        <v>2017.95</v>
      </c>
      <c r="AE124" s="249">
        <f>SUBTOTAL(9,AE86:AE123)</f>
        <v>1520.93363</v>
      </c>
      <c r="AF124" s="249">
        <f>SUBTOTAL(9,AF86:AF123)</f>
        <v>621.22640000000001</v>
      </c>
      <c r="AG124" s="249">
        <f>SUBTOTAL(9,AG86:AG123)</f>
        <v>79317.561799999996</v>
      </c>
      <c r="AH124" s="249">
        <f>SUBTOTAL(9,AH86:AH123)</f>
        <v>171.34405000000001</v>
      </c>
      <c r="AI124" s="249">
        <f>SUBTOTAL(9,AI86:AI123)</f>
        <v>69.985590000000002</v>
      </c>
      <c r="AJ124" s="249">
        <f>SUBTOTAL(9,AJ86:AJ123)</f>
        <v>2235.3399199999999</v>
      </c>
      <c r="AK124" s="249">
        <f>SUBTOTAL(9,AK86:AK123)</f>
        <v>913.02616999999998</v>
      </c>
      <c r="AL124" s="249">
        <f>SUBTOTAL(9,AL86:AL123)</f>
        <v>3067.2</v>
      </c>
      <c r="AM124" s="249">
        <f>SUBTOTAL(9,AM86:AM123)</f>
        <v>1252.8</v>
      </c>
      <c r="AN124" s="249">
        <f>SUBTOTAL(9,AN86:AN123)</f>
        <v>0</v>
      </c>
      <c r="AO124" s="249">
        <f>SUBTOTAL(9,AO86:AO123)</f>
        <v>0</v>
      </c>
      <c r="AP124" s="249">
        <f>SUBTOTAL(9,AP86:AP123)</f>
        <v>0</v>
      </c>
      <c r="AQ124" s="249">
        <f>SUBTOTAL(9,AQ86:AQ123)</f>
        <v>0</v>
      </c>
      <c r="AR124" s="249">
        <f>SUBTOTAL(9,AR86:AR123)</f>
        <v>0</v>
      </c>
      <c r="AS124" s="249">
        <f>SUBTOTAL(9,AS86:AS123)</f>
        <v>0</v>
      </c>
      <c r="AT124" s="249">
        <f>SUBTOTAL(9,AT86:AT123)</f>
        <v>0</v>
      </c>
      <c r="AU124" s="249">
        <f>SUBTOTAL(9,AU86:AU123)</f>
        <v>0</v>
      </c>
      <c r="AV124" s="249">
        <f>SUBTOTAL(9,AV86:AV123)</f>
        <v>7140.2994699999999</v>
      </c>
      <c r="AW124" s="249">
        <f>SUBTOTAL(9,AW86:AW123)</f>
        <v>375.80522999999999</v>
      </c>
      <c r="AX124" s="249">
        <f>SUBTOTAL(9,AX86:AX123)</f>
        <v>0</v>
      </c>
      <c r="AY124" s="249">
        <f>SUBTOTAL(9,AY86:AY123)</f>
        <v>0</v>
      </c>
      <c r="AZ124" s="249">
        <f>SUBTOTAL(9,AZ86:AZ123)</f>
        <v>0</v>
      </c>
      <c r="BA124" s="249">
        <f>SUBTOTAL(9,BA86:BA123)</f>
        <v>0</v>
      </c>
      <c r="BB124" s="249">
        <f>SUBTOTAL(9,BB86:BB123)</f>
        <v>0</v>
      </c>
      <c r="BC124" s="249">
        <f>SUBTOTAL(9,BC86:BC123)</f>
        <v>0</v>
      </c>
      <c r="BD124" s="249">
        <f>SUBTOTAL(9,BD86:BD123)</f>
        <v>0</v>
      </c>
      <c r="BE124" s="249">
        <f>SUBTOTAL(9,BE86:BE123)</f>
        <v>0</v>
      </c>
      <c r="BF124" s="249">
        <f>SUBTOTAL(9,BF86:BF123)</f>
        <v>7199.9232499999998</v>
      </c>
      <c r="BG124" s="249">
        <f>SUBTOTAL(9,BG86:BG123)</f>
        <v>0</v>
      </c>
      <c r="BH124" s="249">
        <f>SUBTOTAL(9,BH86:BH123)</f>
        <v>7358.5911299999998</v>
      </c>
      <c r="BI124" s="249">
        <f>SUBTOTAL(9,BI86:BI123)</f>
        <v>381.78500000000003</v>
      </c>
      <c r="BJ124" s="249">
        <f>SUBTOTAL(9,BJ86:BJ123)</f>
        <v>8794.3626000000004</v>
      </c>
      <c r="BK124" s="249">
        <f>SUBTOTAL(9,BK86:BK123)</f>
        <v>0</v>
      </c>
      <c r="BL124" s="249">
        <f>SUBTOTAL(9,BL86:BL123)</f>
        <v>0</v>
      </c>
      <c r="BM124" s="249">
        <f>SUBTOTAL(9,BM86:BM123)</f>
        <v>0</v>
      </c>
      <c r="BN124" s="249">
        <f>SUBTOTAL(9,BN86:BN123)</f>
        <v>0</v>
      </c>
      <c r="BO124" s="249">
        <f>SUBTOTAL(9,BO86:BO123)</f>
        <v>0</v>
      </c>
      <c r="BP124" s="249">
        <f>SUBTOTAL(9,BP86:BP123)</f>
        <v>0</v>
      </c>
      <c r="BQ124" s="249">
        <f>SUBTOTAL(9,BQ86:BQ123)</f>
        <v>243.37870000000001</v>
      </c>
      <c r="BR124" s="249">
        <f>SUBTOTAL(9,BR86:BR123)</f>
        <v>0</v>
      </c>
      <c r="BS124" s="249">
        <f>SUBTOTAL(9,BS86:BS123)</f>
        <v>0</v>
      </c>
      <c r="BT124" s="249">
        <f>SUBTOTAL(9,BT86:BT123)</f>
        <v>0</v>
      </c>
      <c r="BU124" s="249">
        <f>SUBTOTAL(9,BU86:BU123)</f>
        <v>1180.61718</v>
      </c>
      <c r="BV124" s="249">
        <f>SUBTOTAL(9,BV86:BV123)</f>
        <v>0</v>
      </c>
      <c r="BW124" s="249">
        <f>SUBTOTAL(9,BW86:BW123)</f>
        <v>0</v>
      </c>
      <c r="BX124" s="249">
        <f>SUBTOTAL(9,BX86:BX123)</f>
        <v>0</v>
      </c>
      <c r="BY124" s="249">
        <f>SUBTOTAL(9,BY86:BY123)</f>
        <v>0</v>
      </c>
      <c r="BZ124" s="249">
        <f>SUBTOTAL(9,BZ86:BZ123)</f>
        <v>0</v>
      </c>
      <c r="CA124" s="249">
        <f>SUBTOTAL(9,CA86:CA123)</f>
        <v>0</v>
      </c>
      <c r="CB124" s="249">
        <f>SUBTOTAL(9,CB86:CB123)</f>
        <v>0</v>
      </c>
      <c r="CC124" s="249">
        <f>SUBTOTAL(9,CC86:CC123)</f>
        <v>44.55</v>
      </c>
      <c r="CD124" s="249">
        <f>SUBTOTAL(9,CD86:CD123)</f>
        <v>0</v>
      </c>
      <c r="CE124" s="249">
        <f>SUBTOTAL(9,CE86:CE123)</f>
        <v>2616.1004600000001</v>
      </c>
      <c r="CF124" s="249">
        <f>SUBTOTAL(9,CF86:CF123)</f>
        <v>8470.5000700000001</v>
      </c>
      <c r="CG124" s="249">
        <f>SUBTOTAL(9,CG86:CG123)</f>
        <v>0</v>
      </c>
    </row>
    <row r="125" spans="1:85" ht="46.5" outlineLevel="1" x14ac:dyDescent="0.35">
      <c r="A125" s="75" t="s">
        <v>259</v>
      </c>
      <c r="B125" s="78" t="s">
        <v>260</v>
      </c>
      <c r="C125" s="35" t="s">
        <v>81</v>
      </c>
      <c r="D125" s="72">
        <v>240500670967</v>
      </c>
      <c r="E125" s="36" t="s">
        <v>74</v>
      </c>
      <c r="F125" s="77">
        <f t="shared" ref="F125:F134" si="14">G125+H125</f>
        <v>362.11511000000002</v>
      </c>
      <c r="G125" s="259">
        <f t="shared" si="9"/>
        <v>0</v>
      </c>
      <c r="H125" s="32">
        <f t="shared" si="10"/>
        <v>362.11511000000002</v>
      </c>
      <c r="I125" s="259"/>
      <c r="J125" s="32"/>
      <c r="K125" s="259"/>
      <c r="L125" s="32"/>
      <c r="M125" s="259"/>
      <c r="N125" s="32"/>
      <c r="O125" s="259"/>
      <c r="P125" s="32"/>
      <c r="Q125" s="259"/>
      <c r="R125" s="32"/>
      <c r="S125" s="32"/>
      <c r="T125" s="259"/>
      <c r="U125" s="32"/>
      <c r="V125" s="259"/>
      <c r="W125" s="38"/>
      <c r="X125" s="358"/>
      <c r="Y125" s="39"/>
      <c r="Z125" s="371"/>
      <c r="AA125" s="40"/>
      <c r="AB125" s="259"/>
      <c r="AC125" s="32"/>
      <c r="AD125" s="41"/>
      <c r="AE125" s="259"/>
      <c r="AF125" s="32"/>
      <c r="AG125" s="32">
        <v>362.11511000000002</v>
      </c>
      <c r="AH125" s="259"/>
      <c r="AI125" s="32"/>
      <c r="AJ125" s="259"/>
      <c r="AK125" s="32"/>
      <c r="AL125" s="259"/>
      <c r="AM125" s="39"/>
      <c r="AN125" s="371"/>
      <c r="AO125" s="40"/>
      <c r="AP125" s="358"/>
      <c r="AQ125" s="39"/>
      <c r="AR125" s="40"/>
      <c r="AS125" s="40"/>
      <c r="AT125" s="40"/>
      <c r="AU125" s="39"/>
      <c r="AV125" s="358"/>
      <c r="AW125" s="39"/>
      <c r="AX125" s="54"/>
      <c r="AY125" s="358"/>
      <c r="AZ125" s="39"/>
      <c r="BA125" s="358"/>
      <c r="BB125" s="39"/>
      <c r="BC125" s="40"/>
      <c r="BD125" s="32"/>
      <c r="BE125" s="32"/>
      <c r="BF125" s="42"/>
      <c r="BG125" s="42"/>
      <c r="BH125" s="43"/>
      <c r="BI125" s="44"/>
      <c r="BJ125" s="32"/>
      <c r="BK125" s="41"/>
      <c r="BL125" s="259"/>
      <c r="BM125" s="32"/>
      <c r="BN125" s="381"/>
      <c r="BO125" s="53"/>
      <c r="BP125" s="53"/>
      <c r="BQ125" s="39"/>
      <c r="BR125" s="32"/>
      <c r="BS125" s="32"/>
      <c r="BT125" s="32"/>
      <c r="BU125" s="39"/>
      <c r="BV125" s="57"/>
      <c r="BW125" s="375"/>
      <c r="BX125" s="54"/>
      <c r="BY125" s="259"/>
      <c r="BZ125" s="46"/>
      <c r="CA125" s="47"/>
      <c r="CB125" s="48"/>
      <c r="CC125" s="47"/>
      <c r="CD125" s="47"/>
      <c r="CE125" s="49"/>
      <c r="CF125" s="39"/>
      <c r="CG125" s="39"/>
    </row>
    <row r="126" spans="1:85" ht="46.5" outlineLevel="1" x14ac:dyDescent="0.35">
      <c r="A126" s="75" t="s">
        <v>259</v>
      </c>
      <c r="B126" s="78" t="s">
        <v>261</v>
      </c>
      <c r="C126" s="35" t="s">
        <v>81</v>
      </c>
      <c r="D126" s="72">
        <v>240501559489</v>
      </c>
      <c r="E126" s="36" t="s">
        <v>74</v>
      </c>
      <c r="F126" s="77">
        <f t="shared" si="14"/>
        <v>365.04824000000002</v>
      </c>
      <c r="G126" s="259">
        <f t="shared" si="9"/>
        <v>0</v>
      </c>
      <c r="H126" s="32">
        <f t="shared" si="10"/>
        <v>365.04824000000002</v>
      </c>
      <c r="I126" s="259"/>
      <c r="J126" s="32"/>
      <c r="K126" s="259"/>
      <c r="L126" s="32"/>
      <c r="M126" s="259"/>
      <c r="N126" s="32"/>
      <c r="O126" s="259"/>
      <c r="P126" s="32"/>
      <c r="Q126" s="259"/>
      <c r="R126" s="32"/>
      <c r="S126" s="32"/>
      <c r="T126" s="259"/>
      <c r="U126" s="32"/>
      <c r="V126" s="259"/>
      <c r="W126" s="38"/>
      <c r="X126" s="358"/>
      <c r="Y126" s="39"/>
      <c r="Z126" s="371"/>
      <c r="AA126" s="40"/>
      <c r="AB126" s="259"/>
      <c r="AC126" s="32"/>
      <c r="AD126" s="41"/>
      <c r="AE126" s="259"/>
      <c r="AF126" s="32"/>
      <c r="AG126" s="32">
        <v>365.04824000000002</v>
      </c>
      <c r="AH126" s="259"/>
      <c r="AI126" s="32"/>
      <c r="AJ126" s="259"/>
      <c r="AK126" s="32"/>
      <c r="AL126" s="259"/>
      <c r="AM126" s="39"/>
      <c r="AN126" s="371"/>
      <c r="AO126" s="40"/>
      <c r="AP126" s="358"/>
      <c r="AQ126" s="39"/>
      <c r="AR126" s="40"/>
      <c r="AS126" s="40"/>
      <c r="AT126" s="40"/>
      <c r="AU126" s="39"/>
      <c r="AV126" s="358"/>
      <c r="AW126" s="39"/>
      <c r="AX126" s="54"/>
      <c r="AY126" s="358"/>
      <c r="AZ126" s="39"/>
      <c r="BA126" s="358"/>
      <c r="BB126" s="39"/>
      <c r="BC126" s="40"/>
      <c r="BD126" s="32"/>
      <c r="BE126" s="32"/>
      <c r="BF126" s="42"/>
      <c r="BG126" s="42"/>
      <c r="BH126" s="43"/>
      <c r="BI126" s="44"/>
      <c r="BJ126" s="32"/>
      <c r="BK126" s="41"/>
      <c r="BL126" s="259"/>
      <c r="BM126" s="32"/>
      <c r="BN126" s="381"/>
      <c r="BO126" s="53"/>
      <c r="BP126" s="53"/>
      <c r="BQ126" s="39"/>
      <c r="BR126" s="32"/>
      <c r="BS126" s="32"/>
      <c r="BT126" s="32"/>
      <c r="BU126" s="39"/>
      <c r="BV126" s="57"/>
      <c r="BW126" s="375"/>
      <c r="BX126" s="54"/>
      <c r="BY126" s="259"/>
      <c r="BZ126" s="46"/>
      <c r="CA126" s="47"/>
      <c r="CB126" s="48"/>
      <c r="CC126" s="47"/>
      <c r="CD126" s="47"/>
      <c r="CE126" s="49"/>
      <c r="CF126" s="39"/>
      <c r="CG126" s="39"/>
    </row>
    <row r="127" spans="1:85" ht="46.5" outlineLevel="1" x14ac:dyDescent="0.35">
      <c r="A127" s="75" t="s">
        <v>259</v>
      </c>
      <c r="B127" s="78" t="s">
        <v>262</v>
      </c>
      <c r="C127" s="35" t="s">
        <v>81</v>
      </c>
      <c r="D127" s="72">
        <v>246215218954</v>
      </c>
      <c r="E127" s="36" t="s">
        <v>74</v>
      </c>
      <c r="F127" s="77">
        <f t="shared" si="14"/>
        <v>203.61908</v>
      </c>
      <c r="G127" s="259">
        <f t="shared" si="9"/>
        <v>0</v>
      </c>
      <c r="H127" s="32">
        <f t="shared" si="10"/>
        <v>203.61908</v>
      </c>
      <c r="I127" s="259"/>
      <c r="J127" s="32"/>
      <c r="K127" s="259"/>
      <c r="L127" s="32"/>
      <c r="M127" s="259"/>
      <c r="N127" s="32"/>
      <c r="O127" s="259"/>
      <c r="P127" s="32"/>
      <c r="Q127" s="259"/>
      <c r="R127" s="32"/>
      <c r="S127" s="32"/>
      <c r="T127" s="259"/>
      <c r="U127" s="32"/>
      <c r="V127" s="259"/>
      <c r="W127" s="38"/>
      <c r="X127" s="358"/>
      <c r="Y127" s="39"/>
      <c r="Z127" s="371"/>
      <c r="AA127" s="40"/>
      <c r="AB127" s="259"/>
      <c r="AC127" s="32"/>
      <c r="AD127" s="41"/>
      <c r="AE127" s="259"/>
      <c r="AF127" s="32"/>
      <c r="AG127" s="32">
        <v>203.61908</v>
      </c>
      <c r="AH127" s="259"/>
      <c r="AI127" s="32"/>
      <c r="AJ127" s="259"/>
      <c r="AK127" s="32"/>
      <c r="AL127" s="259"/>
      <c r="AM127" s="39"/>
      <c r="AN127" s="371"/>
      <c r="AO127" s="40"/>
      <c r="AP127" s="358"/>
      <c r="AQ127" s="39"/>
      <c r="AR127" s="40"/>
      <c r="AS127" s="40"/>
      <c r="AT127" s="40"/>
      <c r="AU127" s="39"/>
      <c r="AV127" s="358"/>
      <c r="AW127" s="39"/>
      <c r="AX127" s="54"/>
      <c r="AY127" s="358"/>
      <c r="AZ127" s="39"/>
      <c r="BA127" s="358"/>
      <c r="BB127" s="39"/>
      <c r="BC127" s="40"/>
      <c r="BD127" s="32"/>
      <c r="BE127" s="32"/>
      <c r="BF127" s="42"/>
      <c r="BG127" s="42"/>
      <c r="BH127" s="43"/>
      <c r="BI127" s="44"/>
      <c r="BJ127" s="32"/>
      <c r="BK127" s="41"/>
      <c r="BL127" s="259"/>
      <c r="BM127" s="32"/>
      <c r="BN127" s="381"/>
      <c r="BO127" s="53"/>
      <c r="BP127" s="53"/>
      <c r="BQ127" s="39"/>
      <c r="BR127" s="32"/>
      <c r="BS127" s="32"/>
      <c r="BT127" s="32"/>
      <c r="BU127" s="39"/>
      <c r="BV127" s="57"/>
      <c r="BW127" s="375"/>
      <c r="BX127" s="54"/>
      <c r="BY127" s="259"/>
      <c r="BZ127" s="46"/>
      <c r="CA127" s="47"/>
      <c r="CB127" s="48"/>
      <c r="CC127" s="47"/>
      <c r="CD127" s="47"/>
      <c r="CE127" s="49"/>
      <c r="CF127" s="39"/>
      <c r="CG127" s="39"/>
    </row>
    <row r="128" spans="1:85" ht="46.5" outlineLevel="1" x14ac:dyDescent="0.35">
      <c r="A128" s="75" t="s">
        <v>259</v>
      </c>
      <c r="B128" s="78" t="s">
        <v>263</v>
      </c>
      <c r="C128" s="35" t="s">
        <v>81</v>
      </c>
      <c r="D128" s="72" t="s">
        <v>264</v>
      </c>
      <c r="E128" s="36" t="s">
        <v>74</v>
      </c>
      <c r="F128" s="77">
        <f t="shared" si="14"/>
        <v>621.88520000000005</v>
      </c>
      <c r="G128" s="259">
        <f t="shared" si="9"/>
        <v>0</v>
      </c>
      <c r="H128" s="32">
        <f t="shared" si="10"/>
        <v>621.88520000000005</v>
      </c>
      <c r="I128" s="259"/>
      <c r="J128" s="32"/>
      <c r="K128" s="358"/>
      <c r="L128" s="39"/>
      <c r="M128" s="358"/>
      <c r="N128" s="39"/>
      <c r="O128" s="358"/>
      <c r="P128" s="39"/>
      <c r="Q128" s="259"/>
      <c r="R128" s="32"/>
      <c r="S128" s="39"/>
      <c r="T128" s="259"/>
      <c r="U128" s="32"/>
      <c r="V128" s="358"/>
      <c r="W128" s="53"/>
      <c r="X128" s="358"/>
      <c r="Y128" s="39"/>
      <c r="Z128" s="371"/>
      <c r="AA128" s="40"/>
      <c r="AB128" s="358"/>
      <c r="AC128" s="39"/>
      <c r="AD128" s="54"/>
      <c r="AE128" s="358"/>
      <c r="AF128" s="39"/>
      <c r="AG128" s="39">
        <v>621.88520000000005</v>
      </c>
      <c r="AH128" s="259"/>
      <c r="AI128" s="32"/>
      <c r="AJ128" s="259"/>
      <c r="AK128" s="32"/>
      <c r="AL128" s="259"/>
      <c r="AM128" s="39"/>
      <c r="AN128" s="371"/>
      <c r="AO128" s="40"/>
      <c r="AP128" s="358"/>
      <c r="AQ128" s="39"/>
      <c r="AR128" s="40"/>
      <c r="AS128" s="40"/>
      <c r="AT128" s="40"/>
      <c r="AU128" s="39"/>
      <c r="AV128" s="358"/>
      <c r="AW128" s="39"/>
      <c r="AX128" s="54"/>
      <c r="AY128" s="358"/>
      <c r="AZ128" s="39"/>
      <c r="BA128" s="358"/>
      <c r="BB128" s="39"/>
      <c r="BC128" s="40"/>
      <c r="BD128" s="39"/>
      <c r="BE128" s="39"/>
      <c r="BF128" s="40"/>
      <c r="BG128" s="40"/>
      <c r="BH128" s="55"/>
      <c r="BI128" s="56"/>
      <c r="BJ128" s="39"/>
      <c r="BK128" s="54"/>
      <c r="BL128" s="358"/>
      <c r="BM128" s="39"/>
      <c r="BN128" s="381"/>
      <c r="BO128" s="53"/>
      <c r="BP128" s="53"/>
      <c r="BQ128" s="39"/>
      <c r="BR128" s="39"/>
      <c r="BS128" s="39"/>
      <c r="BT128" s="32"/>
      <c r="BU128" s="39"/>
      <c r="BV128" s="57"/>
      <c r="BW128" s="375"/>
      <c r="BX128" s="54"/>
      <c r="BY128" s="358"/>
      <c r="BZ128" s="58"/>
      <c r="CA128" s="59"/>
      <c r="CB128" s="60"/>
      <c r="CC128" s="59"/>
      <c r="CD128" s="59"/>
      <c r="CE128" s="61"/>
      <c r="CF128" s="39"/>
      <c r="CG128" s="39"/>
    </row>
    <row r="129" spans="1:85" ht="46.5" outlineLevel="1" x14ac:dyDescent="0.35">
      <c r="A129" s="75" t="s">
        <v>259</v>
      </c>
      <c r="B129" s="78" t="s">
        <v>265</v>
      </c>
      <c r="C129" s="35" t="s">
        <v>81</v>
      </c>
      <c r="D129" s="72">
        <v>240500015535</v>
      </c>
      <c r="E129" s="36" t="s">
        <v>74</v>
      </c>
      <c r="F129" s="77">
        <f t="shared" si="14"/>
        <v>204.05608000000001</v>
      </c>
      <c r="G129" s="259">
        <f t="shared" si="9"/>
        <v>0</v>
      </c>
      <c r="H129" s="32">
        <f t="shared" si="10"/>
        <v>204.05608000000001</v>
      </c>
      <c r="I129" s="259"/>
      <c r="J129" s="32"/>
      <c r="K129" s="358"/>
      <c r="L129" s="39"/>
      <c r="M129" s="358"/>
      <c r="N129" s="39"/>
      <c r="O129" s="358"/>
      <c r="P129" s="39"/>
      <c r="Q129" s="259"/>
      <c r="R129" s="32"/>
      <c r="S129" s="39"/>
      <c r="T129" s="259"/>
      <c r="U129" s="32"/>
      <c r="V129" s="358"/>
      <c r="W129" s="53"/>
      <c r="X129" s="358"/>
      <c r="Y129" s="39"/>
      <c r="Z129" s="371"/>
      <c r="AA129" s="40"/>
      <c r="AB129" s="358"/>
      <c r="AC129" s="39"/>
      <c r="AD129" s="54"/>
      <c r="AE129" s="358"/>
      <c r="AF129" s="39"/>
      <c r="AG129" s="39">
        <v>204.05608000000001</v>
      </c>
      <c r="AH129" s="259"/>
      <c r="AI129" s="32"/>
      <c r="AJ129" s="259"/>
      <c r="AK129" s="32"/>
      <c r="AL129" s="259"/>
      <c r="AM129" s="39"/>
      <c r="AN129" s="371"/>
      <c r="AO129" s="40"/>
      <c r="AP129" s="358"/>
      <c r="AQ129" s="39"/>
      <c r="AR129" s="40"/>
      <c r="AS129" s="40"/>
      <c r="AT129" s="40"/>
      <c r="AU129" s="39"/>
      <c r="AV129" s="358"/>
      <c r="AW129" s="39"/>
      <c r="AX129" s="54"/>
      <c r="AY129" s="358"/>
      <c r="AZ129" s="39"/>
      <c r="BA129" s="358"/>
      <c r="BB129" s="39"/>
      <c r="BC129" s="40"/>
      <c r="BD129" s="39"/>
      <c r="BE129" s="39"/>
      <c r="BF129" s="40"/>
      <c r="BG129" s="40"/>
      <c r="BH129" s="55"/>
      <c r="BI129" s="56"/>
      <c r="BJ129" s="39"/>
      <c r="BK129" s="54"/>
      <c r="BL129" s="358"/>
      <c r="BM129" s="39"/>
      <c r="BN129" s="381"/>
      <c r="BO129" s="53"/>
      <c r="BP129" s="53"/>
      <c r="BQ129" s="39"/>
      <c r="BR129" s="39"/>
      <c r="BS129" s="39"/>
      <c r="BT129" s="32"/>
      <c r="BU129" s="39"/>
      <c r="BV129" s="57"/>
      <c r="BW129" s="375"/>
      <c r="BX129" s="54"/>
      <c r="BY129" s="358"/>
      <c r="BZ129" s="58"/>
      <c r="CA129" s="59"/>
      <c r="CB129" s="60"/>
      <c r="CC129" s="59"/>
      <c r="CD129" s="59"/>
      <c r="CE129" s="61"/>
      <c r="CF129" s="39"/>
      <c r="CG129" s="39"/>
    </row>
    <row r="130" spans="1:85" ht="46.5" outlineLevel="1" x14ac:dyDescent="0.35">
      <c r="A130" s="75" t="s">
        <v>259</v>
      </c>
      <c r="B130" s="78" t="s">
        <v>266</v>
      </c>
      <c r="C130" s="35" t="s">
        <v>81</v>
      </c>
      <c r="D130" s="72">
        <v>240500802412</v>
      </c>
      <c r="E130" s="36" t="s">
        <v>74</v>
      </c>
      <c r="F130" s="77">
        <f t="shared" si="14"/>
        <v>228.44093000000001</v>
      </c>
      <c r="G130" s="259">
        <f t="shared" si="9"/>
        <v>0</v>
      </c>
      <c r="H130" s="32">
        <f t="shared" si="10"/>
        <v>228.44093000000001</v>
      </c>
      <c r="I130" s="259"/>
      <c r="J130" s="32"/>
      <c r="K130" s="358"/>
      <c r="L130" s="39"/>
      <c r="M130" s="358"/>
      <c r="N130" s="39"/>
      <c r="O130" s="358"/>
      <c r="P130" s="39"/>
      <c r="Q130" s="259"/>
      <c r="R130" s="32"/>
      <c r="S130" s="39"/>
      <c r="T130" s="259"/>
      <c r="U130" s="32"/>
      <c r="V130" s="358"/>
      <c r="W130" s="53"/>
      <c r="X130" s="358"/>
      <c r="Y130" s="39"/>
      <c r="Z130" s="371"/>
      <c r="AA130" s="40"/>
      <c r="AB130" s="358"/>
      <c r="AC130" s="39"/>
      <c r="AD130" s="54"/>
      <c r="AE130" s="358"/>
      <c r="AF130" s="39"/>
      <c r="AG130" s="39">
        <v>228.44093000000001</v>
      </c>
      <c r="AH130" s="259"/>
      <c r="AI130" s="32"/>
      <c r="AJ130" s="259"/>
      <c r="AK130" s="32"/>
      <c r="AL130" s="259"/>
      <c r="AM130" s="39"/>
      <c r="AN130" s="371"/>
      <c r="AO130" s="40"/>
      <c r="AP130" s="358"/>
      <c r="AQ130" s="39"/>
      <c r="AR130" s="40"/>
      <c r="AS130" s="40"/>
      <c r="AT130" s="40"/>
      <c r="AU130" s="39"/>
      <c r="AV130" s="358"/>
      <c r="AW130" s="39"/>
      <c r="AX130" s="54"/>
      <c r="AY130" s="358"/>
      <c r="AZ130" s="39"/>
      <c r="BA130" s="358"/>
      <c r="BB130" s="39"/>
      <c r="BC130" s="40"/>
      <c r="BD130" s="39"/>
      <c r="BE130" s="39"/>
      <c r="BF130" s="40"/>
      <c r="BG130" s="40"/>
      <c r="BH130" s="55"/>
      <c r="BI130" s="56"/>
      <c r="BJ130" s="39"/>
      <c r="BK130" s="54"/>
      <c r="BL130" s="358"/>
      <c r="BM130" s="39"/>
      <c r="BN130" s="381"/>
      <c r="BO130" s="53"/>
      <c r="BP130" s="53"/>
      <c r="BQ130" s="39"/>
      <c r="BR130" s="39"/>
      <c r="BS130" s="39"/>
      <c r="BT130" s="32"/>
      <c r="BU130" s="39"/>
      <c r="BV130" s="57"/>
      <c r="BW130" s="375"/>
      <c r="BX130" s="54"/>
      <c r="BY130" s="358"/>
      <c r="BZ130" s="58"/>
      <c r="CA130" s="59"/>
      <c r="CB130" s="60"/>
      <c r="CC130" s="59"/>
      <c r="CD130" s="59"/>
      <c r="CE130" s="61"/>
      <c r="CF130" s="39"/>
      <c r="CG130" s="39"/>
    </row>
    <row r="131" spans="1:85" ht="46.5" outlineLevel="1" x14ac:dyDescent="0.35">
      <c r="A131" s="75" t="s">
        <v>259</v>
      </c>
      <c r="B131" s="78" t="s">
        <v>267</v>
      </c>
      <c r="C131" s="35" t="s">
        <v>81</v>
      </c>
      <c r="D131" s="72">
        <v>240500613126</v>
      </c>
      <c r="E131" s="36" t="s">
        <v>74</v>
      </c>
      <c r="F131" s="77">
        <f t="shared" si="14"/>
        <v>474.13643000000002</v>
      </c>
      <c r="G131" s="259">
        <f t="shared" si="9"/>
        <v>0</v>
      </c>
      <c r="H131" s="32">
        <f t="shared" si="10"/>
        <v>474.13643000000002</v>
      </c>
      <c r="I131" s="259"/>
      <c r="J131" s="32"/>
      <c r="K131" s="358"/>
      <c r="L131" s="39"/>
      <c r="M131" s="358"/>
      <c r="N131" s="39"/>
      <c r="O131" s="358"/>
      <c r="P131" s="39"/>
      <c r="Q131" s="259"/>
      <c r="R131" s="32"/>
      <c r="S131" s="39"/>
      <c r="T131" s="259"/>
      <c r="U131" s="32"/>
      <c r="V131" s="358"/>
      <c r="W131" s="53"/>
      <c r="X131" s="358"/>
      <c r="Y131" s="39"/>
      <c r="Z131" s="371"/>
      <c r="AA131" s="40"/>
      <c r="AB131" s="358"/>
      <c r="AC131" s="39"/>
      <c r="AD131" s="54"/>
      <c r="AE131" s="358"/>
      <c r="AF131" s="39"/>
      <c r="AG131" s="39">
        <v>474.13643000000002</v>
      </c>
      <c r="AH131" s="259"/>
      <c r="AI131" s="32"/>
      <c r="AJ131" s="259"/>
      <c r="AK131" s="32"/>
      <c r="AL131" s="259"/>
      <c r="AM131" s="39"/>
      <c r="AN131" s="371"/>
      <c r="AO131" s="40"/>
      <c r="AP131" s="358"/>
      <c r="AQ131" s="39"/>
      <c r="AR131" s="40"/>
      <c r="AS131" s="40"/>
      <c r="AT131" s="40"/>
      <c r="AU131" s="39"/>
      <c r="AV131" s="358"/>
      <c r="AW131" s="39"/>
      <c r="AX131" s="54"/>
      <c r="AY131" s="358"/>
      <c r="AZ131" s="39"/>
      <c r="BA131" s="358"/>
      <c r="BB131" s="39"/>
      <c r="BC131" s="40"/>
      <c r="BD131" s="39"/>
      <c r="BE131" s="39"/>
      <c r="BF131" s="40"/>
      <c r="BG131" s="40"/>
      <c r="BH131" s="55"/>
      <c r="BI131" s="56"/>
      <c r="BJ131" s="39"/>
      <c r="BK131" s="54"/>
      <c r="BL131" s="358"/>
      <c r="BM131" s="39"/>
      <c r="BN131" s="381"/>
      <c r="BO131" s="53"/>
      <c r="BP131" s="53"/>
      <c r="BQ131" s="39"/>
      <c r="BR131" s="39"/>
      <c r="BS131" s="39"/>
      <c r="BT131" s="32"/>
      <c r="BU131" s="39"/>
      <c r="BV131" s="57"/>
      <c r="BW131" s="375"/>
      <c r="BX131" s="54"/>
      <c r="BY131" s="358"/>
      <c r="BZ131" s="58"/>
      <c r="CA131" s="59"/>
      <c r="CB131" s="60"/>
      <c r="CC131" s="59"/>
      <c r="CD131" s="59"/>
      <c r="CE131" s="61"/>
      <c r="CF131" s="39"/>
      <c r="CG131" s="39"/>
    </row>
    <row r="132" spans="1:85" ht="46.5" outlineLevel="1" x14ac:dyDescent="0.35">
      <c r="A132" s="75" t="s">
        <v>259</v>
      </c>
      <c r="B132" s="88" t="s">
        <v>1111</v>
      </c>
      <c r="C132" s="35" t="s">
        <v>81</v>
      </c>
      <c r="D132" s="1">
        <v>240500181300</v>
      </c>
      <c r="E132" s="64"/>
      <c r="F132" s="77">
        <f t="shared" si="14"/>
        <v>35.1</v>
      </c>
      <c r="G132" s="259">
        <f t="shared" si="9"/>
        <v>0</v>
      </c>
      <c r="H132" s="32">
        <f t="shared" si="10"/>
        <v>35.1</v>
      </c>
      <c r="I132" s="347"/>
      <c r="J132" s="65"/>
      <c r="K132" s="368"/>
      <c r="L132" s="66"/>
      <c r="M132" s="368"/>
      <c r="N132" s="66"/>
      <c r="O132" s="368"/>
      <c r="P132" s="66"/>
      <c r="Q132" s="347"/>
      <c r="R132" s="65"/>
      <c r="S132" s="66"/>
      <c r="T132" s="347"/>
      <c r="U132" s="65"/>
      <c r="V132" s="368"/>
      <c r="W132" s="89"/>
      <c r="X132" s="368"/>
      <c r="Y132" s="66"/>
      <c r="Z132" s="371"/>
      <c r="AA132" s="40"/>
      <c r="AB132" s="368"/>
      <c r="AC132" s="66"/>
      <c r="AD132" s="66"/>
      <c r="AE132" s="368"/>
      <c r="AF132" s="66"/>
      <c r="AG132" s="66"/>
      <c r="AH132" s="347"/>
      <c r="AI132" s="65"/>
      <c r="AJ132" s="347"/>
      <c r="AK132" s="65"/>
      <c r="AL132" s="347"/>
      <c r="AM132" s="66"/>
      <c r="AN132" s="371"/>
      <c r="AO132" s="40"/>
      <c r="AP132" s="368"/>
      <c r="AQ132" s="66"/>
      <c r="AR132" s="40"/>
      <c r="AS132" s="40"/>
      <c r="AT132" s="40"/>
      <c r="AU132" s="66"/>
      <c r="AV132" s="368"/>
      <c r="AW132" s="66"/>
      <c r="AX132" s="66"/>
      <c r="AY132" s="368"/>
      <c r="AZ132" s="66"/>
      <c r="BA132" s="368"/>
      <c r="BB132" s="66"/>
      <c r="BC132" s="40"/>
      <c r="BD132" s="66"/>
      <c r="BE132" s="66"/>
      <c r="BF132" s="40"/>
      <c r="BG132" s="40"/>
      <c r="BH132" s="55"/>
      <c r="BI132" s="56"/>
      <c r="BJ132" s="66">
        <v>35.1</v>
      </c>
      <c r="BK132" s="66"/>
      <c r="BL132" s="368"/>
      <c r="BM132" s="66"/>
      <c r="BN132" s="398"/>
      <c r="BO132" s="89"/>
      <c r="BP132" s="89"/>
      <c r="BQ132" s="66"/>
      <c r="BR132" s="66"/>
      <c r="BS132" s="66"/>
      <c r="BT132" s="65"/>
      <c r="BU132" s="66"/>
      <c r="BV132" s="57"/>
      <c r="BW132" s="368"/>
      <c r="BX132" s="66"/>
      <c r="BY132" s="368"/>
      <c r="BZ132" s="90"/>
      <c r="CA132" s="59"/>
      <c r="CB132" s="60"/>
      <c r="CC132" s="59"/>
      <c r="CD132" s="59"/>
      <c r="CE132" s="61"/>
      <c r="CF132" s="66"/>
      <c r="CG132" s="66"/>
    </row>
    <row r="133" spans="1:85" ht="46.5" outlineLevel="1" x14ac:dyDescent="0.35">
      <c r="A133" s="75" t="s">
        <v>259</v>
      </c>
      <c r="B133" s="78" t="s">
        <v>268</v>
      </c>
      <c r="C133" s="35" t="s">
        <v>81</v>
      </c>
      <c r="D133" s="72" t="s">
        <v>269</v>
      </c>
      <c r="E133" s="36" t="s">
        <v>74</v>
      </c>
      <c r="F133" s="77">
        <f t="shared" si="14"/>
        <v>1059.1782499999999</v>
      </c>
      <c r="G133" s="259">
        <f t="shared" si="9"/>
        <v>0</v>
      </c>
      <c r="H133" s="32">
        <f t="shared" si="10"/>
        <v>1059.1782499999999</v>
      </c>
      <c r="I133" s="259"/>
      <c r="J133" s="32"/>
      <c r="K133" s="358"/>
      <c r="L133" s="39"/>
      <c r="M133" s="358"/>
      <c r="N133" s="39"/>
      <c r="O133" s="358"/>
      <c r="P133" s="39"/>
      <c r="Q133" s="259"/>
      <c r="R133" s="32"/>
      <c r="S133" s="39"/>
      <c r="T133" s="259"/>
      <c r="U133" s="32"/>
      <c r="V133" s="358"/>
      <c r="W133" s="53"/>
      <c r="X133" s="358"/>
      <c r="Y133" s="39"/>
      <c r="Z133" s="371"/>
      <c r="AA133" s="40"/>
      <c r="AB133" s="358"/>
      <c r="AC133" s="39"/>
      <c r="AD133" s="54"/>
      <c r="AE133" s="358"/>
      <c r="AF133" s="39"/>
      <c r="AG133" s="39">
        <v>388.67824999999999</v>
      </c>
      <c r="AH133" s="259"/>
      <c r="AI133" s="32"/>
      <c r="AJ133" s="259"/>
      <c r="AK133" s="32"/>
      <c r="AL133" s="259"/>
      <c r="AM133" s="39"/>
      <c r="AN133" s="371"/>
      <c r="AO133" s="40"/>
      <c r="AP133" s="358"/>
      <c r="AQ133" s="39"/>
      <c r="AR133" s="40"/>
      <c r="AS133" s="40"/>
      <c r="AT133" s="40"/>
      <c r="AU133" s="39"/>
      <c r="AV133" s="358"/>
      <c r="AW133" s="39"/>
      <c r="AX133" s="54"/>
      <c r="AY133" s="358"/>
      <c r="AZ133" s="39"/>
      <c r="BA133" s="358"/>
      <c r="BB133" s="39"/>
      <c r="BC133" s="40"/>
      <c r="BD133" s="39"/>
      <c r="BE133" s="39"/>
      <c r="BF133" s="40"/>
      <c r="BG133" s="40"/>
      <c r="BH133" s="55"/>
      <c r="BI133" s="56"/>
      <c r="BJ133" s="39">
        <v>670.5</v>
      </c>
      <c r="BK133" s="54"/>
      <c r="BL133" s="358"/>
      <c r="BM133" s="39"/>
      <c r="BN133" s="381"/>
      <c r="BO133" s="53"/>
      <c r="BP133" s="53"/>
      <c r="BQ133" s="39"/>
      <c r="BR133" s="39"/>
      <c r="BS133" s="39"/>
      <c r="BT133" s="32"/>
      <c r="BU133" s="39"/>
      <c r="BV133" s="57"/>
      <c r="BW133" s="375"/>
      <c r="BX133" s="54"/>
      <c r="BY133" s="358"/>
      <c r="BZ133" s="58"/>
      <c r="CA133" s="59"/>
      <c r="CB133" s="60"/>
      <c r="CC133" s="59"/>
      <c r="CD133" s="59"/>
      <c r="CE133" s="61"/>
      <c r="CF133" s="39"/>
      <c r="CG133" s="39"/>
    </row>
    <row r="134" spans="1:85" ht="46.5" outlineLevel="1" x14ac:dyDescent="0.35">
      <c r="A134" s="75" t="s">
        <v>259</v>
      </c>
      <c r="B134" s="78" t="s">
        <v>270</v>
      </c>
      <c r="C134" s="35" t="s">
        <v>81</v>
      </c>
      <c r="D134" s="72">
        <v>240501551056</v>
      </c>
      <c r="E134" s="36" t="s">
        <v>74</v>
      </c>
      <c r="F134" s="77">
        <f t="shared" si="14"/>
        <v>203.51256000000001</v>
      </c>
      <c r="G134" s="259">
        <f t="shared" si="9"/>
        <v>0</v>
      </c>
      <c r="H134" s="32">
        <f t="shared" si="10"/>
        <v>203.51256000000001</v>
      </c>
      <c r="I134" s="259"/>
      <c r="J134" s="32"/>
      <c r="K134" s="358"/>
      <c r="L134" s="39"/>
      <c r="M134" s="358"/>
      <c r="N134" s="39"/>
      <c r="O134" s="358"/>
      <c r="P134" s="39"/>
      <c r="Q134" s="259"/>
      <c r="R134" s="32"/>
      <c r="S134" s="39"/>
      <c r="T134" s="259"/>
      <c r="U134" s="32"/>
      <c r="V134" s="358"/>
      <c r="W134" s="53"/>
      <c r="X134" s="358"/>
      <c r="Y134" s="39"/>
      <c r="Z134" s="371"/>
      <c r="AA134" s="40"/>
      <c r="AB134" s="358"/>
      <c r="AC134" s="39"/>
      <c r="AD134" s="54"/>
      <c r="AE134" s="358"/>
      <c r="AF134" s="39"/>
      <c r="AG134" s="39">
        <v>203.51256000000001</v>
      </c>
      <c r="AH134" s="259"/>
      <c r="AI134" s="32"/>
      <c r="AJ134" s="259"/>
      <c r="AK134" s="32"/>
      <c r="AL134" s="259"/>
      <c r="AM134" s="39"/>
      <c r="AN134" s="371"/>
      <c r="AO134" s="40"/>
      <c r="AP134" s="358"/>
      <c r="AQ134" s="39"/>
      <c r="AR134" s="40"/>
      <c r="AS134" s="40"/>
      <c r="AT134" s="40"/>
      <c r="AU134" s="39"/>
      <c r="AV134" s="358"/>
      <c r="AW134" s="39"/>
      <c r="AX134" s="54"/>
      <c r="AY134" s="358"/>
      <c r="AZ134" s="39"/>
      <c r="BA134" s="358"/>
      <c r="BB134" s="39"/>
      <c r="BC134" s="40"/>
      <c r="BD134" s="39"/>
      <c r="BE134" s="39"/>
      <c r="BF134" s="40"/>
      <c r="BG134" s="40"/>
      <c r="BH134" s="55"/>
      <c r="BI134" s="56"/>
      <c r="BJ134" s="39"/>
      <c r="BK134" s="54"/>
      <c r="BL134" s="358"/>
      <c r="BM134" s="39"/>
      <c r="BN134" s="381"/>
      <c r="BO134" s="53"/>
      <c r="BP134" s="53"/>
      <c r="BQ134" s="39"/>
      <c r="BR134" s="39"/>
      <c r="BS134" s="39"/>
      <c r="BT134" s="32"/>
      <c r="BU134" s="39"/>
      <c r="BV134" s="57"/>
      <c r="BW134" s="375"/>
      <c r="BX134" s="54"/>
      <c r="BY134" s="358"/>
      <c r="BZ134" s="58"/>
      <c r="CA134" s="59"/>
      <c r="CB134" s="60"/>
      <c r="CC134" s="59"/>
      <c r="CD134" s="59"/>
      <c r="CE134" s="61"/>
      <c r="CF134" s="39"/>
      <c r="CG134" s="39"/>
    </row>
    <row r="135" spans="1:85" s="3" customFormat="1" ht="22.5" x14ac:dyDescent="0.3">
      <c r="A135" s="264" t="s">
        <v>271</v>
      </c>
      <c r="B135" s="265"/>
      <c r="C135" s="261" t="s">
        <v>135</v>
      </c>
      <c r="D135" s="262"/>
      <c r="E135" s="262"/>
      <c r="F135" s="249">
        <f>SUBTOTAL(9,F125:F134)</f>
        <v>3757.0918799999999</v>
      </c>
      <c r="G135" s="249">
        <f t="shared" ref="G135:BR135" si="15">SUBTOTAL(9,G125:G134)</f>
        <v>0</v>
      </c>
      <c r="H135" s="249">
        <f t="shared" si="15"/>
        <v>3757.0918799999999</v>
      </c>
      <c r="I135" s="249">
        <f t="shared" si="15"/>
        <v>0</v>
      </c>
      <c r="J135" s="249">
        <f t="shared" si="15"/>
        <v>0</v>
      </c>
      <c r="K135" s="249">
        <f t="shared" si="15"/>
        <v>0</v>
      </c>
      <c r="L135" s="249">
        <f t="shared" si="15"/>
        <v>0</v>
      </c>
      <c r="M135" s="249">
        <f t="shared" si="15"/>
        <v>0</v>
      </c>
      <c r="N135" s="249">
        <f t="shared" si="15"/>
        <v>0</v>
      </c>
      <c r="O135" s="249">
        <f t="shared" si="15"/>
        <v>0</v>
      </c>
      <c r="P135" s="249">
        <f t="shared" si="15"/>
        <v>0</v>
      </c>
      <c r="Q135" s="249">
        <f t="shared" si="15"/>
        <v>0</v>
      </c>
      <c r="R135" s="249">
        <f t="shared" si="15"/>
        <v>0</v>
      </c>
      <c r="S135" s="249">
        <f t="shared" si="15"/>
        <v>0</v>
      </c>
      <c r="T135" s="249">
        <f t="shared" si="15"/>
        <v>0</v>
      </c>
      <c r="U135" s="249">
        <f t="shared" si="15"/>
        <v>0</v>
      </c>
      <c r="V135" s="249">
        <f t="shared" si="15"/>
        <v>0</v>
      </c>
      <c r="W135" s="249">
        <f t="shared" si="15"/>
        <v>0</v>
      </c>
      <c r="X135" s="249">
        <f t="shared" si="15"/>
        <v>0</v>
      </c>
      <c r="Y135" s="249">
        <f t="shared" si="15"/>
        <v>0</v>
      </c>
      <c r="Z135" s="249">
        <f t="shared" si="15"/>
        <v>0</v>
      </c>
      <c r="AA135" s="249">
        <f t="shared" si="15"/>
        <v>0</v>
      </c>
      <c r="AB135" s="249">
        <f t="shared" si="15"/>
        <v>0</v>
      </c>
      <c r="AC135" s="249">
        <f t="shared" si="15"/>
        <v>0</v>
      </c>
      <c r="AD135" s="249">
        <f t="shared" si="15"/>
        <v>0</v>
      </c>
      <c r="AE135" s="249">
        <f t="shared" si="15"/>
        <v>0</v>
      </c>
      <c r="AF135" s="249">
        <f t="shared" si="15"/>
        <v>0</v>
      </c>
      <c r="AG135" s="249">
        <f t="shared" si="15"/>
        <v>3051.49188</v>
      </c>
      <c r="AH135" s="249">
        <f t="shared" si="15"/>
        <v>0</v>
      </c>
      <c r="AI135" s="249">
        <f t="shared" si="15"/>
        <v>0</v>
      </c>
      <c r="AJ135" s="249">
        <f t="shared" si="15"/>
        <v>0</v>
      </c>
      <c r="AK135" s="249">
        <f t="shared" si="15"/>
        <v>0</v>
      </c>
      <c r="AL135" s="249">
        <f t="shared" si="15"/>
        <v>0</v>
      </c>
      <c r="AM135" s="249">
        <f t="shared" si="15"/>
        <v>0</v>
      </c>
      <c r="AN135" s="249">
        <f t="shared" si="15"/>
        <v>0</v>
      </c>
      <c r="AO135" s="249">
        <f t="shared" si="15"/>
        <v>0</v>
      </c>
      <c r="AP135" s="249">
        <f t="shared" si="15"/>
        <v>0</v>
      </c>
      <c r="AQ135" s="249">
        <f t="shared" si="15"/>
        <v>0</v>
      </c>
      <c r="AR135" s="249">
        <f t="shared" si="15"/>
        <v>0</v>
      </c>
      <c r="AS135" s="249">
        <f t="shared" si="15"/>
        <v>0</v>
      </c>
      <c r="AT135" s="249">
        <f t="shared" si="15"/>
        <v>0</v>
      </c>
      <c r="AU135" s="249">
        <f t="shared" si="15"/>
        <v>0</v>
      </c>
      <c r="AV135" s="249">
        <f t="shared" si="15"/>
        <v>0</v>
      </c>
      <c r="AW135" s="249">
        <f t="shared" si="15"/>
        <v>0</v>
      </c>
      <c r="AX135" s="249">
        <f t="shared" si="15"/>
        <v>0</v>
      </c>
      <c r="AY135" s="249">
        <f t="shared" si="15"/>
        <v>0</v>
      </c>
      <c r="AZ135" s="249">
        <f t="shared" si="15"/>
        <v>0</v>
      </c>
      <c r="BA135" s="249">
        <f t="shared" si="15"/>
        <v>0</v>
      </c>
      <c r="BB135" s="249">
        <f t="shared" si="15"/>
        <v>0</v>
      </c>
      <c r="BC135" s="249">
        <f t="shared" si="15"/>
        <v>0</v>
      </c>
      <c r="BD135" s="249">
        <f t="shared" si="15"/>
        <v>0</v>
      </c>
      <c r="BE135" s="249">
        <f t="shared" si="15"/>
        <v>0</v>
      </c>
      <c r="BF135" s="249">
        <f t="shared" si="15"/>
        <v>0</v>
      </c>
      <c r="BG135" s="249">
        <f t="shared" si="15"/>
        <v>0</v>
      </c>
      <c r="BH135" s="249">
        <f t="shared" si="15"/>
        <v>0</v>
      </c>
      <c r="BI135" s="249">
        <f t="shared" si="15"/>
        <v>0</v>
      </c>
      <c r="BJ135" s="249">
        <f t="shared" si="15"/>
        <v>705.6</v>
      </c>
      <c r="BK135" s="249">
        <f t="shared" si="15"/>
        <v>0</v>
      </c>
      <c r="BL135" s="249">
        <f t="shared" si="15"/>
        <v>0</v>
      </c>
      <c r="BM135" s="249">
        <f t="shared" si="15"/>
        <v>0</v>
      </c>
      <c r="BN135" s="249">
        <f t="shared" si="15"/>
        <v>0</v>
      </c>
      <c r="BO135" s="249">
        <f t="shared" si="15"/>
        <v>0</v>
      </c>
      <c r="BP135" s="249">
        <f t="shared" si="15"/>
        <v>0</v>
      </c>
      <c r="BQ135" s="249">
        <f t="shared" si="15"/>
        <v>0</v>
      </c>
      <c r="BR135" s="249">
        <f t="shared" si="15"/>
        <v>0</v>
      </c>
      <c r="BS135" s="249">
        <f t="shared" ref="BS135:CG135" si="16">SUBTOTAL(9,BS125:BS134)</f>
        <v>0</v>
      </c>
      <c r="BT135" s="249">
        <f t="shared" si="16"/>
        <v>0</v>
      </c>
      <c r="BU135" s="249">
        <f t="shared" si="16"/>
        <v>0</v>
      </c>
      <c r="BV135" s="249">
        <f t="shared" si="16"/>
        <v>0</v>
      </c>
      <c r="BW135" s="249">
        <f t="shared" si="16"/>
        <v>0</v>
      </c>
      <c r="BX135" s="249">
        <f t="shared" si="16"/>
        <v>0</v>
      </c>
      <c r="BY135" s="249">
        <f t="shared" si="16"/>
        <v>0</v>
      </c>
      <c r="BZ135" s="249">
        <f t="shared" si="16"/>
        <v>0</v>
      </c>
      <c r="CA135" s="249">
        <f t="shared" si="16"/>
        <v>0</v>
      </c>
      <c r="CB135" s="249">
        <f t="shared" si="16"/>
        <v>0</v>
      </c>
      <c r="CC135" s="249">
        <f t="shared" si="16"/>
        <v>0</v>
      </c>
      <c r="CD135" s="249">
        <f t="shared" si="16"/>
        <v>0</v>
      </c>
      <c r="CE135" s="249">
        <f t="shared" si="16"/>
        <v>0</v>
      </c>
      <c r="CF135" s="249">
        <f t="shared" si="16"/>
        <v>0</v>
      </c>
      <c r="CG135" s="249">
        <f t="shared" si="16"/>
        <v>0</v>
      </c>
    </row>
    <row r="136" spans="1:85" ht="46.5" outlineLevel="1" x14ac:dyDescent="0.35">
      <c r="A136" s="83" t="s">
        <v>272</v>
      </c>
      <c r="B136" s="10" t="s">
        <v>273</v>
      </c>
      <c r="C136" s="35" t="s">
        <v>81</v>
      </c>
      <c r="D136" s="72" t="s">
        <v>274</v>
      </c>
      <c r="E136" s="36" t="s">
        <v>74</v>
      </c>
      <c r="F136" s="77">
        <f t="shared" ref="F136:F146" si="17">G136+H136</f>
        <v>490.18769999999995</v>
      </c>
      <c r="G136" s="259">
        <f t="shared" ref="G136:G202" si="18">SUMIF($I$5:$CG$5,"федеральный бюджет",I136:CG136)</f>
        <v>14.33788</v>
      </c>
      <c r="H136" s="32">
        <f t="shared" ref="H136:H202" si="19">SUMIF($I$5:$CG$5,"краевой бюджет",I136:CG136)</f>
        <v>475.84981999999997</v>
      </c>
      <c r="I136" s="259"/>
      <c r="J136" s="32"/>
      <c r="K136" s="358">
        <v>14.33788</v>
      </c>
      <c r="L136" s="39">
        <v>5.8563200000000002</v>
      </c>
      <c r="M136" s="358"/>
      <c r="N136" s="39"/>
      <c r="O136" s="358"/>
      <c r="P136" s="39"/>
      <c r="Q136" s="259"/>
      <c r="R136" s="32"/>
      <c r="S136" s="39">
        <v>469.99349999999998</v>
      </c>
      <c r="T136" s="259"/>
      <c r="U136" s="32"/>
      <c r="V136" s="358"/>
      <c r="W136" s="53"/>
      <c r="X136" s="358"/>
      <c r="Y136" s="39"/>
      <c r="Z136" s="371"/>
      <c r="AA136" s="40"/>
      <c r="AB136" s="358"/>
      <c r="AC136" s="39"/>
      <c r="AD136" s="54"/>
      <c r="AE136" s="358"/>
      <c r="AF136" s="39"/>
      <c r="AG136" s="39"/>
      <c r="AH136" s="259"/>
      <c r="AI136" s="32"/>
      <c r="AJ136" s="259"/>
      <c r="AK136" s="32"/>
      <c r="AL136" s="259"/>
      <c r="AM136" s="39"/>
      <c r="AN136" s="371"/>
      <c r="AO136" s="40"/>
      <c r="AP136" s="358"/>
      <c r="AQ136" s="39"/>
      <c r="AR136" s="40"/>
      <c r="AS136" s="40"/>
      <c r="AT136" s="40"/>
      <c r="AU136" s="39"/>
      <c r="AV136" s="358"/>
      <c r="AW136" s="39"/>
      <c r="AX136" s="54"/>
      <c r="AY136" s="358"/>
      <c r="AZ136" s="39"/>
      <c r="BA136" s="358"/>
      <c r="BB136" s="39"/>
      <c r="BC136" s="40"/>
      <c r="BD136" s="39"/>
      <c r="BE136" s="39"/>
      <c r="BF136" s="40"/>
      <c r="BG136" s="40"/>
      <c r="BH136" s="55"/>
      <c r="BI136" s="56"/>
      <c r="BJ136" s="39"/>
      <c r="BK136" s="54"/>
      <c r="BL136" s="358"/>
      <c r="BM136" s="39"/>
      <c r="BN136" s="381"/>
      <c r="BO136" s="53"/>
      <c r="BP136" s="53"/>
      <c r="BQ136" s="39"/>
      <c r="BR136" s="39"/>
      <c r="BS136" s="39"/>
      <c r="BT136" s="32"/>
      <c r="BU136" s="39"/>
      <c r="BV136" s="57"/>
      <c r="BW136" s="375"/>
      <c r="BX136" s="54"/>
      <c r="BY136" s="358"/>
      <c r="BZ136" s="58"/>
      <c r="CA136" s="59"/>
      <c r="CB136" s="60"/>
      <c r="CC136" s="59"/>
      <c r="CD136" s="59"/>
      <c r="CE136" s="61"/>
      <c r="CF136" s="39"/>
      <c r="CG136" s="39"/>
    </row>
    <row r="137" spans="1:85" ht="46.5" outlineLevel="1" x14ac:dyDescent="0.35">
      <c r="A137" s="83" t="s">
        <v>272</v>
      </c>
      <c r="B137" s="10" t="s">
        <v>1129</v>
      </c>
      <c r="C137" s="35" t="s">
        <v>81</v>
      </c>
      <c r="D137" s="123">
        <v>244402407404</v>
      </c>
      <c r="E137" s="124"/>
      <c r="F137" s="77">
        <f t="shared" si="17"/>
        <v>146.69999999999999</v>
      </c>
      <c r="G137" s="259">
        <f t="shared" si="18"/>
        <v>0</v>
      </c>
      <c r="H137" s="32">
        <f t="shared" si="19"/>
        <v>146.69999999999999</v>
      </c>
      <c r="I137" s="354"/>
      <c r="J137" s="44"/>
      <c r="K137" s="372"/>
      <c r="L137" s="56"/>
      <c r="M137" s="372"/>
      <c r="N137" s="56"/>
      <c r="O137" s="372"/>
      <c r="P137" s="56"/>
      <c r="Q137" s="354"/>
      <c r="R137" s="44"/>
      <c r="S137" s="56"/>
      <c r="T137" s="354"/>
      <c r="U137" s="44"/>
      <c r="V137" s="372"/>
      <c r="W137" s="126"/>
      <c r="X137" s="372"/>
      <c r="Y137" s="56"/>
      <c r="Z137" s="371"/>
      <c r="AA137" s="40"/>
      <c r="AB137" s="372"/>
      <c r="AC137" s="56"/>
      <c r="AD137" s="56"/>
      <c r="AE137" s="372"/>
      <c r="AF137" s="56"/>
      <c r="AG137" s="56"/>
      <c r="AH137" s="354"/>
      <c r="AI137" s="44"/>
      <c r="AJ137" s="354"/>
      <c r="AK137" s="44"/>
      <c r="AL137" s="354"/>
      <c r="AM137" s="56"/>
      <c r="AN137" s="371"/>
      <c r="AO137" s="40"/>
      <c r="AP137" s="372"/>
      <c r="AQ137" s="56"/>
      <c r="AR137" s="40"/>
      <c r="AS137" s="40"/>
      <c r="AT137" s="40"/>
      <c r="AU137" s="56"/>
      <c r="AV137" s="372"/>
      <c r="AW137" s="56"/>
      <c r="AX137" s="56"/>
      <c r="AY137" s="372"/>
      <c r="AZ137" s="56"/>
      <c r="BA137" s="372"/>
      <c r="BB137" s="56"/>
      <c r="BC137" s="40"/>
      <c r="BD137" s="56"/>
      <c r="BE137" s="56"/>
      <c r="BF137" s="40"/>
      <c r="BG137" s="40"/>
      <c r="BH137" s="55"/>
      <c r="BI137" s="56">
        <v>146.69999999999999</v>
      </c>
      <c r="BJ137" s="56"/>
      <c r="BK137" s="56"/>
      <c r="BL137" s="372"/>
      <c r="BM137" s="56"/>
      <c r="BN137" s="400"/>
      <c r="BO137" s="126"/>
      <c r="BP137" s="126"/>
      <c r="BQ137" s="56"/>
      <c r="BR137" s="56"/>
      <c r="BS137" s="56"/>
      <c r="BT137" s="44"/>
      <c r="BU137" s="56"/>
      <c r="BV137" s="57"/>
      <c r="BW137" s="372"/>
      <c r="BX137" s="56"/>
      <c r="BY137" s="372"/>
      <c r="BZ137" s="127"/>
      <c r="CA137" s="59"/>
      <c r="CB137" s="60"/>
      <c r="CC137" s="59"/>
      <c r="CD137" s="59"/>
      <c r="CE137" s="61"/>
      <c r="CF137" s="56"/>
      <c r="CG137" s="56"/>
    </row>
    <row r="138" spans="1:85" ht="46.5" outlineLevel="1" x14ac:dyDescent="0.35">
      <c r="A138" s="83" t="s">
        <v>272</v>
      </c>
      <c r="B138" s="78" t="s">
        <v>275</v>
      </c>
      <c r="C138" s="35" t="s">
        <v>81</v>
      </c>
      <c r="D138" s="72">
        <v>244402910939</v>
      </c>
      <c r="E138" s="36" t="s">
        <v>74</v>
      </c>
      <c r="F138" s="77">
        <f t="shared" si="17"/>
        <v>24823.50143</v>
      </c>
      <c r="G138" s="259">
        <f t="shared" si="18"/>
        <v>1778.71883</v>
      </c>
      <c r="H138" s="32">
        <f t="shared" si="19"/>
        <v>23044.782599999999</v>
      </c>
      <c r="I138" s="259">
        <v>829.25861999999995</v>
      </c>
      <c r="J138" s="32">
        <v>338.71127000000001</v>
      </c>
      <c r="K138" s="358"/>
      <c r="L138" s="39"/>
      <c r="M138" s="358">
        <v>143.00182000000001</v>
      </c>
      <c r="N138" s="39">
        <v>58.409190000000002</v>
      </c>
      <c r="O138" s="358">
        <v>432.33490999999998</v>
      </c>
      <c r="P138" s="39">
        <v>176.58750000000001</v>
      </c>
      <c r="Q138" s="259"/>
      <c r="R138" s="32"/>
      <c r="S138" s="39">
        <v>1050.335</v>
      </c>
      <c r="T138" s="259"/>
      <c r="U138" s="32"/>
      <c r="V138" s="358"/>
      <c r="W138" s="53"/>
      <c r="X138" s="358">
        <v>374.12347999999997</v>
      </c>
      <c r="Y138" s="39">
        <v>152.81100000000001</v>
      </c>
      <c r="Z138" s="371"/>
      <c r="AA138" s="40"/>
      <c r="AB138" s="358"/>
      <c r="AC138" s="39"/>
      <c r="AD138" s="54"/>
      <c r="AE138" s="358"/>
      <c r="AF138" s="39"/>
      <c r="AG138" s="39"/>
      <c r="AH138" s="259"/>
      <c r="AI138" s="32"/>
      <c r="AJ138" s="259"/>
      <c r="AK138" s="32"/>
      <c r="AL138" s="259"/>
      <c r="AM138" s="39"/>
      <c r="AN138" s="371"/>
      <c r="AO138" s="40"/>
      <c r="AP138" s="358"/>
      <c r="AQ138" s="39"/>
      <c r="AR138" s="40"/>
      <c r="AS138" s="40"/>
      <c r="AT138" s="40"/>
      <c r="AU138" s="39"/>
      <c r="AV138" s="358"/>
      <c r="AW138" s="39"/>
      <c r="AX138" s="54"/>
      <c r="AY138" s="358"/>
      <c r="AZ138" s="39"/>
      <c r="BA138" s="358"/>
      <c r="BB138" s="39"/>
      <c r="BC138" s="40"/>
      <c r="BD138" s="39"/>
      <c r="BE138" s="39"/>
      <c r="BF138" s="40"/>
      <c r="BG138" s="40"/>
      <c r="BH138" s="55"/>
      <c r="BI138" s="44"/>
      <c r="BJ138" s="32">
        <v>19493.269179999999</v>
      </c>
      <c r="BK138" s="54"/>
      <c r="BL138" s="358"/>
      <c r="BM138" s="39"/>
      <c r="BN138" s="381"/>
      <c r="BO138" s="53"/>
      <c r="BP138" s="53"/>
      <c r="BQ138" s="39"/>
      <c r="BR138" s="39"/>
      <c r="BS138" s="39"/>
      <c r="BT138" s="32"/>
      <c r="BU138" s="39">
        <v>1774.6594600000001</v>
      </c>
      <c r="BV138" s="57"/>
      <c r="BW138" s="375"/>
      <c r="BX138" s="54"/>
      <c r="BY138" s="358"/>
      <c r="BZ138" s="58"/>
      <c r="CA138" s="59"/>
      <c r="CB138" s="60"/>
      <c r="CC138" s="59"/>
      <c r="CD138" s="59"/>
      <c r="CE138" s="61"/>
      <c r="CF138" s="39"/>
      <c r="CG138" s="39"/>
    </row>
    <row r="139" spans="1:85" ht="53.25" customHeight="1" outlineLevel="1" x14ac:dyDescent="0.35">
      <c r="A139" s="83" t="s">
        <v>272</v>
      </c>
      <c r="B139" s="88" t="s">
        <v>1112</v>
      </c>
      <c r="C139" s="35" t="s">
        <v>81</v>
      </c>
      <c r="D139" s="1">
        <v>244400178484</v>
      </c>
      <c r="E139" s="64"/>
      <c r="F139" s="77">
        <f t="shared" si="17"/>
        <v>97.5</v>
      </c>
      <c r="G139" s="259">
        <f t="shared" si="18"/>
        <v>0</v>
      </c>
      <c r="H139" s="32">
        <f t="shared" si="19"/>
        <v>97.5</v>
      </c>
      <c r="I139" s="347"/>
      <c r="J139" s="65"/>
      <c r="K139" s="368"/>
      <c r="L139" s="66"/>
      <c r="M139" s="368"/>
      <c r="N139" s="66"/>
      <c r="O139" s="368"/>
      <c r="P139" s="66"/>
      <c r="Q139" s="347"/>
      <c r="R139" s="65"/>
      <c r="S139" s="66"/>
      <c r="T139" s="347"/>
      <c r="U139" s="65"/>
      <c r="V139" s="368"/>
      <c r="W139" s="89"/>
      <c r="X139" s="368"/>
      <c r="Y139" s="66"/>
      <c r="Z139" s="371"/>
      <c r="AA139" s="40"/>
      <c r="AB139" s="368"/>
      <c r="AC139" s="66"/>
      <c r="AD139" s="66"/>
      <c r="AE139" s="368"/>
      <c r="AF139" s="66"/>
      <c r="AG139" s="66"/>
      <c r="AH139" s="347"/>
      <c r="AI139" s="65"/>
      <c r="AJ139" s="347"/>
      <c r="AK139" s="65"/>
      <c r="AL139" s="347"/>
      <c r="AM139" s="66"/>
      <c r="AN139" s="371"/>
      <c r="AO139" s="40"/>
      <c r="AP139" s="368"/>
      <c r="AQ139" s="66"/>
      <c r="AR139" s="40"/>
      <c r="AS139" s="40"/>
      <c r="AT139" s="40"/>
      <c r="AU139" s="66"/>
      <c r="AV139" s="368"/>
      <c r="AW139" s="66"/>
      <c r="AX139" s="66"/>
      <c r="AY139" s="368"/>
      <c r="AZ139" s="66"/>
      <c r="BA139" s="368"/>
      <c r="BB139" s="66"/>
      <c r="BC139" s="40"/>
      <c r="BD139" s="66"/>
      <c r="BE139" s="66"/>
      <c r="BF139" s="40"/>
      <c r="BG139" s="40"/>
      <c r="BH139" s="55"/>
      <c r="BI139" s="44"/>
      <c r="BJ139" s="65">
        <v>97.5</v>
      </c>
      <c r="BK139" s="66"/>
      <c r="BL139" s="368"/>
      <c r="BM139" s="66"/>
      <c r="BN139" s="398"/>
      <c r="BO139" s="89"/>
      <c r="BP139" s="89"/>
      <c r="BQ139" s="66"/>
      <c r="BR139" s="66"/>
      <c r="BS139" s="66"/>
      <c r="BT139" s="65"/>
      <c r="BU139" s="66"/>
      <c r="BV139" s="57"/>
      <c r="BW139" s="368"/>
      <c r="BX139" s="66"/>
      <c r="BY139" s="368"/>
      <c r="BZ139" s="90"/>
      <c r="CA139" s="59"/>
      <c r="CB139" s="60"/>
      <c r="CC139" s="59"/>
      <c r="CD139" s="59"/>
      <c r="CE139" s="61"/>
      <c r="CF139" s="66"/>
      <c r="CG139" s="66"/>
    </row>
    <row r="140" spans="1:85" ht="46.5" outlineLevel="1" x14ac:dyDescent="0.35">
      <c r="A140" s="83" t="s">
        <v>272</v>
      </c>
      <c r="B140" s="78" t="s">
        <v>276</v>
      </c>
      <c r="C140" s="35" t="s">
        <v>81</v>
      </c>
      <c r="D140" s="72">
        <v>244400444714</v>
      </c>
      <c r="E140" s="36" t="s">
        <v>74</v>
      </c>
      <c r="F140" s="77">
        <f t="shared" si="17"/>
        <v>660.73800000000006</v>
      </c>
      <c r="G140" s="259">
        <f t="shared" si="18"/>
        <v>77.203980000000001</v>
      </c>
      <c r="H140" s="32">
        <f t="shared" si="19"/>
        <v>583.53402000000006</v>
      </c>
      <c r="I140" s="259"/>
      <c r="J140" s="32"/>
      <c r="K140" s="358">
        <v>77.203980000000001</v>
      </c>
      <c r="L140" s="39">
        <v>31.534020000000002</v>
      </c>
      <c r="M140" s="358"/>
      <c r="N140" s="39"/>
      <c r="O140" s="358"/>
      <c r="P140" s="39"/>
      <c r="Q140" s="259"/>
      <c r="R140" s="32"/>
      <c r="S140" s="39"/>
      <c r="T140" s="259"/>
      <c r="U140" s="32"/>
      <c r="V140" s="358"/>
      <c r="W140" s="53"/>
      <c r="X140" s="358"/>
      <c r="Y140" s="39"/>
      <c r="Z140" s="371"/>
      <c r="AA140" s="40"/>
      <c r="AB140" s="358"/>
      <c r="AC140" s="39"/>
      <c r="AD140" s="54"/>
      <c r="AE140" s="358"/>
      <c r="AF140" s="39"/>
      <c r="AG140" s="39"/>
      <c r="AH140" s="259"/>
      <c r="AI140" s="32"/>
      <c r="AJ140" s="259"/>
      <c r="AK140" s="32"/>
      <c r="AL140" s="259"/>
      <c r="AM140" s="39"/>
      <c r="AN140" s="371"/>
      <c r="AO140" s="40"/>
      <c r="AP140" s="358"/>
      <c r="AQ140" s="39"/>
      <c r="AR140" s="40"/>
      <c r="AS140" s="40"/>
      <c r="AT140" s="40"/>
      <c r="AU140" s="39"/>
      <c r="AV140" s="358"/>
      <c r="AW140" s="39"/>
      <c r="AX140" s="54"/>
      <c r="AY140" s="358"/>
      <c r="AZ140" s="39"/>
      <c r="BA140" s="358"/>
      <c r="BB140" s="39"/>
      <c r="BC140" s="40"/>
      <c r="BD140" s="39"/>
      <c r="BE140" s="39"/>
      <c r="BF140" s="40"/>
      <c r="BG140" s="40"/>
      <c r="BH140" s="55"/>
      <c r="BI140" s="56"/>
      <c r="BJ140" s="39">
        <v>552</v>
      </c>
      <c r="BK140" s="54"/>
      <c r="BL140" s="358"/>
      <c r="BM140" s="39"/>
      <c r="BN140" s="381"/>
      <c r="BO140" s="53"/>
      <c r="BP140" s="53"/>
      <c r="BQ140" s="39"/>
      <c r="BR140" s="39"/>
      <c r="BS140" s="39"/>
      <c r="BT140" s="32"/>
      <c r="BU140" s="39"/>
      <c r="BV140" s="57"/>
      <c r="BW140" s="375"/>
      <c r="BX140" s="54"/>
      <c r="BY140" s="358"/>
      <c r="BZ140" s="58"/>
      <c r="CA140" s="59"/>
      <c r="CB140" s="60"/>
      <c r="CC140" s="59"/>
      <c r="CD140" s="59"/>
      <c r="CE140" s="61"/>
      <c r="CF140" s="39"/>
      <c r="CG140" s="39"/>
    </row>
    <row r="141" spans="1:85" ht="46.5" outlineLevel="1" x14ac:dyDescent="0.35">
      <c r="A141" s="83" t="s">
        <v>272</v>
      </c>
      <c r="B141" s="78" t="s">
        <v>277</v>
      </c>
      <c r="C141" s="35" t="s">
        <v>81</v>
      </c>
      <c r="D141" s="72" t="s">
        <v>278</v>
      </c>
      <c r="E141" s="36" t="s">
        <v>74</v>
      </c>
      <c r="F141" s="77">
        <f t="shared" si="17"/>
        <v>8207.4060099999988</v>
      </c>
      <c r="G141" s="259">
        <f t="shared" si="18"/>
        <v>2121.0450099999998</v>
      </c>
      <c r="H141" s="32">
        <f t="shared" si="19"/>
        <v>6086.3609999999999</v>
      </c>
      <c r="I141" s="259"/>
      <c r="J141" s="32"/>
      <c r="K141" s="358">
        <v>832.70006999999998</v>
      </c>
      <c r="L141" s="39">
        <v>340.11693000000002</v>
      </c>
      <c r="M141" s="358"/>
      <c r="N141" s="39"/>
      <c r="O141" s="358"/>
      <c r="P141" s="39"/>
      <c r="Q141" s="259"/>
      <c r="R141" s="32"/>
      <c r="S141" s="39">
        <v>1746.3969</v>
      </c>
      <c r="T141" s="259">
        <v>1288.34494</v>
      </c>
      <c r="U141" s="32">
        <v>526.22505999999998</v>
      </c>
      <c r="V141" s="358"/>
      <c r="W141" s="53"/>
      <c r="X141" s="358"/>
      <c r="Y141" s="39"/>
      <c r="Z141" s="371"/>
      <c r="AA141" s="40"/>
      <c r="AB141" s="358"/>
      <c r="AC141" s="39"/>
      <c r="AD141" s="54"/>
      <c r="AE141" s="358"/>
      <c r="AF141" s="39"/>
      <c r="AG141" s="39"/>
      <c r="AH141" s="259"/>
      <c r="AI141" s="32"/>
      <c r="AJ141" s="259"/>
      <c r="AK141" s="32"/>
      <c r="AL141" s="259"/>
      <c r="AM141" s="39"/>
      <c r="AN141" s="371"/>
      <c r="AO141" s="40"/>
      <c r="AP141" s="358"/>
      <c r="AQ141" s="39"/>
      <c r="AR141" s="40"/>
      <c r="AS141" s="40"/>
      <c r="AT141" s="40"/>
      <c r="AU141" s="39"/>
      <c r="AV141" s="358"/>
      <c r="AW141" s="39"/>
      <c r="AX141" s="54"/>
      <c r="AY141" s="358"/>
      <c r="AZ141" s="39"/>
      <c r="BA141" s="358"/>
      <c r="BB141" s="39"/>
      <c r="BC141" s="40"/>
      <c r="BD141" s="39"/>
      <c r="BE141" s="39"/>
      <c r="BF141" s="40"/>
      <c r="BG141" s="40"/>
      <c r="BH141" s="55"/>
      <c r="BI141" s="44">
        <f>488.02364+62.5+573.54847</f>
        <v>1124.0721100000001</v>
      </c>
      <c r="BJ141" s="32">
        <v>2349.5500000000002</v>
      </c>
      <c r="BK141" s="54"/>
      <c r="BL141" s="358"/>
      <c r="BM141" s="39"/>
      <c r="BN141" s="381"/>
      <c r="BO141" s="53"/>
      <c r="BP141" s="53"/>
      <c r="BQ141" s="39"/>
      <c r="BR141" s="39"/>
      <c r="BS141" s="39"/>
      <c r="BT141" s="32"/>
      <c r="BU141" s="39"/>
      <c r="BV141" s="57"/>
      <c r="BW141" s="375"/>
      <c r="BX141" s="54"/>
      <c r="BY141" s="358"/>
      <c r="BZ141" s="58"/>
      <c r="CA141" s="59"/>
      <c r="CB141" s="60"/>
      <c r="CC141" s="59"/>
      <c r="CD141" s="59"/>
      <c r="CE141" s="61"/>
      <c r="CF141" s="39"/>
      <c r="CG141" s="39"/>
    </row>
    <row r="142" spans="1:85" ht="57" customHeight="1" outlineLevel="1" x14ac:dyDescent="0.35">
      <c r="A142" s="83" t="s">
        <v>272</v>
      </c>
      <c r="B142" s="78" t="s">
        <v>1128</v>
      </c>
      <c r="C142" s="35" t="s">
        <v>81</v>
      </c>
      <c r="D142" s="123">
        <v>244430626302</v>
      </c>
      <c r="E142" s="36" t="s">
        <v>74</v>
      </c>
      <c r="F142" s="77">
        <f t="shared" si="17"/>
        <v>60</v>
      </c>
      <c r="G142" s="259">
        <f t="shared" si="18"/>
        <v>0</v>
      </c>
      <c r="H142" s="32">
        <f t="shared" si="19"/>
        <v>60</v>
      </c>
      <c r="I142" s="354"/>
      <c r="J142" s="44"/>
      <c r="K142" s="372"/>
      <c r="L142" s="56"/>
      <c r="M142" s="372"/>
      <c r="N142" s="56"/>
      <c r="O142" s="372"/>
      <c r="P142" s="56"/>
      <c r="Q142" s="354"/>
      <c r="R142" s="44"/>
      <c r="S142" s="56"/>
      <c r="T142" s="354"/>
      <c r="U142" s="44"/>
      <c r="V142" s="372"/>
      <c r="W142" s="126"/>
      <c r="X142" s="372"/>
      <c r="Y142" s="56"/>
      <c r="Z142" s="371"/>
      <c r="AA142" s="40"/>
      <c r="AB142" s="372"/>
      <c r="AC142" s="56"/>
      <c r="AD142" s="56"/>
      <c r="AE142" s="372"/>
      <c r="AF142" s="56"/>
      <c r="AG142" s="56"/>
      <c r="AH142" s="354"/>
      <c r="AI142" s="44"/>
      <c r="AJ142" s="354"/>
      <c r="AK142" s="44"/>
      <c r="AL142" s="354"/>
      <c r="AM142" s="56"/>
      <c r="AN142" s="371"/>
      <c r="AO142" s="40"/>
      <c r="AP142" s="372"/>
      <c r="AQ142" s="56"/>
      <c r="AR142" s="40"/>
      <c r="AS142" s="40"/>
      <c r="AT142" s="40"/>
      <c r="AU142" s="56"/>
      <c r="AV142" s="372"/>
      <c r="AW142" s="56"/>
      <c r="AX142" s="56"/>
      <c r="AY142" s="372"/>
      <c r="AZ142" s="56"/>
      <c r="BA142" s="372"/>
      <c r="BB142" s="56"/>
      <c r="BC142" s="40"/>
      <c r="BD142" s="56"/>
      <c r="BE142" s="56"/>
      <c r="BF142" s="40"/>
      <c r="BG142" s="40"/>
      <c r="BH142" s="55"/>
      <c r="BI142" s="44">
        <v>60</v>
      </c>
      <c r="BJ142" s="44"/>
      <c r="BK142" s="56"/>
      <c r="BL142" s="372"/>
      <c r="BM142" s="56"/>
      <c r="BN142" s="400"/>
      <c r="BO142" s="126"/>
      <c r="BP142" s="126"/>
      <c r="BQ142" s="56"/>
      <c r="BR142" s="56"/>
      <c r="BS142" s="56"/>
      <c r="BT142" s="44"/>
      <c r="BU142" s="56"/>
      <c r="BV142" s="57"/>
      <c r="BW142" s="372"/>
      <c r="BX142" s="56"/>
      <c r="BY142" s="372"/>
      <c r="BZ142" s="127"/>
      <c r="CA142" s="59"/>
      <c r="CB142" s="60"/>
      <c r="CC142" s="59"/>
      <c r="CD142" s="59"/>
      <c r="CE142" s="61"/>
      <c r="CF142" s="56"/>
      <c r="CG142" s="56"/>
    </row>
    <row r="143" spans="1:85" ht="46.5" outlineLevel="1" x14ac:dyDescent="0.35">
      <c r="A143" s="83" t="s">
        <v>272</v>
      </c>
      <c r="B143" s="78" t="s">
        <v>279</v>
      </c>
      <c r="C143" s="35" t="s">
        <v>168</v>
      </c>
      <c r="D143" s="72">
        <v>2444000045</v>
      </c>
      <c r="E143" s="36" t="s">
        <v>74</v>
      </c>
      <c r="F143" s="77">
        <f t="shared" si="17"/>
        <v>135.42438999999999</v>
      </c>
      <c r="G143" s="259">
        <f t="shared" si="18"/>
        <v>96.151319999999998</v>
      </c>
      <c r="H143" s="32">
        <f t="shared" si="19"/>
        <v>39.273069999999997</v>
      </c>
      <c r="I143" s="259"/>
      <c r="J143" s="32"/>
      <c r="K143" s="358"/>
      <c r="L143" s="39"/>
      <c r="M143" s="358"/>
      <c r="N143" s="39"/>
      <c r="O143" s="358"/>
      <c r="P143" s="39"/>
      <c r="Q143" s="259"/>
      <c r="R143" s="32"/>
      <c r="S143" s="39"/>
      <c r="T143" s="259"/>
      <c r="U143" s="32"/>
      <c r="V143" s="358"/>
      <c r="W143" s="53"/>
      <c r="X143" s="358"/>
      <c r="Y143" s="39"/>
      <c r="Z143" s="371"/>
      <c r="AA143" s="40"/>
      <c r="AB143" s="358"/>
      <c r="AC143" s="39"/>
      <c r="AD143" s="54"/>
      <c r="AE143" s="358"/>
      <c r="AF143" s="39"/>
      <c r="AG143" s="39"/>
      <c r="AH143" s="259"/>
      <c r="AI143" s="32"/>
      <c r="AJ143" s="259">
        <v>96.151319999999998</v>
      </c>
      <c r="AK143" s="32">
        <v>39.273069999999997</v>
      </c>
      <c r="AL143" s="259"/>
      <c r="AM143" s="39"/>
      <c r="AN143" s="371"/>
      <c r="AO143" s="40"/>
      <c r="AP143" s="358"/>
      <c r="AQ143" s="39"/>
      <c r="AR143" s="40"/>
      <c r="AS143" s="40"/>
      <c r="AT143" s="40"/>
      <c r="AU143" s="39"/>
      <c r="AV143" s="358"/>
      <c r="AW143" s="39"/>
      <c r="AX143" s="54"/>
      <c r="AY143" s="358"/>
      <c r="AZ143" s="39"/>
      <c r="BA143" s="358"/>
      <c r="BB143" s="39"/>
      <c r="BC143" s="40"/>
      <c r="BD143" s="39"/>
      <c r="BE143" s="39"/>
      <c r="BF143" s="40"/>
      <c r="BG143" s="40"/>
      <c r="BH143" s="55"/>
      <c r="BI143" s="44"/>
      <c r="BJ143" s="32"/>
      <c r="BK143" s="54"/>
      <c r="BL143" s="358"/>
      <c r="BM143" s="39"/>
      <c r="BN143" s="381"/>
      <c r="BO143" s="53"/>
      <c r="BP143" s="53"/>
      <c r="BQ143" s="39"/>
      <c r="BR143" s="39"/>
      <c r="BS143" s="39"/>
      <c r="BT143" s="32"/>
      <c r="BU143" s="39"/>
      <c r="BV143" s="57"/>
      <c r="BW143" s="375"/>
      <c r="BX143" s="54"/>
      <c r="BY143" s="358"/>
      <c r="BZ143" s="58"/>
      <c r="CA143" s="59"/>
      <c r="CB143" s="60"/>
      <c r="CC143" s="59"/>
      <c r="CD143" s="59"/>
      <c r="CE143" s="61"/>
      <c r="CF143" s="39"/>
      <c r="CG143" s="39"/>
    </row>
    <row r="144" spans="1:85" ht="46.5" outlineLevel="1" x14ac:dyDescent="0.35">
      <c r="A144" s="83" t="s">
        <v>272</v>
      </c>
      <c r="B144" s="78" t="s">
        <v>280</v>
      </c>
      <c r="C144" s="35" t="s">
        <v>118</v>
      </c>
      <c r="D144" s="72" t="s">
        <v>281</v>
      </c>
      <c r="E144" s="36" t="s">
        <v>74</v>
      </c>
      <c r="F144" s="77">
        <f t="shared" si="17"/>
        <v>78213.742689999999</v>
      </c>
      <c r="G144" s="259">
        <f t="shared" si="18"/>
        <v>285.52974</v>
      </c>
      <c r="H144" s="32">
        <f t="shared" si="19"/>
        <v>77928.212950000001</v>
      </c>
      <c r="I144" s="259"/>
      <c r="J144" s="32"/>
      <c r="K144" s="358">
        <f>187.21965+37.40722</f>
        <v>224.62687</v>
      </c>
      <c r="L144" s="39">
        <f>76.47+15.27901</f>
        <v>91.749009999999998</v>
      </c>
      <c r="M144" s="358">
        <v>60.90287</v>
      </c>
      <c r="N144" s="39">
        <v>24.875820000000001</v>
      </c>
      <c r="O144" s="358"/>
      <c r="P144" s="39"/>
      <c r="Q144" s="259"/>
      <c r="R144" s="32"/>
      <c r="S144" s="39">
        <v>667.88549999999998</v>
      </c>
      <c r="T144" s="259"/>
      <c r="U144" s="32"/>
      <c r="V144" s="358"/>
      <c r="W144" s="53"/>
      <c r="X144" s="358"/>
      <c r="Y144" s="39"/>
      <c r="Z144" s="371"/>
      <c r="AA144" s="40"/>
      <c r="AB144" s="358"/>
      <c r="AC144" s="39"/>
      <c r="AD144" s="54"/>
      <c r="AE144" s="358"/>
      <c r="AF144" s="39"/>
      <c r="AG144" s="39"/>
      <c r="AH144" s="259"/>
      <c r="AI144" s="32"/>
      <c r="AJ144" s="259"/>
      <c r="AK144" s="32"/>
      <c r="AL144" s="259"/>
      <c r="AM144" s="39"/>
      <c r="AN144" s="371"/>
      <c r="AO144" s="40"/>
      <c r="AP144" s="358"/>
      <c r="AQ144" s="39"/>
      <c r="AR144" s="40"/>
      <c r="AS144" s="40"/>
      <c r="AT144" s="40"/>
      <c r="AU144" s="39"/>
      <c r="AV144" s="358"/>
      <c r="AW144" s="39"/>
      <c r="AX144" s="54"/>
      <c r="AY144" s="358"/>
      <c r="AZ144" s="39"/>
      <c r="BA144" s="358"/>
      <c r="BB144" s="39"/>
      <c r="BC144" s="40"/>
      <c r="BD144" s="39"/>
      <c r="BE144" s="39"/>
      <c r="BF144" s="40">
        <v>72000</v>
      </c>
      <c r="BG144" s="40"/>
      <c r="BH144" s="55"/>
      <c r="BI144" s="56">
        <v>3500</v>
      </c>
      <c r="BJ144" s="39"/>
      <c r="BK144" s="54"/>
      <c r="BL144" s="358"/>
      <c r="BM144" s="39"/>
      <c r="BN144" s="381"/>
      <c r="BO144" s="53"/>
      <c r="BP144" s="53"/>
      <c r="BQ144" s="39"/>
      <c r="BR144" s="39"/>
      <c r="BS144" s="39"/>
      <c r="BT144" s="32">
        <v>1084.98098</v>
      </c>
      <c r="BU144" s="39"/>
      <c r="BV144" s="57"/>
      <c r="BW144" s="375"/>
      <c r="BX144" s="54"/>
      <c r="BY144" s="358"/>
      <c r="BZ144" s="58"/>
      <c r="CA144" s="59"/>
      <c r="CB144" s="60"/>
      <c r="CC144" s="59"/>
      <c r="CD144" s="59"/>
      <c r="CE144" s="61">
        <v>558.72163999999998</v>
      </c>
      <c r="CF144" s="39"/>
      <c r="CG144" s="39"/>
    </row>
    <row r="145" spans="1:85" outlineLevel="1" x14ac:dyDescent="0.35">
      <c r="A145" s="83" t="s">
        <v>272</v>
      </c>
      <c r="B145" s="128" t="s">
        <v>282</v>
      </c>
      <c r="C145" s="35" t="s">
        <v>118</v>
      </c>
      <c r="D145" s="72" t="s">
        <v>283</v>
      </c>
      <c r="E145" s="36" t="s">
        <v>74</v>
      </c>
      <c r="F145" s="77">
        <f t="shared" si="17"/>
        <v>2936.6840499999998</v>
      </c>
      <c r="G145" s="259">
        <f t="shared" si="18"/>
        <v>1041.01268</v>
      </c>
      <c r="H145" s="32">
        <f t="shared" si="19"/>
        <v>1895.67137</v>
      </c>
      <c r="I145" s="259"/>
      <c r="J145" s="32"/>
      <c r="K145" s="358"/>
      <c r="L145" s="39"/>
      <c r="M145" s="358"/>
      <c r="N145" s="39"/>
      <c r="O145" s="358">
        <v>605.26886000000002</v>
      </c>
      <c r="P145" s="39">
        <v>247.2225</v>
      </c>
      <c r="Q145" s="259"/>
      <c r="R145" s="32"/>
      <c r="S145" s="39">
        <v>1470.4690000000001</v>
      </c>
      <c r="T145" s="259"/>
      <c r="U145" s="32"/>
      <c r="V145" s="358"/>
      <c r="W145" s="53"/>
      <c r="X145" s="358">
        <v>435.74382000000003</v>
      </c>
      <c r="Y145" s="39">
        <v>177.97987000000001</v>
      </c>
      <c r="Z145" s="371"/>
      <c r="AA145" s="40"/>
      <c r="AB145" s="358"/>
      <c r="AC145" s="39"/>
      <c r="AD145" s="54"/>
      <c r="AE145" s="358"/>
      <c r="AF145" s="39"/>
      <c r="AG145" s="39"/>
      <c r="AH145" s="259"/>
      <c r="AI145" s="32"/>
      <c r="AJ145" s="259"/>
      <c r="AK145" s="32"/>
      <c r="AL145" s="259"/>
      <c r="AM145" s="39"/>
      <c r="AN145" s="371"/>
      <c r="AO145" s="40"/>
      <c r="AP145" s="358"/>
      <c r="AQ145" s="39"/>
      <c r="AR145" s="40"/>
      <c r="AS145" s="40"/>
      <c r="AT145" s="40"/>
      <c r="AU145" s="39"/>
      <c r="AV145" s="358"/>
      <c r="AW145" s="39"/>
      <c r="AX145" s="54"/>
      <c r="AY145" s="358"/>
      <c r="AZ145" s="39"/>
      <c r="BA145" s="358"/>
      <c r="BB145" s="39"/>
      <c r="BC145" s="40"/>
      <c r="BD145" s="39"/>
      <c r="BE145" s="39"/>
      <c r="BF145" s="40"/>
      <c r="BG145" s="40"/>
      <c r="BH145" s="55"/>
      <c r="BI145" s="56"/>
      <c r="BJ145" s="39"/>
      <c r="BK145" s="54"/>
      <c r="BL145" s="358"/>
      <c r="BM145" s="39"/>
      <c r="BN145" s="381"/>
      <c r="BO145" s="53"/>
      <c r="BP145" s="53"/>
      <c r="BQ145" s="39"/>
      <c r="BR145" s="39"/>
      <c r="BS145" s="39"/>
      <c r="BT145" s="32"/>
      <c r="BU145" s="39"/>
      <c r="BV145" s="57"/>
      <c r="BW145" s="375"/>
      <c r="BX145" s="54"/>
      <c r="BY145" s="358"/>
      <c r="BZ145" s="58"/>
      <c r="CA145" s="59"/>
      <c r="CB145" s="60"/>
      <c r="CC145" s="59"/>
      <c r="CD145" s="59"/>
      <c r="CE145" s="61"/>
      <c r="CF145" s="39"/>
      <c r="CG145" s="39"/>
    </row>
    <row r="146" spans="1:85" outlineLevel="1" x14ac:dyDescent="0.35">
      <c r="A146" s="34" t="s">
        <v>272</v>
      </c>
      <c r="B146" s="78" t="s">
        <v>153</v>
      </c>
      <c r="C146" s="35" t="s">
        <v>118</v>
      </c>
      <c r="D146" s="72" t="s">
        <v>154</v>
      </c>
      <c r="E146" s="36" t="s">
        <v>74</v>
      </c>
      <c r="F146" s="77">
        <f t="shared" si="17"/>
        <v>1506.4529700000001</v>
      </c>
      <c r="G146" s="259">
        <f t="shared" si="18"/>
        <v>0</v>
      </c>
      <c r="H146" s="32">
        <f t="shared" si="19"/>
        <v>1506.4529700000001</v>
      </c>
      <c r="I146" s="259"/>
      <c r="J146" s="32"/>
      <c r="K146" s="358"/>
      <c r="L146" s="39"/>
      <c r="M146" s="358"/>
      <c r="N146" s="39"/>
      <c r="O146" s="358"/>
      <c r="P146" s="39"/>
      <c r="Q146" s="259"/>
      <c r="R146" s="32"/>
      <c r="S146" s="39">
        <v>247.36500000000001</v>
      </c>
      <c r="T146" s="259"/>
      <c r="U146" s="32"/>
      <c r="V146" s="358"/>
      <c r="W146" s="53"/>
      <c r="X146" s="358"/>
      <c r="Y146" s="39"/>
      <c r="Z146" s="371"/>
      <c r="AA146" s="40"/>
      <c r="AB146" s="358"/>
      <c r="AC146" s="39"/>
      <c r="AD146" s="54"/>
      <c r="AE146" s="358"/>
      <c r="AF146" s="39"/>
      <c r="AG146" s="39"/>
      <c r="AH146" s="259"/>
      <c r="AI146" s="32"/>
      <c r="AJ146" s="259"/>
      <c r="AK146" s="32"/>
      <c r="AL146" s="259"/>
      <c r="AM146" s="39"/>
      <c r="AN146" s="371"/>
      <c r="AO146" s="40"/>
      <c r="AP146" s="358"/>
      <c r="AQ146" s="39"/>
      <c r="AR146" s="40"/>
      <c r="AS146" s="40"/>
      <c r="AT146" s="40"/>
      <c r="AU146" s="39"/>
      <c r="AV146" s="358"/>
      <c r="AW146" s="39"/>
      <c r="AX146" s="54"/>
      <c r="AY146" s="358"/>
      <c r="AZ146" s="39"/>
      <c r="BA146" s="358"/>
      <c r="BB146" s="39"/>
      <c r="BC146" s="40"/>
      <c r="BD146" s="39"/>
      <c r="BE146" s="39"/>
      <c r="BF146" s="40"/>
      <c r="BG146" s="40"/>
      <c r="BH146" s="55"/>
      <c r="BI146" s="56">
        <v>70</v>
      </c>
      <c r="BJ146" s="39"/>
      <c r="BK146" s="54"/>
      <c r="BL146" s="358"/>
      <c r="BM146" s="39"/>
      <c r="BN146" s="381"/>
      <c r="BO146" s="53"/>
      <c r="BP146" s="53"/>
      <c r="BQ146" s="39"/>
      <c r="BR146" s="39"/>
      <c r="BS146" s="39"/>
      <c r="BT146" s="32"/>
      <c r="BU146" s="39"/>
      <c r="BV146" s="57"/>
      <c r="BW146" s="375"/>
      <c r="BX146" s="54"/>
      <c r="BY146" s="358"/>
      <c r="BZ146" s="58"/>
      <c r="CA146" s="59"/>
      <c r="CB146" s="60"/>
      <c r="CC146" s="59"/>
      <c r="CD146" s="59"/>
      <c r="CE146" s="61">
        <v>1189.08797</v>
      </c>
      <c r="CF146" s="39"/>
      <c r="CG146" s="39"/>
    </row>
    <row r="147" spans="1:85" s="3" customFormat="1" ht="22.5" x14ac:dyDescent="0.3">
      <c r="A147" s="264" t="s">
        <v>284</v>
      </c>
      <c r="B147" s="265"/>
      <c r="C147" s="261" t="s">
        <v>135</v>
      </c>
      <c r="D147" s="262"/>
      <c r="E147" s="262"/>
      <c r="F147" s="260">
        <f>SUBTOTAL(9,F136:F146)</f>
        <v>117278.33723999999</v>
      </c>
      <c r="G147" s="260">
        <f t="shared" ref="G147:BR147" si="20">SUBTOTAL(9,G136:G146)</f>
        <v>5413.9994399999996</v>
      </c>
      <c r="H147" s="260">
        <f t="shared" si="20"/>
        <v>111864.33779999999</v>
      </c>
      <c r="I147" s="260">
        <f t="shared" si="20"/>
        <v>829.25861999999995</v>
      </c>
      <c r="J147" s="260">
        <f t="shared" si="20"/>
        <v>338.71127000000001</v>
      </c>
      <c r="K147" s="260">
        <f t="shared" si="20"/>
        <v>1148.8688</v>
      </c>
      <c r="L147" s="260">
        <f t="shared" si="20"/>
        <v>469.25628</v>
      </c>
      <c r="M147" s="260">
        <f t="shared" si="20"/>
        <v>203.90469000000002</v>
      </c>
      <c r="N147" s="260">
        <f t="shared" si="20"/>
        <v>83.28501</v>
      </c>
      <c r="O147" s="260">
        <f t="shared" si="20"/>
        <v>1037.6037699999999</v>
      </c>
      <c r="P147" s="260">
        <f t="shared" si="20"/>
        <v>423.81</v>
      </c>
      <c r="Q147" s="260">
        <f t="shared" si="20"/>
        <v>0</v>
      </c>
      <c r="R147" s="260">
        <f t="shared" si="20"/>
        <v>0</v>
      </c>
      <c r="S147" s="260">
        <f t="shared" si="20"/>
        <v>5652.4449000000004</v>
      </c>
      <c r="T147" s="260">
        <f t="shared" si="20"/>
        <v>1288.34494</v>
      </c>
      <c r="U147" s="260">
        <f t="shared" si="20"/>
        <v>526.22505999999998</v>
      </c>
      <c r="V147" s="260">
        <f t="shared" si="20"/>
        <v>0</v>
      </c>
      <c r="W147" s="260">
        <f t="shared" si="20"/>
        <v>0</v>
      </c>
      <c r="X147" s="260">
        <f t="shared" si="20"/>
        <v>809.8673</v>
      </c>
      <c r="Y147" s="260">
        <f t="shared" si="20"/>
        <v>330.79087000000004</v>
      </c>
      <c r="Z147" s="260">
        <f t="shared" si="20"/>
        <v>0</v>
      </c>
      <c r="AA147" s="260">
        <f t="shared" si="20"/>
        <v>0</v>
      </c>
      <c r="AB147" s="260">
        <f t="shared" si="20"/>
        <v>0</v>
      </c>
      <c r="AC147" s="260">
        <f t="shared" si="20"/>
        <v>0</v>
      </c>
      <c r="AD147" s="260">
        <f t="shared" si="20"/>
        <v>0</v>
      </c>
      <c r="AE147" s="260">
        <f t="shared" si="20"/>
        <v>0</v>
      </c>
      <c r="AF147" s="260">
        <f t="shared" si="20"/>
        <v>0</v>
      </c>
      <c r="AG147" s="260">
        <f t="shared" si="20"/>
        <v>0</v>
      </c>
      <c r="AH147" s="260">
        <f t="shared" si="20"/>
        <v>0</v>
      </c>
      <c r="AI147" s="260">
        <f t="shared" si="20"/>
        <v>0</v>
      </c>
      <c r="AJ147" s="260">
        <f t="shared" si="20"/>
        <v>96.151319999999998</v>
      </c>
      <c r="AK147" s="260">
        <f t="shared" si="20"/>
        <v>39.273069999999997</v>
      </c>
      <c r="AL147" s="260">
        <f t="shared" si="20"/>
        <v>0</v>
      </c>
      <c r="AM147" s="260">
        <f t="shared" si="20"/>
        <v>0</v>
      </c>
      <c r="AN147" s="260">
        <f t="shared" si="20"/>
        <v>0</v>
      </c>
      <c r="AO147" s="260">
        <f t="shared" si="20"/>
        <v>0</v>
      </c>
      <c r="AP147" s="260">
        <f t="shared" si="20"/>
        <v>0</v>
      </c>
      <c r="AQ147" s="260">
        <f t="shared" si="20"/>
        <v>0</v>
      </c>
      <c r="AR147" s="260">
        <f t="shared" si="20"/>
        <v>0</v>
      </c>
      <c r="AS147" s="260">
        <f t="shared" si="20"/>
        <v>0</v>
      </c>
      <c r="AT147" s="260">
        <f t="shared" si="20"/>
        <v>0</v>
      </c>
      <c r="AU147" s="260">
        <f t="shared" si="20"/>
        <v>0</v>
      </c>
      <c r="AV147" s="260">
        <f t="shared" si="20"/>
        <v>0</v>
      </c>
      <c r="AW147" s="260">
        <f t="shared" si="20"/>
        <v>0</v>
      </c>
      <c r="AX147" s="260">
        <f t="shared" si="20"/>
        <v>0</v>
      </c>
      <c r="AY147" s="260">
        <f t="shared" si="20"/>
        <v>0</v>
      </c>
      <c r="AZ147" s="260">
        <f t="shared" si="20"/>
        <v>0</v>
      </c>
      <c r="BA147" s="260">
        <f t="shared" si="20"/>
        <v>0</v>
      </c>
      <c r="BB147" s="260">
        <f t="shared" si="20"/>
        <v>0</v>
      </c>
      <c r="BC147" s="260">
        <f t="shared" si="20"/>
        <v>0</v>
      </c>
      <c r="BD147" s="260">
        <f t="shared" si="20"/>
        <v>0</v>
      </c>
      <c r="BE147" s="260">
        <f t="shared" si="20"/>
        <v>0</v>
      </c>
      <c r="BF147" s="260">
        <f t="shared" si="20"/>
        <v>72000</v>
      </c>
      <c r="BG147" s="260">
        <f t="shared" si="20"/>
        <v>0</v>
      </c>
      <c r="BH147" s="260">
        <f t="shared" si="20"/>
        <v>0</v>
      </c>
      <c r="BI147" s="260">
        <f t="shared" si="20"/>
        <v>4900.7721099999999</v>
      </c>
      <c r="BJ147" s="260">
        <f t="shared" si="20"/>
        <v>22492.319179999999</v>
      </c>
      <c r="BK147" s="260">
        <f t="shared" si="20"/>
        <v>0</v>
      </c>
      <c r="BL147" s="260">
        <f t="shared" si="20"/>
        <v>0</v>
      </c>
      <c r="BM147" s="260">
        <f t="shared" si="20"/>
        <v>0</v>
      </c>
      <c r="BN147" s="260">
        <f t="shared" si="20"/>
        <v>0</v>
      </c>
      <c r="BO147" s="260">
        <f t="shared" si="20"/>
        <v>0</v>
      </c>
      <c r="BP147" s="260">
        <f t="shared" si="20"/>
        <v>0</v>
      </c>
      <c r="BQ147" s="260">
        <f t="shared" si="20"/>
        <v>0</v>
      </c>
      <c r="BR147" s="260">
        <f t="shared" si="20"/>
        <v>0</v>
      </c>
      <c r="BS147" s="260">
        <f t="shared" ref="BS147:CG147" si="21">SUBTOTAL(9,BS136:BS146)</f>
        <v>0</v>
      </c>
      <c r="BT147" s="260">
        <f t="shared" si="21"/>
        <v>1084.98098</v>
      </c>
      <c r="BU147" s="260">
        <f t="shared" si="21"/>
        <v>1774.6594600000001</v>
      </c>
      <c r="BV147" s="260">
        <f t="shared" si="21"/>
        <v>0</v>
      </c>
      <c r="BW147" s="260">
        <f t="shared" si="21"/>
        <v>0</v>
      </c>
      <c r="BX147" s="260">
        <f t="shared" si="21"/>
        <v>0</v>
      </c>
      <c r="BY147" s="260">
        <f t="shared" si="21"/>
        <v>0</v>
      </c>
      <c r="BZ147" s="260">
        <f t="shared" si="21"/>
        <v>0</v>
      </c>
      <c r="CA147" s="260">
        <f t="shared" si="21"/>
        <v>0</v>
      </c>
      <c r="CB147" s="260">
        <f t="shared" si="21"/>
        <v>0</v>
      </c>
      <c r="CC147" s="260">
        <f t="shared" si="21"/>
        <v>0</v>
      </c>
      <c r="CD147" s="260">
        <f t="shared" si="21"/>
        <v>0</v>
      </c>
      <c r="CE147" s="260">
        <f t="shared" si="21"/>
        <v>1747.80961</v>
      </c>
      <c r="CF147" s="260">
        <f t="shared" si="21"/>
        <v>0</v>
      </c>
      <c r="CG147" s="260">
        <f t="shared" si="21"/>
        <v>0</v>
      </c>
    </row>
    <row r="148" spans="1:85" s="3" customFormat="1" ht="46.5" outlineLevel="1" x14ac:dyDescent="0.35">
      <c r="A148" s="75" t="s">
        <v>285</v>
      </c>
      <c r="B148" s="78" t="s">
        <v>1248</v>
      </c>
      <c r="C148" s="35" t="s">
        <v>81</v>
      </c>
      <c r="D148" s="72">
        <v>240716131485</v>
      </c>
      <c r="E148" s="72" t="s">
        <v>74</v>
      </c>
      <c r="F148" s="5">
        <f>G148+H148</f>
        <v>7204.1106</v>
      </c>
      <c r="G148" s="259">
        <f t="shared" si="18"/>
        <v>0</v>
      </c>
      <c r="H148" s="32">
        <f t="shared" si="19"/>
        <v>7204.1106</v>
      </c>
      <c r="I148" s="260"/>
      <c r="J148" s="5"/>
      <c r="K148" s="260"/>
      <c r="L148" s="5"/>
      <c r="M148" s="260"/>
      <c r="N148" s="5"/>
      <c r="O148" s="260"/>
      <c r="P148" s="5"/>
      <c r="Q148" s="260"/>
      <c r="R148" s="5"/>
      <c r="S148" s="5"/>
      <c r="T148" s="260"/>
      <c r="U148" s="5"/>
      <c r="V148" s="260"/>
      <c r="W148" s="129"/>
      <c r="X148" s="260"/>
      <c r="Y148" s="5"/>
      <c r="Z148" s="387"/>
      <c r="AA148" s="8"/>
      <c r="AB148" s="260"/>
      <c r="AC148" s="5"/>
      <c r="AD148" s="6"/>
      <c r="AE148" s="260"/>
      <c r="AF148" s="5"/>
      <c r="AG148" s="39">
        <v>1594.26576</v>
      </c>
      <c r="AH148" s="260"/>
      <c r="AI148" s="5"/>
      <c r="AJ148" s="260"/>
      <c r="AK148" s="5"/>
      <c r="AL148" s="260"/>
      <c r="AM148" s="5"/>
      <c r="AN148" s="387"/>
      <c r="AO148" s="8"/>
      <c r="AP148" s="260"/>
      <c r="AQ148" s="5"/>
      <c r="AR148" s="8"/>
      <c r="AS148" s="8"/>
      <c r="AT148" s="8"/>
      <c r="AU148" s="5"/>
      <c r="AV148" s="260"/>
      <c r="AW148" s="5"/>
      <c r="AX148" s="6"/>
      <c r="AY148" s="260"/>
      <c r="AZ148" s="5"/>
      <c r="BA148" s="260"/>
      <c r="BB148" s="5"/>
      <c r="BC148" s="8"/>
      <c r="BD148" s="5"/>
      <c r="BE148" s="5"/>
      <c r="BF148" s="8"/>
      <c r="BG148" s="8"/>
      <c r="BH148" s="73"/>
      <c r="BI148" s="130"/>
      <c r="BJ148" s="5">
        <v>5609.8448399999997</v>
      </c>
      <c r="BK148" s="6"/>
      <c r="BL148" s="260"/>
      <c r="BM148" s="5"/>
      <c r="BN148" s="401"/>
      <c r="BO148" s="129"/>
      <c r="BP148" s="129"/>
      <c r="BQ148" s="5"/>
      <c r="BR148" s="5"/>
      <c r="BS148" s="5"/>
      <c r="BT148" s="5"/>
      <c r="BU148" s="5"/>
      <c r="BV148" s="74"/>
      <c r="BW148" s="411"/>
      <c r="BX148" s="6"/>
      <c r="BY148" s="260"/>
      <c r="BZ148" s="7"/>
      <c r="CA148" s="131"/>
      <c r="CB148" s="132"/>
      <c r="CC148" s="131"/>
      <c r="CD148" s="131"/>
      <c r="CE148" s="133"/>
      <c r="CF148" s="5"/>
      <c r="CG148" s="5"/>
    </row>
    <row r="149" spans="1:85" s="3" customFormat="1" ht="22.5" x14ac:dyDescent="0.3">
      <c r="A149" s="264" t="s">
        <v>286</v>
      </c>
      <c r="B149" s="265"/>
      <c r="C149" s="261" t="s">
        <v>135</v>
      </c>
      <c r="D149" s="262"/>
      <c r="E149" s="262"/>
      <c r="F149" s="260">
        <f>SUBTOTAL(9,F148)</f>
        <v>7204.1106</v>
      </c>
      <c r="G149" s="260">
        <f t="shared" ref="G149:BR149" si="22">SUBTOTAL(9,G148)</f>
        <v>0</v>
      </c>
      <c r="H149" s="260">
        <f t="shared" si="22"/>
        <v>7204.1106</v>
      </c>
      <c r="I149" s="260">
        <f t="shared" si="22"/>
        <v>0</v>
      </c>
      <c r="J149" s="260">
        <f t="shared" si="22"/>
        <v>0</v>
      </c>
      <c r="K149" s="260">
        <f t="shared" si="22"/>
        <v>0</v>
      </c>
      <c r="L149" s="260">
        <f t="shared" si="22"/>
        <v>0</v>
      </c>
      <c r="M149" s="260">
        <f t="shared" si="22"/>
        <v>0</v>
      </c>
      <c r="N149" s="260">
        <f t="shared" si="22"/>
        <v>0</v>
      </c>
      <c r="O149" s="260">
        <f t="shared" si="22"/>
        <v>0</v>
      </c>
      <c r="P149" s="260">
        <f t="shared" si="22"/>
        <v>0</v>
      </c>
      <c r="Q149" s="260">
        <f t="shared" si="22"/>
        <v>0</v>
      </c>
      <c r="R149" s="260">
        <f t="shared" si="22"/>
        <v>0</v>
      </c>
      <c r="S149" s="260">
        <f t="shared" si="22"/>
        <v>0</v>
      </c>
      <c r="T149" s="260">
        <f t="shared" si="22"/>
        <v>0</v>
      </c>
      <c r="U149" s="260">
        <f t="shared" si="22"/>
        <v>0</v>
      </c>
      <c r="V149" s="260">
        <f t="shared" si="22"/>
        <v>0</v>
      </c>
      <c r="W149" s="260">
        <f t="shared" si="22"/>
        <v>0</v>
      </c>
      <c r="X149" s="260">
        <f t="shared" si="22"/>
        <v>0</v>
      </c>
      <c r="Y149" s="260">
        <f t="shared" si="22"/>
        <v>0</v>
      </c>
      <c r="Z149" s="260">
        <f t="shared" si="22"/>
        <v>0</v>
      </c>
      <c r="AA149" s="260">
        <f t="shared" si="22"/>
        <v>0</v>
      </c>
      <c r="AB149" s="260">
        <f t="shared" si="22"/>
        <v>0</v>
      </c>
      <c r="AC149" s="260">
        <f t="shared" si="22"/>
        <v>0</v>
      </c>
      <c r="AD149" s="260">
        <f t="shared" si="22"/>
        <v>0</v>
      </c>
      <c r="AE149" s="260">
        <f t="shared" si="22"/>
        <v>0</v>
      </c>
      <c r="AF149" s="260">
        <f t="shared" si="22"/>
        <v>0</v>
      </c>
      <c r="AG149" s="260">
        <f t="shared" si="22"/>
        <v>1594.26576</v>
      </c>
      <c r="AH149" s="260">
        <f t="shared" si="22"/>
        <v>0</v>
      </c>
      <c r="AI149" s="260">
        <f t="shared" si="22"/>
        <v>0</v>
      </c>
      <c r="AJ149" s="260">
        <f t="shared" si="22"/>
        <v>0</v>
      </c>
      <c r="AK149" s="260">
        <f t="shared" si="22"/>
        <v>0</v>
      </c>
      <c r="AL149" s="260">
        <f t="shared" si="22"/>
        <v>0</v>
      </c>
      <c r="AM149" s="260">
        <f t="shared" si="22"/>
        <v>0</v>
      </c>
      <c r="AN149" s="260">
        <f t="shared" si="22"/>
        <v>0</v>
      </c>
      <c r="AO149" s="260">
        <f t="shared" si="22"/>
        <v>0</v>
      </c>
      <c r="AP149" s="260">
        <f t="shared" si="22"/>
        <v>0</v>
      </c>
      <c r="AQ149" s="260">
        <f t="shared" si="22"/>
        <v>0</v>
      </c>
      <c r="AR149" s="260">
        <f t="shared" si="22"/>
        <v>0</v>
      </c>
      <c r="AS149" s="260">
        <f t="shared" si="22"/>
        <v>0</v>
      </c>
      <c r="AT149" s="260">
        <f t="shared" si="22"/>
        <v>0</v>
      </c>
      <c r="AU149" s="260">
        <f t="shared" si="22"/>
        <v>0</v>
      </c>
      <c r="AV149" s="260">
        <f t="shared" si="22"/>
        <v>0</v>
      </c>
      <c r="AW149" s="260">
        <f t="shared" si="22"/>
        <v>0</v>
      </c>
      <c r="AX149" s="260">
        <f t="shared" si="22"/>
        <v>0</v>
      </c>
      <c r="AY149" s="260">
        <f t="shared" si="22"/>
        <v>0</v>
      </c>
      <c r="AZ149" s="260">
        <f t="shared" si="22"/>
        <v>0</v>
      </c>
      <c r="BA149" s="260">
        <f t="shared" si="22"/>
        <v>0</v>
      </c>
      <c r="BB149" s="260">
        <f t="shared" si="22"/>
        <v>0</v>
      </c>
      <c r="BC149" s="260">
        <f t="shared" si="22"/>
        <v>0</v>
      </c>
      <c r="BD149" s="260">
        <f t="shared" si="22"/>
        <v>0</v>
      </c>
      <c r="BE149" s="260">
        <f t="shared" si="22"/>
        <v>0</v>
      </c>
      <c r="BF149" s="260">
        <f t="shared" si="22"/>
        <v>0</v>
      </c>
      <c r="BG149" s="260">
        <f t="shared" si="22"/>
        <v>0</v>
      </c>
      <c r="BH149" s="260">
        <f t="shared" si="22"/>
        <v>0</v>
      </c>
      <c r="BI149" s="260">
        <f t="shared" si="22"/>
        <v>0</v>
      </c>
      <c r="BJ149" s="260">
        <f t="shared" si="22"/>
        <v>5609.8448399999997</v>
      </c>
      <c r="BK149" s="260">
        <f t="shared" si="22"/>
        <v>0</v>
      </c>
      <c r="BL149" s="260">
        <f t="shared" si="22"/>
        <v>0</v>
      </c>
      <c r="BM149" s="260">
        <f t="shared" si="22"/>
        <v>0</v>
      </c>
      <c r="BN149" s="260">
        <f t="shared" si="22"/>
        <v>0</v>
      </c>
      <c r="BO149" s="260">
        <f t="shared" si="22"/>
        <v>0</v>
      </c>
      <c r="BP149" s="260">
        <f t="shared" si="22"/>
        <v>0</v>
      </c>
      <c r="BQ149" s="260">
        <f t="shared" si="22"/>
        <v>0</v>
      </c>
      <c r="BR149" s="260">
        <f t="shared" si="22"/>
        <v>0</v>
      </c>
      <c r="BS149" s="260">
        <f t="shared" ref="BS149:CG149" si="23">SUBTOTAL(9,BS148)</f>
        <v>0</v>
      </c>
      <c r="BT149" s="260">
        <f t="shared" si="23"/>
        <v>0</v>
      </c>
      <c r="BU149" s="260">
        <f t="shared" si="23"/>
        <v>0</v>
      </c>
      <c r="BV149" s="260">
        <f t="shared" si="23"/>
        <v>0</v>
      </c>
      <c r="BW149" s="260">
        <f t="shared" si="23"/>
        <v>0</v>
      </c>
      <c r="BX149" s="260">
        <f t="shared" si="23"/>
        <v>0</v>
      </c>
      <c r="BY149" s="260">
        <f t="shared" si="23"/>
        <v>0</v>
      </c>
      <c r="BZ149" s="260">
        <f t="shared" si="23"/>
        <v>0</v>
      </c>
      <c r="CA149" s="260">
        <f t="shared" si="23"/>
        <v>0</v>
      </c>
      <c r="CB149" s="260">
        <f t="shared" si="23"/>
        <v>0</v>
      </c>
      <c r="CC149" s="260">
        <f t="shared" si="23"/>
        <v>0</v>
      </c>
      <c r="CD149" s="260">
        <f t="shared" si="23"/>
        <v>0</v>
      </c>
      <c r="CE149" s="260">
        <f t="shared" si="23"/>
        <v>0</v>
      </c>
      <c r="CF149" s="260">
        <f t="shared" si="23"/>
        <v>0</v>
      </c>
      <c r="CG149" s="260">
        <f t="shared" si="23"/>
        <v>0</v>
      </c>
    </row>
    <row r="150" spans="1:85" ht="93" outlineLevel="1" x14ac:dyDescent="0.35">
      <c r="A150" s="83" t="s">
        <v>287</v>
      </c>
      <c r="B150" s="63" t="s">
        <v>288</v>
      </c>
      <c r="C150" s="35" t="s">
        <v>73</v>
      </c>
      <c r="D150" s="72">
        <v>240800235154</v>
      </c>
      <c r="E150" s="36" t="s">
        <v>74</v>
      </c>
      <c r="F150" s="77">
        <f t="shared" ref="F150:F163" si="24">G150+H150</f>
        <v>8.4104100000000006</v>
      </c>
      <c r="G150" s="259">
        <f t="shared" si="18"/>
        <v>0</v>
      </c>
      <c r="H150" s="32">
        <f t="shared" si="19"/>
        <v>8.4104100000000006</v>
      </c>
      <c r="I150" s="259"/>
      <c r="J150" s="32"/>
      <c r="K150" s="358"/>
      <c r="L150" s="39"/>
      <c r="M150" s="358"/>
      <c r="N150" s="39"/>
      <c r="O150" s="358"/>
      <c r="P150" s="39"/>
      <c r="Q150" s="259"/>
      <c r="R150" s="32"/>
      <c r="S150" s="39">
        <v>8.4104100000000006</v>
      </c>
      <c r="T150" s="259"/>
      <c r="U150" s="32"/>
      <c r="V150" s="358"/>
      <c r="W150" s="53"/>
      <c r="X150" s="358"/>
      <c r="Y150" s="39"/>
      <c r="Z150" s="371"/>
      <c r="AA150" s="40"/>
      <c r="AB150" s="358"/>
      <c r="AC150" s="39"/>
      <c r="AD150" s="54"/>
      <c r="AE150" s="358"/>
      <c r="AF150" s="39"/>
      <c r="AG150" s="39"/>
      <c r="AH150" s="259"/>
      <c r="AI150" s="32"/>
      <c r="AJ150" s="259"/>
      <c r="AK150" s="32"/>
      <c r="AL150" s="259"/>
      <c r="AM150" s="39"/>
      <c r="AN150" s="371"/>
      <c r="AO150" s="40"/>
      <c r="AP150" s="358"/>
      <c r="AQ150" s="39"/>
      <c r="AR150" s="40"/>
      <c r="AS150" s="40"/>
      <c r="AT150" s="40"/>
      <c r="AU150" s="39"/>
      <c r="AV150" s="358"/>
      <c r="AW150" s="39"/>
      <c r="AX150" s="54"/>
      <c r="AY150" s="358"/>
      <c r="AZ150" s="39"/>
      <c r="BA150" s="358"/>
      <c r="BB150" s="39"/>
      <c r="BC150" s="40"/>
      <c r="BD150" s="39"/>
      <c r="BE150" s="39"/>
      <c r="BF150" s="40"/>
      <c r="BG150" s="40"/>
      <c r="BH150" s="55"/>
      <c r="BI150" s="56"/>
      <c r="BJ150" s="39"/>
      <c r="BK150" s="54"/>
      <c r="BL150" s="358"/>
      <c r="BM150" s="39"/>
      <c r="BN150" s="381"/>
      <c r="BO150" s="53"/>
      <c r="BP150" s="53"/>
      <c r="BQ150" s="39"/>
      <c r="BR150" s="39"/>
      <c r="BS150" s="39"/>
      <c r="BT150" s="32"/>
      <c r="BU150" s="39"/>
      <c r="BV150" s="57"/>
      <c r="BW150" s="375"/>
      <c r="BX150" s="54"/>
      <c r="BY150" s="358"/>
      <c r="BZ150" s="58"/>
      <c r="CA150" s="59"/>
      <c r="CB150" s="60"/>
      <c r="CC150" s="59"/>
      <c r="CD150" s="59"/>
      <c r="CE150" s="61"/>
      <c r="CF150" s="39"/>
      <c r="CG150" s="39"/>
    </row>
    <row r="151" spans="1:85" ht="46.5" outlineLevel="1" x14ac:dyDescent="0.35">
      <c r="A151" s="83" t="s">
        <v>287</v>
      </c>
      <c r="B151" s="78" t="s">
        <v>289</v>
      </c>
      <c r="C151" s="134" t="s">
        <v>81</v>
      </c>
      <c r="D151" s="72">
        <v>240800790359</v>
      </c>
      <c r="E151" s="36" t="s">
        <v>74</v>
      </c>
      <c r="F151" s="77">
        <f t="shared" si="24"/>
        <v>174.10355999999999</v>
      </c>
      <c r="G151" s="259">
        <f t="shared" si="18"/>
        <v>0</v>
      </c>
      <c r="H151" s="32">
        <f t="shared" si="19"/>
        <v>174.10355999999999</v>
      </c>
      <c r="I151" s="259"/>
      <c r="J151" s="32"/>
      <c r="K151" s="358"/>
      <c r="L151" s="39"/>
      <c r="M151" s="358"/>
      <c r="N151" s="39"/>
      <c r="O151" s="358"/>
      <c r="P151" s="39"/>
      <c r="Q151" s="259"/>
      <c r="R151" s="32"/>
      <c r="S151" s="39"/>
      <c r="T151" s="259"/>
      <c r="U151" s="32"/>
      <c r="V151" s="358"/>
      <c r="W151" s="53"/>
      <c r="X151" s="358"/>
      <c r="Y151" s="39"/>
      <c r="Z151" s="371"/>
      <c r="AA151" s="40"/>
      <c r="AB151" s="358"/>
      <c r="AC151" s="39"/>
      <c r="AD151" s="54"/>
      <c r="AE151" s="358"/>
      <c r="AF151" s="39"/>
      <c r="AG151" s="39">
        <v>174.10355999999999</v>
      </c>
      <c r="AH151" s="259"/>
      <c r="AI151" s="32"/>
      <c r="AJ151" s="259"/>
      <c r="AK151" s="32"/>
      <c r="AL151" s="259"/>
      <c r="AM151" s="39"/>
      <c r="AN151" s="371"/>
      <c r="AO151" s="40"/>
      <c r="AP151" s="358"/>
      <c r="AQ151" s="39"/>
      <c r="AR151" s="40"/>
      <c r="AS151" s="40"/>
      <c r="AT151" s="40"/>
      <c r="AU151" s="39"/>
      <c r="AV151" s="358"/>
      <c r="AW151" s="39"/>
      <c r="AX151" s="54"/>
      <c r="AY151" s="358"/>
      <c r="AZ151" s="39"/>
      <c r="BA151" s="358"/>
      <c r="BB151" s="39"/>
      <c r="BC151" s="40"/>
      <c r="BD151" s="39"/>
      <c r="BE151" s="39"/>
      <c r="BF151" s="40"/>
      <c r="BG151" s="40"/>
      <c r="BH151" s="55"/>
      <c r="BI151" s="56"/>
      <c r="BJ151" s="39"/>
      <c r="BK151" s="54"/>
      <c r="BL151" s="358"/>
      <c r="BM151" s="39"/>
      <c r="BN151" s="381"/>
      <c r="BO151" s="53"/>
      <c r="BP151" s="53"/>
      <c r="BQ151" s="39"/>
      <c r="BR151" s="39"/>
      <c r="BS151" s="39"/>
      <c r="BT151" s="32"/>
      <c r="BU151" s="39"/>
      <c r="BV151" s="57"/>
      <c r="BW151" s="375"/>
      <c r="BX151" s="54"/>
      <c r="BY151" s="358"/>
      <c r="BZ151" s="58"/>
      <c r="CA151" s="59"/>
      <c r="CB151" s="60"/>
      <c r="CC151" s="59"/>
      <c r="CD151" s="59"/>
      <c r="CE151" s="61"/>
      <c r="CF151" s="39"/>
      <c r="CG151" s="39"/>
    </row>
    <row r="152" spans="1:85" ht="46.5" outlineLevel="1" x14ac:dyDescent="0.35">
      <c r="A152" s="83" t="s">
        <v>287</v>
      </c>
      <c r="B152" s="78" t="s">
        <v>290</v>
      </c>
      <c r="C152" s="35" t="s">
        <v>81</v>
      </c>
      <c r="D152" s="72" t="s">
        <v>291</v>
      </c>
      <c r="E152" s="36" t="s">
        <v>74</v>
      </c>
      <c r="F152" s="77">
        <f t="shared" si="24"/>
        <v>1010.884</v>
      </c>
      <c r="G152" s="259">
        <f t="shared" si="18"/>
        <v>0</v>
      </c>
      <c r="H152" s="32">
        <f t="shared" si="19"/>
        <v>1010.884</v>
      </c>
      <c r="I152" s="259"/>
      <c r="J152" s="32"/>
      <c r="K152" s="358"/>
      <c r="L152" s="39"/>
      <c r="M152" s="358"/>
      <c r="N152" s="39"/>
      <c r="O152" s="358"/>
      <c r="P152" s="39"/>
      <c r="Q152" s="259"/>
      <c r="R152" s="32"/>
      <c r="S152" s="39">
        <v>429.78399999999999</v>
      </c>
      <c r="T152" s="259"/>
      <c r="U152" s="32"/>
      <c r="V152" s="358"/>
      <c r="W152" s="53"/>
      <c r="X152" s="358"/>
      <c r="Y152" s="39"/>
      <c r="Z152" s="371"/>
      <c r="AA152" s="40"/>
      <c r="AB152" s="358"/>
      <c r="AC152" s="39"/>
      <c r="AD152" s="54"/>
      <c r="AE152" s="358"/>
      <c r="AF152" s="39"/>
      <c r="AG152" s="39"/>
      <c r="AH152" s="259"/>
      <c r="AI152" s="32"/>
      <c r="AJ152" s="259"/>
      <c r="AK152" s="32"/>
      <c r="AL152" s="259"/>
      <c r="AM152" s="39"/>
      <c r="AN152" s="371"/>
      <c r="AO152" s="40"/>
      <c r="AP152" s="358"/>
      <c r="AQ152" s="39"/>
      <c r="AR152" s="40"/>
      <c r="AS152" s="40"/>
      <c r="AT152" s="40"/>
      <c r="AU152" s="39"/>
      <c r="AV152" s="358"/>
      <c r="AW152" s="39"/>
      <c r="AX152" s="54"/>
      <c r="AY152" s="358"/>
      <c r="AZ152" s="39"/>
      <c r="BA152" s="358"/>
      <c r="BB152" s="39"/>
      <c r="BC152" s="40"/>
      <c r="BD152" s="39"/>
      <c r="BE152" s="39"/>
      <c r="BF152" s="40"/>
      <c r="BG152" s="40"/>
      <c r="BH152" s="55"/>
      <c r="BI152" s="44"/>
      <c r="BJ152" s="32">
        <v>581.1</v>
      </c>
      <c r="BK152" s="54"/>
      <c r="BL152" s="358"/>
      <c r="BM152" s="39"/>
      <c r="BN152" s="381"/>
      <c r="BO152" s="53"/>
      <c r="BP152" s="53"/>
      <c r="BQ152" s="39"/>
      <c r="BR152" s="39"/>
      <c r="BS152" s="39"/>
      <c r="BT152" s="32"/>
      <c r="BU152" s="39"/>
      <c r="BV152" s="57"/>
      <c r="BW152" s="375"/>
      <c r="BX152" s="54"/>
      <c r="BY152" s="358"/>
      <c r="BZ152" s="58"/>
      <c r="CA152" s="59"/>
      <c r="CB152" s="60"/>
      <c r="CC152" s="59"/>
      <c r="CD152" s="59"/>
      <c r="CE152" s="61"/>
      <c r="CF152" s="39"/>
      <c r="CG152" s="39"/>
    </row>
    <row r="153" spans="1:85" ht="46.5" outlineLevel="1" x14ac:dyDescent="0.35">
      <c r="A153" s="83" t="s">
        <v>287</v>
      </c>
      <c r="B153" s="10" t="s">
        <v>292</v>
      </c>
      <c r="C153" s="35" t="s">
        <v>81</v>
      </c>
      <c r="D153" s="72" t="s">
        <v>293</v>
      </c>
      <c r="E153" s="36" t="s">
        <v>74</v>
      </c>
      <c r="F153" s="77">
        <f t="shared" si="24"/>
        <v>170.52100000000002</v>
      </c>
      <c r="G153" s="259">
        <f t="shared" si="18"/>
        <v>50.818260000000002</v>
      </c>
      <c r="H153" s="32">
        <f t="shared" si="19"/>
        <v>119.70274000000001</v>
      </c>
      <c r="I153" s="259"/>
      <c r="J153" s="32"/>
      <c r="K153" s="358"/>
      <c r="L153" s="39"/>
      <c r="M153" s="358"/>
      <c r="N153" s="39"/>
      <c r="O153" s="358"/>
      <c r="P153" s="39"/>
      <c r="Q153" s="259"/>
      <c r="R153" s="32"/>
      <c r="S153" s="39">
        <v>98.945999999999998</v>
      </c>
      <c r="T153" s="259">
        <v>50.818260000000002</v>
      </c>
      <c r="U153" s="32">
        <v>20.756740000000001</v>
      </c>
      <c r="V153" s="358"/>
      <c r="W153" s="53"/>
      <c r="X153" s="358"/>
      <c r="Y153" s="39"/>
      <c r="Z153" s="371"/>
      <c r="AA153" s="40"/>
      <c r="AB153" s="358"/>
      <c r="AC153" s="39"/>
      <c r="AD153" s="54"/>
      <c r="AE153" s="358"/>
      <c r="AF153" s="39"/>
      <c r="AG153" s="39"/>
      <c r="AH153" s="259"/>
      <c r="AI153" s="32"/>
      <c r="AJ153" s="259"/>
      <c r="AK153" s="32"/>
      <c r="AL153" s="259"/>
      <c r="AM153" s="39"/>
      <c r="AN153" s="371"/>
      <c r="AO153" s="40"/>
      <c r="AP153" s="358"/>
      <c r="AQ153" s="39"/>
      <c r="AR153" s="40"/>
      <c r="AS153" s="40"/>
      <c r="AT153" s="40"/>
      <c r="AU153" s="39"/>
      <c r="AV153" s="358"/>
      <c r="AW153" s="39"/>
      <c r="AX153" s="54"/>
      <c r="AY153" s="358"/>
      <c r="AZ153" s="39"/>
      <c r="BA153" s="358"/>
      <c r="BB153" s="39"/>
      <c r="BC153" s="40"/>
      <c r="BD153" s="39"/>
      <c r="BE153" s="39"/>
      <c r="BF153" s="40"/>
      <c r="BG153" s="40"/>
      <c r="BH153" s="55"/>
      <c r="BI153" s="56"/>
      <c r="BJ153" s="39"/>
      <c r="BK153" s="54"/>
      <c r="BL153" s="358"/>
      <c r="BM153" s="39"/>
      <c r="BN153" s="381"/>
      <c r="BO153" s="53"/>
      <c r="BP153" s="53"/>
      <c r="BQ153" s="39"/>
      <c r="BR153" s="39"/>
      <c r="BS153" s="39"/>
      <c r="BT153" s="32"/>
      <c r="BU153" s="39"/>
      <c r="BV153" s="57"/>
      <c r="BW153" s="375"/>
      <c r="BX153" s="54"/>
      <c r="BY153" s="358"/>
      <c r="BZ153" s="58"/>
      <c r="CA153" s="59"/>
      <c r="CB153" s="60"/>
      <c r="CC153" s="59"/>
      <c r="CD153" s="59"/>
      <c r="CE153" s="61"/>
      <c r="CF153" s="39"/>
      <c r="CG153" s="39"/>
    </row>
    <row r="154" spans="1:85" ht="46.5" outlineLevel="1" x14ac:dyDescent="0.35">
      <c r="A154" s="83" t="s">
        <v>287</v>
      </c>
      <c r="B154" s="78" t="s">
        <v>294</v>
      </c>
      <c r="C154" s="35" t="s">
        <v>81</v>
      </c>
      <c r="D154" s="72" t="s">
        <v>295</v>
      </c>
      <c r="E154" s="36" t="s">
        <v>74</v>
      </c>
      <c r="F154" s="77">
        <f t="shared" si="24"/>
        <v>9311.5306400000009</v>
      </c>
      <c r="G154" s="259">
        <f t="shared" si="18"/>
        <v>2389.9283999999998</v>
      </c>
      <c r="H154" s="32">
        <f t="shared" si="19"/>
        <v>6921.6022400000002</v>
      </c>
      <c r="I154" s="259">
        <v>331.70346000000001</v>
      </c>
      <c r="J154" s="32">
        <v>135.4845</v>
      </c>
      <c r="K154" s="358">
        <f>252.75112+71</f>
        <v>323.75112000000001</v>
      </c>
      <c r="L154" s="39">
        <f>103.23638+29</f>
        <v>132.23638</v>
      </c>
      <c r="M154" s="358">
        <v>121.54561</v>
      </c>
      <c r="N154" s="39">
        <v>49.645400000000002</v>
      </c>
      <c r="O154" s="358">
        <v>562.03538000000003</v>
      </c>
      <c r="P154" s="39">
        <v>229.56375</v>
      </c>
      <c r="Q154" s="259">
        <v>37.644120000000001</v>
      </c>
      <c r="R154" s="32">
        <v>15.37576</v>
      </c>
      <c r="S154" s="39">
        <v>2033.3209999999999</v>
      </c>
      <c r="T154" s="259">
        <v>499.00583999999998</v>
      </c>
      <c r="U154" s="32">
        <v>203.81916000000001</v>
      </c>
      <c r="V154" s="358"/>
      <c r="W154" s="53"/>
      <c r="X154" s="358">
        <v>514.24287000000004</v>
      </c>
      <c r="Y154" s="39">
        <v>210.04285999999999</v>
      </c>
      <c r="Z154" s="371"/>
      <c r="AA154" s="40"/>
      <c r="AB154" s="358"/>
      <c r="AC154" s="39"/>
      <c r="AD154" s="54"/>
      <c r="AE154" s="358"/>
      <c r="AF154" s="39"/>
      <c r="AG154" s="39"/>
      <c r="AH154" s="259"/>
      <c r="AI154" s="32"/>
      <c r="AJ154" s="259"/>
      <c r="AK154" s="32"/>
      <c r="AL154" s="259"/>
      <c r="AM154" s="39"/>
      <c r="AN154" s="371"/>
      <c r="AO154" s="40"/>
      <c r="AP154" s="358"/>
      <c r="AQ154" s="39"/>
      <c r="AR154" s="40"/>
      <c r="AS154" s="40"/>
      <c r="AT154" s="40"/>
      <c r="AU154" s="39"/>
      <c r="AV154" s="358"/>
      <c r="AW154" s="39"/>
      <c r="AX154" s="54"/>
      <c r="AY154" s="358"/>
      <c r="AZ154" s="39"/>
      <c r="BA154" s="358"/>
      <c r="BB154" s="39"/>
      <c r="BC154" s="40"/>
      <c r="BD154" s="39"/>
      <c r="BE154" s="39"/>
      <c r="BF154" s="40"/>
      <c r="BG154" s="40"/>
      <c r="BH154" s="55"/>
      <c r="BI154" s="44"/>
      <c r="BJ154" s="32">
        <v>3912.1134299999999</v>
      </c>
      <c r="BK154" s="54"/>
      <c r="BL154" s="358"/>
      <c r="BM154" s="39"/>
      <c r="BN154" s="381"/>
      <c r="BO154" s="53"/>
      <c r="BP154" s="53"/>
      <c r="BQ154" s="39"/>
      <c r="BR154" s="39"/>
      <c r="BS154" s="39"/>
      <c r="BT154" s="32"/>
      <c r="BU154" s="39"/>
      <c r="BV154" s="57"/>
      <c r="BW154" s="375"/>
      <c r="BX154" s="54"/>
      <c r="BY154" s="358"/>
      <c r="BZ154" s="58"/>
      <c r="CA154" s="59"/>
      <c r="CB154" s="60"/>
      <c r="CC154" s="59"/>
      <c r="CD154" s="59"/>
      <c r="CE154" s="61"/>
      <c r="CF154" s="39"/>
      <c r="CG154" s="39"/>
    </row>
    <row r="155" spans="1:85" ht="46.5" outlineLevel="1" x14ac:dyDescent="0.35">
      <c r="A155" s="83" t="s">
        <v>287</v>
      </c>
      <c r="B155" s="78" t="s">
        <v>296</v>
      </c>
      <c r="C155" s="35" t="s">
        <v>81</v>
      </c>
      <c r="D155" s="72" t="s">
        <v>297</v>
      </c>
      <c r="E155" s="36" t="s">
        <v>74</v>
      </c>
      <c r="F155" s="77">
        <f t="shared" si="24"/>
        <v>237.892</v>
      </c>
      <c r="G155" s="259">
        <f t="shared" si="18"/>
        <v>0</v>
      </c>
      <c r="H155" s="32">
        <f t="shared" si="19"/>
        <v>237.892</v>
      </c>
      <c r="I155" s="259"/>
      <c r="J155" s="32"/>
      <c r="K155" s="358"/>
      <c r="L155" s="39"/>
      <c r="M155" s="358"/>
      <c r="N155" s="39"/>
      <c r="O155" s="358"/>
      <c r="P155" s="39"/>
      <c r="Q155" s="259"/>
      <c r="R155" s="32"/>
      <c r="S155" s="39">
        <v>237.892</v>
      </c>
      <c r="T155" s="259"/>
      <c r="U155" s="32"/>
      <c r="V155" s="358"/>
      <c r="W155" s="53"/>
      <c r="X155" s="358"/>
      <c r="Y155" s="39"/>
      <c r="Z155" s="371"/>
      <c r="AA155" s="40"/>
      <c r="AB155" s="358"/>
      <c r="AC155" s="39"/>
      <c r="AD155" s="54"/>
      <c r="AE155" s="358"/>
      <c r="AF155" s="39"/>
      <c r="AG155" s="39"/>
      <c r="AH155" s="259"/>
      <c r="AI155" s="32"/>
      <c r="AJ155" s="259"/>
      <c r="AK155" s="32"/>
      <c r="AL155" s="259"/>
      <c r="AM155" s="39"/>
      <c r="AN155" s="371"/>
      <c r="AO155" s="40"/>
      <c r="AP155" s="358"/>
      <c r="AQ155" s="39"/>
      <c r="AR155" s="40"/>
      <c r="AS155" s="40"/>
      <c r="AT155" s="40"/>
      <c r="AU155" s="39"/>
      <c r="AV155" s="358"/>
      <c r="AW155" s="39"/>
      <c r="AX155" s="54"/>
      <c r="AY155" s="358"/>
      <c r="AZ155" s="39"/>
      <c r="BA155" s="358"/>
      <c r="BB155" s="39"/>
      <c r="BC155" s="40"/>
      <c r="BD155" s="39"/>
      <c r="BE155" s="39"/>
      <c r="BF155" s="40"/>
      <c r="BG155" s="40"/>
      <c r="BH155" s="55"/>
      <c r="BI155" s="44"/>
      <c r="BJ155" s="32"/>
      <c r="BK155" s="54"/>
      <c r="BL155" s="358"/>
      <c r="BM155" s="39"/>
      <c r="BN155" s="381"/>
      <c r="BO155" s="53"/>
      <c r="BP155" s="53"/>
      <c r="BQ155" s="39"/>
      <c r="BR155" s="39"/>
      <c r="BS155" s="39"/>
      <c r="BT155" s="32"/>
      <c r="BU155" s="39"/>
      <c r="BV155" s="57"/>
      <c r="BW155" s="375"/>
      <c r="BX155" s="54"/>
      <c r="BY155" s="358"/>
      <c r="BZ155" s="58"/>
      <c r="CA155" s="59"/>
      <c r="CB155" s="60"/>
      <c r="CC155" s="59"/>
      <c r="CD155" s="59"/>
      <c r="CE155" s="61"/>
      <c r="CF155" s="39"/>
      <c r="CG155" s="39"/>
    </row>
    <row r="156" spans="1:85" ht="46.5" outlineLevel="1" x14ac:dyDescent="0.35">
      <c r="A156" s="83" t="s">
        <v>287</v>
      </c>
      <c r="B156" s="78" t="s">
        <v>298</v>
      </c>
      <c r="C156" s="35" t="s">
        <v>81</v>
      </c>
      <c r="D156" s="72" t="s">
        <v>299</v>
      </c>
      <c r="E156" s="36" t="s">
        <v>74</v>
      </c>
      <c r="F156" s="77">
        <f t="shared" si="24"/>
        <v>3704.4538600000001</v>
      </c>
      <c r="G156" s="259">
        <f t="shared" si="18"/>
        <v>234.72122000000002</v>
      </c>
      <c r="H156" s="32">
        <f t="shared" si="19"/>
        <v>3469.7326400000002</v>
      </c>
      <c r="I156" s="259">
        <v>135.99841000000001</v>
      </c>
      <c r="J156" s="32">
        <v>55.548650000000002</v>
      </c>
      <c r="K156" s="358"/>
      <c r="L156" s="39"/>
      <c r="M156" s="358">
        <v>50.523290000000003</v>
      </c>
      <c r="N156" s="39">
        <v>20.636279999999999</v>
      </c>
      <c r="O156" s="358"/>
      <c r="P156" s="39"/>
      <c r="Q156" s="259"/>
      <c r="R156" s="32"/>
      <c r="S156" s="39">
        <v>366.83800000000002</v>
      </c>
      <c r="T156" s="259"/>
      <c r="U156" s="32"/>
      <c r="V156" s="358"/>
      <c r="W156" s="53"/>
      <c r="X156" s="358"/>
      <c r="Y156" s="39"/>
      <c r="Z156" s="371"/>
      <c r="AA156" s="40"/>
      <c r="AB156" s="358"/>
      <c r="AC156" s="39"/>
      <c r="AD156" s="54"/>
      <c r="AE156" s="358"/>
      <c r="AF156" s="39"/>
      <c r="AG156" s="39">
        <v>216.98958999999999</v>
      </c>
      <c r="AH156" s="358">
        <v>48.19952</v>
      </c>
      <c r="AI156" s="39">
        <v>19.68712</v>
      </c>
      <c r="AJ156" s="259"/>
      <c r="AK156" s="32"/>
      <c r="AL156" s="259"/>
      <c r="AM156" s="39"/>
      <c r="AN156" s="371"/>
      <c r="AO156" s="40"/>
      <c r="AP156" s="358"/>
      <c r="AQ156" s="39"/>
      <c r="AR156" s="40"/>
      <c r="AS156" s="40"/>
      <c r="AT156" s="40"/>
      <c r="AU156" s="39"/>
      <c r="AV156" s="358"/>
      <c r="AW156" s="39"/>
      <c r="AX156" s="54"/>
      <c r="AY156" s="358"/>
      <c r="AZ156" s="39"/>
      <c r="BA156" s="358"/>
      <c r="BB156" s="39"/>
      <c r="BC156" s="40"/>
      <c r="BD156" s="39"/>
      <c r="BE156" s="39"/>
      <c r="BF156" s="40"/>
      <c r="BG156" s="40"/>
      <c r="BH156" s="55"/>
      <c r="BI156" s="44"/>
      <c r="BJ156" s="32">
        <v>2790.0329999999999</v>
      </c>
      <c r="BK156" s="54"/>
      <c r="BL156" s="358"/>
      <c r="BM156" s="39"/>
      <c r="BN156" s="381"/>
      <c r="BO156" s="53"/>
      <c r="BP156" s="53"/>
      <c r="BQ156" s="39"/>
      <c r="BR156" s="39"/>
      <c r="BS156" s="39"/>
      <c r="BT156" s="32"/>
      <c r="BU156" s="39"/>
      <c r="BV156" s="57"/>
      <c r="BW156" s="375"/>
      <c r="BX156" s="54"/>
      <c r="BY156" s="358"/>
      <c r="BZ156" s="58"/>
      <c r="CA156" s="59"/>
      <c r="CB156" s="60"/>
      <c r="CC156" s="59"/>
      <c r="CD156" s="59"/>
      <c r="CE156" s="61"/>
      <c r="CF156" s="39"/>
      <c r="CG156" s="39"/>
    </row>
    <row r="157" spans="1:85" ht="46.5" outlineLevel="1" x14ac:dyDescent="0.35">
      <c r="A157" s="83" t="s">
        <v>287</v>
      </c>
      <c r="B157" s="78" t="s">
        <v>300</v>
      </c>
      <c r="C157" s="35" t="s">
        <v>81</v>
      </c>
      <c r="D157" s="72">
        <v>240801857172</v>
      </c>
      <c r="E157" s="36" t="s">
        <v>74</v>
      </c>
      <c r="F157" s="77">
        <f t="shared" si="24"/>
        <v>30.178529999999999</v>
      </c>
      <c r="G157" s="259">
        <f t="shared" si="18"/>
        <v>0</v>
      </c>
      <c r="H157" s="32">
        <f t="shared" si="19"/>
        <v>30.178529999999999</v>
      </c>
      <c r="I157" s="259"/>
      <c r="J157" s="32"/>
      <c r="K157" s="358"/>
      <c r="L157" s="39"/>
      <c r="M157" s="358"/>
      <c r="N157" s="39"/>
      <c r="O157" s="358"/>
      <c r="P157" s="39"/>
      <c r="Q157" s="259"/>
      <c r="R157" s="32"/>
      <c r="S157" s="39">
        <v>30.178529999999999</v>
      </c>
      <c r="T157" s="259"/>
      <c r="U157" s="32"/>
      <c r="V157" s="358"/>
      <c r="W157" s="53"/>
      <c r="X157" s="358"/>
      <c r="Y157" s="39"/>
      <c r="Z157" s="371"/>
      <c r="AA157" s="40"/>
      <c r="AB157" s="358"/>
      <c r="AC157" s="39"/>
      <c r="AD157" s="54"/>
      <c r="AE157" s="358"/>
      <c r="AF157" s="39"/>
      <c r="AG157" s="39"/>
      <c r="AH157" s="358"/>
      <c r="AI157" s="39"/>
      <c r="AJ157" s="259"/>
      <c r="AK157" s="32"/>
      <c r="AL157" s="259"/>
      <c r="AM157" s="39"/>
      <c r="AN157" s="371"/>
      <c r="AO157" s="40"/>
      <c r="AP157" s="358"/>
      <c r="AQ157" s="39"/>
      <c r="AR157" s="40"/>
      <c r="AS157" s="40"/>
      <c r="AT157" s="40"/>
      <c r="AU157" s="39"/>
      <c r="AV157" s="358"/>
      <c r="AW157" s="39"/>
      <c r="AX157" s="54"/>
      <c r="AY157" s="358"/>
      <c r="AZ157" s="39"/>
      <c r="BA157" s="358"/>
      <c r="BB157" s="39"/>
      <c r="BC157" s="40"/>
      <c r="BD157" s="39"/>
      <c r="BE157" s="39"/>
      <c r="BF157" s="40"/>
      <c r="BG157" s="40"/>
      <c r="BH157" s="55"/>
      <c r="BI157" s="44"/>
      <c r="BJ157" s="32"/>
      <c r="BK157" s="54"/>
      <c r="BL157" s="358"/>
      <c r="BM157" s="39"/>
      <c r="BN157" s="381"/>
      <c r="BO157" s="53"/>
      <c r="BP157" s="53"/>
      <c r="BQ157" s="39"/>
      <c r="BR157" s="39"/>
      <c r="BS157" s="39"/>
      <c r="BT157" s="32"/>
      <c r="BU157" s="39"/>
      <c r="BV157" s="57"/>
      <c r="BW157" s="375"/>
      <c r="BX157" s="54"/>
      <c r="BY157" s="358"/>
      <c r="BZ157" s="58"/>
      <c r="CA157" s="59"/>
      <c r="CB157" s="60"/>
      <c r="CC157" s="59"/>
      <c r="CD157" s="59"/>
      <c r="CE157" s="61"/>
      <c r="CF157" s="39"/>
      <c r="CG157" s="39"/>
    </row>
    <row r="158" spans="1:85" ht="46.5" outlineLevel="1" x14ac:dyDescent="0.35">
      <c r="A158" s="34" t="s">
        <v>301</v>
      </c>
      <c r="B158" s="78" t="s">
        <v>302</v>
      </c>
      <c r="C158" s="35" t="s">
        <v>81</v>
      </c>
      <c r="D158" s="72">
        <v>246605348660</v>
      </c>
      <c r="E158" s="36" t="s">
        <v>74</v>
      </c>
      <c r="F158" s="77">
        <f t="shared" si="24"/>
        <v>899.53272000000004</v>
      </c>
      <c r="G158" s="259">
        <f t="shared" si="18"/>
        <v>295.53659000000005</v>
      </c>
      <c r="H158" s="32">
        <f t="shared" si="19"/>
        <v>603.99612999999999</v>
      </c>
      <c r="I158" s="259">
        <v>82.92586</v>
      </c>
      <c r="J158" s="32">
        <v>33.871130000000001</v>
      </c>
      <c r="K158" s="358">
        <f>145.03319+46.91058</f>
        <v>191.94377</v>
      </c>
      <c r="L158" s="39">
        <f>59.23891+19.16066</f>
        <v>78.399569999999997</v>
      </c>
      <c r="M158" s="358">
        <v>20.66696</v>
      </c>
      <c r="N158" s="39">
        <v>8.4414300000000004</v>
      </c>
      <c r="O158" s="358"/>
      <c r="P158" s="39"/>
      <c r="Q158" s="259"/>
      <c r="R158" s="32"/>
      <c r="S158" s="39">
        <v>395.78399999999999</v>
      </c>
      <c r="T158" s="259"/>
      <c r="U158" s="32"/>
      <c r="V158" s="358"/>
      <c r="W158" s="53"/>
      <c r="X158" s="358"/>
      <c r="Y158" s="39"/>
      <c r="Z158" s="371"/>
      <c r="AA158" s="40"/>
      <c r="AB158" s="358"/>
      <c r="AC158" s="39"/>
      <c r="AD158" s="54"/>
      <c r="AE158" s="358"/>
      <c r="AF158" s="39"/>
      <c r="AG158" s="39"/>
      <c r="AH158" s="259"/>
      <c r="AI158" s="32"/>
      <c r="AJ158" s="259"/>
      <c r="AK158" s="32"/>
      <c r="AL158" s="259"/>
      <c r="AM158" s="39"/>
      <c r="AN158" s="371"/>
      <c r="AO158" s="40"/>
      <c r="AP158" s="358"/>
      <c r="AQ158" s="39"/>
      <c r="AR158" s="40"/>
      <c r="AS158" s="40"/>
      <c r="AT158" s="40"/>
      <c r="AU158" s="39"/>
      <c r="AV158" s="358"/>
      <c r="AW158" s="39"/>
      <c r="AX158" s="54"/>
      <c r="AY158" s="358"/>
      <c r="AZ158" s="39"/>
      <c r="BA158" s="358"/>
      <c r="BB158" s="39"/>
      <c r="BC158" s="40"/>
      <c r="BD158" s="39"/>
      <c r="BE158" s="39"/>
      <c r="BF158" s="40"/>
      <c r="BG158" s="40"/>
      <c r="BH158" s="55"/>
      <c r="BI158" s="44">
        <v>87.5</v>
      </c>
      <c r="BJ158" s="32"/>
      <c r="BK158" s="54"/>
      <c r="BL158" s="358"/>
      <c r="BM158" s="39"/>
      <c r="BN158" s="381"/>
      <c r="BO158" s="53"/>
      <c r="BP158" s="53"/>
      <c r="BQ158" s="39"/>
      <c r="BR158" s="39"/>
      <c r="BS158" s="39"/>
      <c r="BT158" s="32"/>
      <c r="BU158" s="39"/>
      <c r="BV158" s="57"/>
      <c r="BW158" s="375"/>
      <c r="BX158" s="54"/>
      <c r="BY158" s="358"/>
      <c r="BZ158" s="58"/>
      <c r="CA158" s="59"/>
      <c r="CB158" s="60"/>
      <c r="CC158" s="59"/>
      <c r="CD158" s="59"/>
      <c r="CE158" s="61"/>
      <c r="CF158" s="39"/>
      <c r="CG158" s="39"/>
    </row>
    <row r="159" spans="1:85" ht="46.5" outlineLevel="1" x14ac:dyDescent="0.35">
      <c r="A159" s="83" t="s">
        <v>287</v>
      </c>
      <c r="B159" s="78" t="s">
        <v>303</v>
      </c>
      <c r="C159" s="35" t="s">
        <v>81</v>
      </c>
      <c r="D159" s="72" t="s">
        <v>304</v>
      </c>
      <c r="E159" s="36" t="s">
        <v>74</v>
      </c>
      <c r="F159" s="77">
        <f t="shared" si="24"/>
        <v>207.78659999999999</v>
      </c>
      <c r="G159" s="259">
        <f t="shared" si="18"/>
        <v>0</v>
      </c>
      <c r="H159" s="32">
        <f t="shared" si="19"/>
        <v>207.78659999999999</v>
      </c>
      <c r="I159" s="259"/>
      <c r="J159" s="32"/>
      <c r="K159" s="358"/>
      <c r="L159" s="39"/>
      <c r="M159" s="358"/>
      <c r="N159" s="39"/>
      <c r="O159" s="358"/>
      <c r="P159" s="39"/>
      <c r="Q159" s="259"/>
      <c r="R159" s="32"/>
      <c r="S159" s="39">
        <v>207.78659999999999</v>
      </c>
      <c r="T159" s="259"/>
      <c r="U159" s="32"/>
      <c r="V159" s="358"/>
      <c r="W159" s="53"/>
      <c r="X159" s="358"/>
      <c r="Y159" s="39"/>
      <c r="Z159" s="371"/>
      <c r="AA159" s="40"/>
      <c r="AB159" s="358"/>
      <c r="AC159" s="39"/>
      <c r="AD159" s="54"/>
      <c r="AE159" s="358"/>
      <c r="AF159" s="39"/>
      <c r="AG159" s="39"/>
      <c r="AH159" s="259"/>
      <c r="AI159" s="32"/>
      <c r="AJ159" s="259"/>
      <c r="AK159" s="32"/>
      <c r="AL159" s="259"/>
      <c r="AM159" s="39"/>
      <c r="AN159" s="371"/>
      <c r="AO159" s="40"/>
      <c r="AP159" s="358"/>
      <c r="AQ159" s="39"/>
      <c r="AR159" s="40"/>
      <c r="AS159" s="40"/>
      <c r="AT159" s="40"/>
      <c r="AU159" s="39"/>
      <c r="AV159" s="358"/>
      <c r="AW159" s="39"/>
      <c r="AX159" s="54"/>
      <c r="AY159" s="358"/>
      <c r="AZ159" s="39"/>
      <c r="BA159" s="358"/>
      <c r="BB159" s="39"/>
      <c r="BC159" s="40"/>
      <c r="BD159" s="39"/>
      <c r="BE159" s="39"/>
      <c r="BF159" s="40"/>
      <c r="BG159" s="40"/>
      <c r="BH159" s="55"/>
      <c r="BI159" s="56"/>
      <c r="BJ159" s="39"/>
      <c r="BK159" s="54"/>
      <c r="BL159" s="358"/>
      <c r="BM159" s="39"/>
      <c r="BN159" s="381"/>
      <c r="BO159" s="53"/>
      <c r="BP159" s="53"/>
      <c r="BQ159" s="39"/>
      <c r="BR159" s="39"/>
      <c r="BS159" s="39"/>
      <c r="BT159" s="32"/>
      <c r="BU159" s="39"/>
      <c r="BV159" s="57"/>
      <c r="BW159" s="375"/>
      <c r="BX159" s="54"/>
      <c r="BY159" s="358"/>
      <c r="BZ159" s="58"/>
      <c r="CA159" s="59"/>
      <c r="CB159" s="60"/>
      <c r="CC159" s="59"/>
      <c r="CD159" s="59"/>
      <c r="CE159" s="61"/>
      <c r="CF159" s="39"/>
      <c r="CG159" s="39"/>
    </row>
    <row r="160" spans="1:85" ht="46.5" outlineLevel="1" x14ac:dyDescent="0.35">
      <c r="A160" s="34" t="s">
        <v>301</v>
      </c>
      <c r="B160" s="78" t="s">
        <v>305</v>
      </c>
      <c r="C160" s="35" t="s">
        <v>81</v>
      </c>
      <c r="D160" s="72" t="s">
        <v>306</v>
      </c>
      <c r="E160" s="36" t="s">
        <v>74</v>
      </c>
      <c r="F160" s="77">
        <f t="shared" si="24"/>
        <v>1447.9594400000001</v>
      </c>
      <c r="G160" s="259">
        <f t="shared" si="18"/>
        <v>243.6859</v>
      </c>
      <c r="H160" s="32">
        <f t="shared" si="19"/>
        <v>1204.2735400000001</v>
      </c>
      <c r="I160" s="259">
        <v>165.85173</v>
      </c>
      <c r="J160" s="32">
        <v>67.742249999999999</v>
      </c>
      <c r="K160" s="358"/>
      <c r="L160" s="39"/>
      <c r="M160" s="358">
        <v>77.83417</v>
      </c>
      <c r="N160" s="39">
        <v>31.791419999999999</v>
      </c>
      <c r="O160" s="358"/>
      <c r="P160" s="39"/>
      <c r="Q160" s="259"/>
      <c r="R160" s="32"/>
      <c r="S160" s="39">
        <v>326.52179999999998</v>
      </c>
      <c r="T160" s="259"/>
      <c r="U160" s="32"/>
      <c r="V160" s="358"/>
      <c r="W160" s="53"/>
      <c r="X160" s="358"/>
      <c r="Y160" s="39"/>
      <c r="Z160" s="371"/>
      <c r="AA160" s="40"/>
      <c r="AB160" s="358"/>
      <c r="AC160" s="39"/>
      <c r="AD160" s="54"/>
      <c r="AE160" s="358"/>
      <c r="AF160" s="39"/>
      <c r="AG160" s="39"/>
      <c r="AH160" s="259"/>
      <c r="AI160" s="32"/>
      <c r="AJ160" s="259"/>
      <c r="AK160" s="32"/>
      <c r="AL160" s="259"/>
      <c r="AM160" s="39"/>
      <c r="AN160" s="371"/>
      <c r="AO160" s="40"/>
      <c r="AP160" s="358"/>
      <c r="AQ160" s="39"/>
      <c r="AR160" s="40"/>
      <c r="AS160" s="40"/>
      <c r="AT160" s="40"/>
      <c r="AU160" s="39"/>
      <c r="AV160" s="358"/>
      <c r="AW160" s="39"/>
      <c r="AX160" s="54"/>
      <c r="AY160" s="358"/>
      <c r="AZ160" s="39"/>
      <c r="BA160" s="358"/>
      <c r="BB160" s="39"/>
      <c r="BC160" s="40"/>
      <c r="BD160" s="39"/>
      <c r="BE160" s="39"/>
      <c r="BF160" s="40"/>
      <c r="BG160" s="40"/>
      <c r="BH160" s="55"/>
      <c r="BI160" s="56"/>
      <c r="BJ160" s="39">
        <v>778.21807000000001</v>
      </c>
      <c r="BK160" s="54"/>
      <c r="BL160" s="358"/>
      <c r="BM160" s="39"/>
      <c r="BN160" s="381"/>
      <c r="BO160" s="53"/>
      <c r="BP160" s="53"/>
      <c r="BQ160" s="39"/>
      <c r="BR160" s="39"/>
      <c r="BS160" s="39"/>
      <c r="BT160" s="32"/>
      <c r="BU160" s="39"/>
      <c r="BV160" s="57"/>
      <c r="BW160" s="375"/>
      <c r="BX160" s="54"/>
      <c r="BY160" s="358"/>
      <c r="BZ160" s="58"/>
      <c r="CA160" s="59"/>
      <c r="CB160" s="60"/>
      <c r="CC160" s="59"/>
      <c r="CD160" s="59"/>
      <c r="CE160" s="61"/>
      <c r="CF160" s="39"/>
      <c r="CG160" s="39"/>
    </row>
    <row r="161" spans="1:85" ht="46.5" outlineLevel="1" x14ac:dyDescent="0.35">
      <c r="A161" s="83" t="s">
        <v>287</v>
      </c>
      <c r="B161" s="10" t="s">
        <v>307</v>
      </c>
      <c r="C161" s="35" t="s">
        <v>118</v>
      </c>
      <c r="D161" s="72">
        <v>3445112681</v>
      </c>
      <c r="E161" s="36" t="s">
        <v>248</v>
      </c>
      <c r="F161" s="77">
        <f t="shared" si="24"/>
        <v>3277.2096000000001</v>
      </c>
      <c r="G161" s="259">
        <f t="shared" si="18"/>
        <v>2326.8188100000002</v>
      </c>
      <c r="H161" s="32">
        <f t="shared" si="19"/>
        <v>950.39078999999992</v>
      </c>
      <c r="I161" s="259"/>
      <c r="J161" s="32"/>
      <c r="K161" s="358"/>
      <c r="L161" s="39"/>
      <c r="M161" s="358"/>
      <c r="N161" s="39"/>
      <c r="O161" s="358"/>
      <c r="P161" s="39"/>
      <c r="Q161" s="259"/>
      <c r="R161" s="32"/>
      <c r="S161" s="39"/>
      <c r="T161" s="259"/>
      <c r="U161" s="32"/>
      <c r="V161" s="259"/>
      <c r="W161" s="38"/>
      <c r="X161" s="358"/>
      <c r="Y161" s="39"/>
      <c r="Z161" s="371"/>
      <c r="AA161" s="40"/>
      <c r="AB161" s="358"/>
      <c r="AC161" s="39"/>
      <c r="AD161" s="54"/>
      <c r="AE161" s="358">
        <f>215.06599+2111.75282</f>
        <v>2326.8188100000002</v>
      </c>
      <c r="AF161" s="39">
        <f>87.84386+862.54693</f>
        <v>950.39078999999992</v>
      </c>
      <c r="AG161" s="39"/>
      <c r="AH161" s="259"/>
      <c r="AI161" s="32"/>
      <c r="AJ161" s="259"/>
      <c r="AK161" s="32"/>
      <c r="AL161" s="259"/>
      <c r="AM161" s="39"/>
      <c r="AN161" s="371"/>
      <c r="AO161" s="40"/>
      <c r="AP161" s="358"/>
      <c r="AQ161" s="39"/>
      <c r="AR161" s="40"/>
      <c r="AS161" s="40"/>
      <c r="AT161" s="40"/>
      <c r="AU161" s="39"/>
      <c r="AV161" s="358"/>
      <c r="AW161" s="39"/>
      <c r="AX161" s="54"/>
      <c r="AY161" s="358"/>
      <c r="AZ161" s="39"/>
      <c r="BA161" s="358"/>
      <c r="BB161" s="39"/>
      <c r="BC161" s="40"/>
      <c r="BD161" s="32"/>
      <c r="BE161" s="32"/>
      <c r="BF161" s="42"/>
      <c r="BG161" s="42"/>
      <c r="BH161" s="43"/>
      <c r="BI161" s="56"/>
      <c r="BJ161" s="39"/>
      <c r="BK161" s="41"/>
      <c r="BL161" s="259"/>
      <c r="BM161" s="32"/>
      <c r="BN161" s="381"/>
      <c r="BO161" s="53"/>
      <c r="BP161" s="53"/>
      <c r="BQ161" s="39"/>
      <c r="BR161" s="39"/>
      <c r="BS161" s="39"/>
      <c r="BT161" s="32"/>
      <c r="BU161" s="39"/>
      <c r="BV161" s="57"/>
      <c r="BW161" s="375"/>
      <c r="BX161" s="54"/>
      <c r="BY161" s="259"/>
      <c r="BZ161" s="46"/>
      <c r="CA161" s="47"/>
      <c r="CB161" s="48"/>
      <c r="CC161" s="47"/>
      <c r="CD161" s="47"/>
      <c r="CE161" s="49"/>
      <c r="CF161" s="39"/>
      <c r="CG161" s="39"/>
    </row>
    <row r="162" spans="1:85" outlineLevel="1" x14ac:dyDescent="0.35">
      <c r="A162" s="83" t="s">
        <v>287</v>
      </c>
      <c r="B162" s="78" t="s">
        <v>308</v>
      </c>
      <c r="C162" s="35" t="s">
        <v>118</v>
      </c>
      <c r="D162" s="72" t="s">
        <v>309</v>
      </c>
      <c r="E162" s="36" t="s">
        <v>74</v>
      </c>
      <c r="F162" s="77">
        <f t="shared" si="24"/>
        <v>701.35979999999995</v>
      </c>
      <c r="G162" s="259">
        <f t="shared" si="18"/>
        <v>0</v>
      </c>
      <c r="H162" s="32">
        <f t="shared" si="19"/>
        <v>701.35979999999995</v>
      </c>
      <c r="I162" s="259"/>
      <c r="J162" s="32"/>
      <c r="K162" s="358"/>
      <c r="L162" s="39"/>
      <c r="M162" s="358"/>
      <c r="N162" s="39"/>
      <c r="O162" s="358"/>
      <c r="P162" s="39"/>
      <c r="Q162" s="259"/>
      <c r="R162" s="32"/>
      <c r="S162" s="39">
        <v>701.35979999999995</v>
      </c>
      <c r="T162" s="259"/>
      <c r="U162" s="32"/>
      <c r="V162" s="358"/>
      <c r="W162" s="53"/>
      <c r="X162" s="358"/>
      <c r="Y162" s="39"/>
      <c r="Z162" s="371"/>
      <c r="AA162" s="40"/>
      <c r="AB162" s="358"/>
      <c r="AC162" s="39"/>
      <c r="AD162" s="54"/>
      <c r="AE162" s="358"/>
      <c r="AF162" s="39"/>
      <c r="AG162" s="39"/>
      <c r="AH162" s="358"/>
      <c r="AI162" s="39"/>
      <c r="AJ162" s="259"/>
      <c r="AK162" s="32"/>
      <c r="AL162" s="259"/>
      <c r="AM162" s="39"/>
      <c r="AN162" s="371"/>
      <c r="AO162" s="40"/>
      <c r="AP162" s="358"/>
      <c r="AQ162" s="39"/>
      <c r="AR162" s="40"/>
      <c r="AS162" s="40"/>
      <c r="AT162" s="40"/>
      <c r="AU162" s="39"/>
      <c r="AV162" s="358"/>
      <c r="AW162" s="39"/>
      <c r="AX162" s="54"/>
      <c r="AY162" s="358"/>
      <c r="AZ162" s="39"/>
      <c r="BA162" s="358"/>
      <c r="BB162" s="39"/>
      <c r="BC162" s="40"/>
      <c r="BD162" s="39"/>
      <c r="BE162" s="39"/>
      <c r="BF162" s="40"/>
      <c r="BG162" s="40"/>
      <c r="BH162" s="55"/>
      <c r="BI162" s="56"/>
      <c r="BJ162" s="39"/>
      <c r="BK162" s="54"/>
      <c r="BL162" s="358"/>
      <c r="BM162" s="39"/>
      <c r="BN162" s="381"/>
      <c r="BO162" s="53"/>
      <c r="BP162" s="53"/>
      <c r="BQ162" s="39"/>
      <c r="BR162" s="39"/>
      <c r="BS162" s="39"/>
      <c r="BT162" s="32"/>
      <c r="BU162" s="39"/>
      <c r="BV162" s="57"/>
      <c r="BW162" s="375"/>
      <c r="BX162" s="54"/>
      <c r="BY162" s="358"/>
      <c r="BZ162" s="58"/>
      <c r="CA162" s="59"/>
      <c r="CB162" s="60"/>
      <c r="CC162" s="59"/>
      <c r="CD162" s="59"/>
      <c r="CE162" s="61"/>
      <c r="CF162" s="39"/>
      <c r="CG162" s="39"/>
    </row>
    <row r="163" spans="1:85" outlineLevel="1" x14ac:dyDescent="0.35">
      <c r="A163" s="83" t="s">
        <v>287</v>
      </c>
      <c r="B163" s="78" t="s">
        <v>310</v>
      </c>
      <c r="C163" s="35" t="s">
        <v>118</v>
      </c>
      <c r="D163" s="72" t="s">
        <v>311</v>
      </c>
      <c r="E163" s="36" t="s">
        <v>126</v>
      </c>
      <c r="F163" s="77">
        <f t="shared" si="24"/>
        <v>8471.9366000000009</v>
      </c>
      <c r="G163" s="259">
        <f t="shared" si="18"/>
        <v>1872.9511600000001</v>
      </c>
      <c r="H163" s="32">
        <f t="shared" si="19"/>
        <v>6598.9854400000004</v>
      </c>
      <c r="I163" s="259">
        <v>275.31387000000001</v>
      </c>
      <c r="J163" s="32">
        <v>112.45214</v>
      </c>
      <c r="K163" s="358"/>
      <c r="L163" s="39"/>
      <c r="M163" s="358">
        <v>292.47741000000002</v>
      </c>
      <c r="N163" s="39">
        <v>119.46261</v>
      </c>
      <c r="O163" s="358"/>
      <c r="P163" s="39"/>
      <c r="Q163" s="259"/>
      <c r="R163" s="32"/>
      <c r="S163" s="39">
        <v>3444.4411500000001</v>
      </c>
      <c r="T163" s="259"/>
      <c r="U163" s="32"/>
      <c r="V163" s="358"/>
      <c r="W163" s="53"/>
      <c r="X163" s="358"/>
      <c r="Y163" s="39"/>
      <c r="Z163" s="371"/>
      <c r="AA163" s="40"/>
      <c r="AB163" s="358"/>
      <c r="AC163" s="39"/>
      <c r="AD163" s="54"/>
      <c r="AE163" s="358"/>
      <c r="AF163" s="39"/>
      <c r="AG163" s="39"/>
      <c r="AH163" s="358">
        <v>1305.1598799999999</v>
      </c>
      <c r="AI163" s="39">
        <v>533.09347000000002</v>
      </c>
      <c r="AJ163" s="259"/>
      <c r="AK163" s="32"/>
      <c r="AL163" s="259"/>
      <c r="AM163" s="39"/>
      <c r="AN163" s="371"/>
      <c r="AO163" s="40"/>
      <c r="AP163" s="358"/>
      <c r="AQ163" s="39"/>
      <c r="AR163" s="40"/>
      <c r="AS163" s="40"/>
      <c r="AT163" s="40"/>
      <c r="AU163" s="39"/>
      <c r="AV163" s="358"/>
      <c r="AW163" s="39"/>
      <c r="AX163" s="54"/>
      <c r="AY163" s="358"/>
      <c r="AZ163" s="39"/>
      <c r="BA163" s="358"/>
      <c r="BB163" s="39"/>
      <c r="BC163" s="40"/>
      <c r="BD163" s="39"/>
      <c r="BE163" s="39"/>
      <c r="BF163" s="40"/>
      <c r="BG163" s="40"/>
      <c r="BH163" s="55"/>
      <c r="BI163" s="56"/>
      <c r="BJ163" s="39"/>
      <c r="BK163" s="54"/>
      <c r="BL163" s="358"/>
      <c r="BM163" s="39"/>
      <c r="BN163" s="381"/>
      <c r="BO163" s="53"/>
      <c r="BP163" s="53"/>
      <c r="BQ163" s="39"/>
      <c r="BR163" s="39"/>
      <c r="BS163" s="39"/>
      <c r="BT163" s="32"/>
      <c r="BU163" s="39"/>
      <c r="BV163" s="57"/>
      <c r="BW163" s="375"/>
      <c r="BX163" s="54"/>
      <c r="BY163" s="358"/>
      <c r="BZ163" s="58"/>
      <c r="CA163" s="59"/>
      <c r="CB163" s="60"/>
      <c r="CC163" s="59"/>
      <c r="CD163" s="59"/>
      <c r="CE163" s="61">
        <v>2389.5360700000001</v>
      </c>
      <c r="CF163" s="39"/>
      <c r="CG163" s="39"/>
    </row>
    <row r="164" spans="1:85" s="3" customFormat="1" ht="22.5" x14ac:dyDescent="0.3">
      <c r="A164" s="266" t="s">
        <v>312</v>
      </c>
      <c r="B164" s="265"/>
      <c r="C164" s="268" t="s">
        <v>135</v>
      </c>
      <c r="D164" s="262"/>
      <c r="E164" s="262"/>
      <c r="F164" s="249">
        <f>SUBTOTAL(9,F150:F163)</f>
        <v>29653.758759999997</v>
      </c>
      <c r="G164" s="249">
        <f t="shared" ref="G164:BR164" si="25">SUBTOTAL(9,G150:G163)</f>
        <v>7414.4603399999996</v>
      </c>
      <c r="H164" s="249">
        <f t="shared" si="25"/>
        <v>22239.298419999999</v>
      </c>
      <c r="I164" s="249">
        <f t="shared" si="25"/>
        <v>991.79332999999997</v>
      </c>
      <c r="J164" s="249">
        <f t="shared" si="25"/>
        <v>405.09866999999997</v>
      </c>
      <c r="K164" s="249">
        <f t="shared" si="25"/>
        <v>515.69488999999999</v>
      </c>
      <c r="L164" s="249">
        <f t="shared" si="25"/>
        <v>210.63594999999998</v>
      </c>
      <c r="M164" s="249">
        <f t="shared" si="25"/>
        <v>563.04744000000005</v>
      </c>
      <c r="N164" s="249">
        <f t="shared" si="25"/>
        <v>229.97713999999999</v>
      </c>
      <c r="O164" s="249">
        <f t="shared" si="25"/>
        <v>562.03538000000003</v>
      </c>
      <c r="P164" s="249">
        <f t="shared" si="25"/>
        <v>229.56375</v>
      </c>
      <c r="Q164" s="249">
        <f t="shared" si="25"/>
        <v>37.644120000000001</v>
      </c>
      <c r="R164" s="249">
        <f t="shared" si="25"/>
        <v>15.37576</v>
      </c>
      <c r="S164" s="249">
        <f t="shared" si="25"/>
        <v>8281.2632900000008</v>
      </c>
      <c r="T164" s="249">
        <f t="shared" si="25"/>
        <v>549.82409999999993</v>
      </c>
      <c r="U164" s="249">
        <f t="shared" si="25"/>
        <v>224.57590000000002</v>
      </c>
      <c r="V164" s="249">
        <f t="shared" si="25"/>
        <v>0</v>
      </c>
      <c r="W164" s="249">
        <f t="shared" si="25"/>
        <v>0</v>
      </c>
      <c r="X164" s="249">
        <f t="shared" si="25"/>
        <v>514.24287000000004</v>
      </c>
      <c r="Y164" s="249">
        <f t="shared" si="25"/>
        <v>210.04285999999999</v>
      </c>
      <c r="Z164" s="249">
        <f t="shared" si="25"/>
        <v>0</v>
      </c>
      <c r="AA164" s="249">
        <f t="shared" si="25"/>
        <v>0</v>
      </c>
      <c r="AB164" s="249">
        <f t="shared" si="25"/>
        <v>0</v>
      </c>
      <c r="AC164" s="249">
        <f t="shared" si="25"/>
        <v>0</v>
      </c>
      <c r="AD164" s="249">
        <f t="shared" si="25"/>
        <v>0</v>
      </c>
      <c r="AE164" s="249">
        <f t="shared" si="25"/>
        <v>2326.8188100000002</v>
      </c>
      <c r="AF164" s="249">
        <f t="shared" si="25"/>
        <v>950.39078999999992</v>
      </c>
      <c r="AG164" s="249">
        <f t="shared" si="25"/>
        <v>391.09314999999998</v>
      </c>
      <c r="AH164" s="249">
        <f t="shared" si="25"/>
        <v>1353.3593999999998</v>
      </c>
      <c r="AI164" s="249">
        <f t="shared" si="25"/>
        <v>552.78059000000007</v>
      </c>
      <c r="AJ164" s="249">
        <f t="shared" si="25"/>
        <v>0</v>
      </c>
      <c r="AK164" s="249">
        <f t="shared" si="25"/>
        <v>0</v>
      </c>
      <c r="AL164" s="249">
        <f t="shared" si="25"/>
        <v>0</v>
      </c>
      <c r="AM164" s="249">
        <f t="shared" si="25"/>
        <v>0</v>
      </c>
      <c r="AN164" s="249">
        <f t="shared" si="25"/>
        <v>0</v>
      </c>
      <c r="AO164" s="249">
        <f t="shared" si="25"/>
        <v>0</v>
      </c>
      <c r="AP164" s="249">
        <f t="shared" si="25"/>
        <v>0</v>
      </c>
      <c r="AQ164" s="249">
        <f t="shared" si="25"/>
        <v>0</v>
      </c>
      <c r="AR164" s="249">
        <f t="shared" si="25"/>
        <v>0</v>
      </c>
      <c r="AS164" s="249">
        <f t="shared" si="25"/>
        <v>0</v>
      </c>
      <c r="AT164" s="249">
        <f t="shared" si="25"/>
        <v>0</v>
      </c>
      <c r="AU164" s="249">
        <f t="shared" si="25"/>
        <v>0</v>
      </c>
      <c r="AV164" s="249">
        <f t="shared" si="25"/>
        <v>0</v>
      </c>
      <c r="AW164" s="249">
        <f t="shared" si="25"/>
        <v>0</v>
      </c>
      <c r="AX164" s="249">
        <f t="shared" si="25"/>
        <v>0</v>
      </c>
      <c r="AY164" s="249">
        <f t="shared" si="25"/>
        <v>0</v>
      </c>
      <c r="AZ164" s="249">
        <f t="shared" si="25"/>
        <v>0</v>
      </c>
      <c r="BA164" s="249">
        <f t="shared" si="25"/>
        <v>0</v>
      </c>
      <c r="BB164" s="249">
        <f t="shared" si="25"/>
        <v>0</v>
      </c>
      <c r="BC164" s="249">
        <f t="shared" si="25"/>
        <v>0</v>
      </c>
      <c r="BD164" s="249">
        <f t="shared" si="25"/>
        <v>0</v>
      </c>
      <c r="BE164" s="249">
        <f t="shared" si="25"/>
        <v>0</v>
      </c>
      <c r="BF164" s="249">
        <f t="shared" si="25"/>
        <v>0</v>
      </c>
      <c r="BG164" s="249">
        <f t="shared" si="25"/>
        <v>0</v>
      </c>
      <c r="BH164" s="249">
        <f t="shared" si="25"/>
        <v>0</v>
      </c>
      <c r="BI164" s="249">
        <f t="shared" si="25"/>
        <v>87.5</v>
      </c>
      <c r="BJ164" s="249">
        <f t="shared" si="25"/>
        <v>8061.4644999999991</v>
      </c>
      <c r="BK164" s="249">
        <f t="shared" si="25"/>
        <v>0</v>
      </c>
      <c r="BL164" s="249">
        <f t="shared" si="25"/>
        <v>0</v>
      </c>
      <c r="BM164" s="249">
        <f t="shared" si="25"/>
        <v>0</v>
      </c>
      <c r="BN164" s="249">
        <f t="shared" si="25"/>
        <v>0</v>
      </c>
      <c r="BO164" s="249">
        <f t="shared" si="25"/>
        <v>0</v>
      </c>
      <c r="BP164" s="249">
        <f t="shared" si="25"/>
        <v>0</v>
      </c>
      <c r="BQ164" s="249">
        <f t="shared" si="25"/>
        <v>0</v>
      </c>
      <c r="BR164" s="249">
        <f t="shared" si="25"/>
        <v>0</v>
      </c>
      <c r="BS164" s="249">
        <f t="shared" ref="BS164:CG164" si="26">SUBTOTAL(9,BS150:BS163)</f>
        <v>0</v>
      </c>
      <c r="BT164" s="249">
        <f t="shared" si="26"/>
        <v>0</v>
      </c>
      <c r="BU164" s="249">
        <f t="shared" si="26"/>
        <v>0</v>
      </c>
      <c r="BV164" s="249">
        <f t="shared" si="26"/>
        <v>0</v>
      </c>
      <c r="BW164" s="249">
        <f t="shared" si="26"/>
        <v>0</v>
      </c>
      <c r="BX164" s="249">
        <f t="shared" si="26"/>
        <v>0</v>
      </c>
      <c r="BY164" s="249">
        <f t="shared" si="26"/>
        <v>0</v>
      </c>
      <c r="BZ164" s="249">
        <f t="shared" si="26"/>
        <v>0</v>
      </c>
      <c r="CA164" s="249">
        <f t="shared" si="26"/>
        <v>0</v>
      </c>
      <c r="CB164" s="249">
        <f t="shared" si="26"/>
        <v>0</v>
      </c>
      <c r="CC164" s="249">
        <f t="shared" si="26"/>
        <v>0</v>
      </c>
      <c r="CD164" s="249">
        <f t="shared" si="26"/>
        <v>0</v>
      </c>
      <c r="CE164" s="249">
        <f t="shared" si="26"/>
        <v>2389.5360700000001</v>
      </c>
      <c r="CF164" s="249">
        <f t="shared" si="26"/>
        <v>0</v>
      </c>
      <c r="CG164" s="249">
        <f t="shared" si="26"/>
        <v>0</v>
      </c>
    </row>
    <row r="165" spans="1:85" ht="69.75" outlineLevel="1" x14ac:dyDescent="0.35">
      <c r="A165" s="83" t="s">
        <v>313</v>
      </c>
      <c r="B165" s="63" t="s">
        <v>314</v>
      </c>
      <c r="C165" s="35" t="s">
        <v>137</v>
      </c>
      <c r="D165" s="72">
        <v>240900819403</v>
      </c>
      <c r="E165" s="36" t="s">
        <v>74</v>
      </c>
      <c r="F165" s="77">
        <f t="shared" ref="F165:F170" si="27">G165+H165</f>
        <v>640.53204000000005</v>
      </c>
      <c r="G165" s="259">
        <f t="shared" si="18"/>
        <v>0</v>
      </c>
      <c r="H165" s="32">
        <f t="shared" si="19"/>
        <v>640.53204000000005</v>
      </c>
      <c r="I165" s="259"/>
      <c r="J165" s="32"/>
      <c r="K165" s="358"/>
      <c r="L165" s="39"/>
      <c r="M165" s="358"/>
      <c r="N165" s="39"/>
      <c r="O165" s="358"/>
      <c r="P165" s="39"/>
      <c r="Q165" s="259"/>
      <c r="R165" s="32"/>
      <c r="S165" s="39"/>
      <c r="T165" s="259"/>
      <c r="U165" s="32"/>
      <c r="V165" s="358"/>
      <c r="W165" s="53"/>
      <c r="X165" s="358"/>
      <c r="Y165" s="39"/>
      <c r="Z165" s="371"/>
      <c r="AA165" s="40"/>
      <c r="AB165" s="358"/>
      <c r="AC165" s="39"/>
      <c r="AD165" s="54"/>
      <c r="AE165" s="358"/>
      <c r="AF165" s="39"/>
      <c r="AG165" s="39">
        <v>640.53204000000005</v>
      </c>
      <c r="AH165" s="259"/>
      <c r="AI165" s="32"/>
      <c r="AJ165" s="259"/>
      <c r="AK165" s="32"/>
      <c r="AL165" s="259"/>
      <c r="AM165" s="39"/>
      <c r="AN165" s="371"/>
      <c r="AO165" s="40"/>
      <c r="AP165" s="358"/>
      <c r="AQ165" s="39"/>
      <c r="AR165" s="40"/>
      <c r="AS165" s="40"/>
      <c r="AT165" s="40"/>
      <c r="AU165" s="39"/>
      <c r="AV165" s="358"/>
      <c r="AW165" s="39"/>
      <c r="AX165" s="54"/>
      <c r="AY165" s="358"/>
      <c r="AZ165" s="39"/>
      <c r="BA165" s="358"/>
      <c r="BB165" s="39"/>
      <c r="BC165" s="40"/>
      <c r="BD165" s="39"/>
      <c r="BE165" s="39"/>
      <c r="BF165" s="40"/>
      <c r="BG165" s="40"/>
      <c r="BH165" s="55"/>
      <c r="BI165" s="56"/>
      <c r="BJ165" s="39"/>
      <c r="BK165" s="54"/>
      <c r="BL165" s="358"/>
      <c r="BM165" s="39"/>
      <c r="BN165" s="381"/>
      <c r="BO165" s="53"/>
      <c r="BP165" s="53"/>
      <c r="BQ165" s="39"/>
      <c r="BR165" s="39"/>
      <c r="BS165" s="39"/>
      <c r="BT165" s="32"/>
      <c r="BU165" s="39"/>
      <c r="BV165" s="57"/>
      <c r="BW165" s="375"/>
      <c r="BX165" s="54"/>
      <c r="BY165" s="358"/>
      <c r="BZ165" s="58"/>
      <c r="CA165" s="59"/>
      <c r="CB165" s="60"/>
      <c r="CC165" s="59"/>
      <c r="CD165" s="59"/>
      <c r="CE165" s="61"/>
      <c r="CF165" s="39"/>
      <c r="CG165" s="39"/>
    </row>
    <row r="166" spans="1:85" ht="69.75" outlineLevel="1" x14ac:dyDescent="0.35">
      <c r="A166" s="83" t="s">
        <v>313</v>
      </c>
      <c r="B166" s="63" t="s">
        <v>315</v>
      </c>
      <c r="C166" s="35" t="s">
        <v>137</v>
      </c>
      <c r="D166" s="72">
        <v>240900694916</v>
      </c>
      <c r="E166" s="36" t="s">
        <v>74</v>
      </c>
      <c r="F166" s="77">
        <f t="shared" si="27"/>
        <v>263.23234000000002</v>
      </c>
      <c r="G166" s="259">
        <f t="shared" si="18"/>
        <v>0</v>
      </c>
      <c r="H166" s="32">
        <f t="shared" si="19"/>
        <v>263.23234000000002</v>
      </c>
      <c r="I166" s="259"/>
      <c r="J166" s="32"/>
      <c r="K166" s="358"/>
      <c r="L166" s="39"/>
      <c r="M166" s="358"/>
      <c r="N166" s="39"/>
      <c r="O166" s="358"/>
      <c r="P166" s="39"/>
      <c r="Q166" s="259"/>
      <c r="R166" s="32"/>
      <c r="S166" s="39"/>
      <c r="T166" s="259"/>
      <c r="U166" s="32"/>
      <c r="V166" s="358"/>
      <c r="W166" s="53"/>
      <c r="X166" s="358"/>
      <c r="Y166" s="39"/>
      <c r="Z166" s="371"/>
      <c r="AA166" s="40"/>
      <c r="AB166" s="358"/>
      <c r="AC166" s="39"/>
      <c r="AD166" s="54"/>
      <c r="AE166" s="358"/>
      <c r="AF166" s="39"/>
      <c r="AG166" s="39">
        <v>263.23234000000002</v>
      </c>
      <c r="AH166" s="259"/>
      <c r="AI166" s="32"/>
      <c r="AJ166" s="259"/>
      <c r="AK166" s="32"/>
      <c r="AL166" s="259"/>
      <c r="AM166" s="39"/>
      <c r="AN166" s="371"/>
      <c r="AO166" s="40"/>
      <c r="AP166" s="358"/>
      <c r="AQ166" s="39"/>
      <c r="AR166" s="40"/>
      <c r="AS166" s="40"/>
      <c r="AT166" s="40"/>
      <c r="AU166" s="39"/>
      <c r="AV166" s="358"/>
      <c r="AW166" s="39"/>
      <c r="AX166" s="54"/>
      <c r="AY166" s="358"/>
      <c r="AZ166" s="39"/>
      <c r="BA166" s="358"/>
      <c r="BB166" s="39"/>
      <c r="BC166" s="40"/>
      <c r="BD166" s="39"/>
      <c r="BE166" s="39"/>
      <c r="BF166" s="40"/>
      <c r="BG166" s="40"/>
      <c r="BH166" s="55"/>
      <c r="BI166" s="56"/>
      <c r="BJ166" s="39"/>
      <c r="BK166" s="54"/>
      <c r="BL166" s="358"/>
      <c r="BM166" s="39"/>
      <c r="BN166" s="381"/>
      <c r="BO166" s="53"/>
      <c r="BP166" s="53"/>
      <c r="BQ166" s="39"/>
      <c r="BR166" s="39"/>
      <c r="BS166" s="39"/>
      <c r="BT166" s="32"/>
      <c r="BU166" s="39"/>
      <c r="BV166" s="57"/>
      <c r="BW166" s="375"/>
      <c r="BX166" s="54"/>
      <c r="BY166" s="358"/>
      <c r="BZ166" s="58"/>
      <c r="CA166" s="59"/>
      <c r="CB166" s="60"/>
      <c r="CC166" s="59"/>
      <c r="CD166" s="59"/>
      <c r="CE166" s="61"/>
      <c r="CF166" s="39"/>
      <c r="CG166" s="39"/>
    </row>
    <row r="167" spans="1:85" ht="69.75" outlineLevel="1" x14ac:dyDescent="0.35">
      <c r="A167" s="83" t="s">
        <v>313</v>
      </c>
      <c r="B167" s="63" t="s">
        <v>316</v>
      </c>
      <c r="C167" s="35" t="s">
        <v>137</v>
      </c>
      <c r="D167" s="72">
        <v>240900015280</v>
      </c>
      <c r="E167" s="36" t="s">
        <v>74</v>
      </c>
      <c r="F167" s="77">
        <f t="shared" si="27"/>
        <v>819.69749999999999</v>
      </c>
      <c r="G167" s="259">
        <f t="shared" si="18"/>
        <v>0</v>
      </c>
      <c r="H167" s="32">
        <f t="shared" si="19"/>
        <v>819.69749999999999</v>
      </c>
      <c r="I167" s="259"/>
      <c r="J167" s="32"/>
      <c r="K167" s="358"/>
      <c r="L167" s="39"/>
      <c r="M167" s="358"/>
      <c r="N167" s="39"/>
      <c r="O167" s="358"/>
      <c r="P167" s="39"/>
      <c r="Q167" s="259"/>
      <c r="R167" s="32"/>
      <c r="S167" s="39"/>
      <c r="T167" s="259"/>
      <c r="U167" s="32"/>
      <c r="V167" s="358"/>
      <c r="W167" s="53"/>
      <c r="X167" s="358"/>
      <c r="Y167" s="39"/>
      <c r="Z167" s="371"/>
      <c r="AA167" s="40"/>
      <c r="AB167" s="358"/>
      <c r="AC167" s="39"/>
      <c r="AD167" s="54"/>
      <c r="AE167" s="358"/>
      <c r="AF167" s="39"/>
      <c r="AG167" s="39"/>
      <c r="AH167" s="259"/>
      <c r="AI167" s="32"/>
      <c r="AJ167" s="259"/>
      <c r="AK167" s="32"/>
      <c r="AL167" s="259"/>
      <c r="AM167" s="39"/>
      <c r="AN167" s="371"/>
      <c r="AO167" s="40"/>
      <c r="AP167" s="358"/>
      <c r="AQ167" s="39"/>
      <c r="AR167" s="40"/>
      <c r="AS167" s="40"/>
      <c r="AT167" s="40"/>
      <c r="AU167" s="39"/>
      <c r="AV167" s="358"/>
      <c r="AW167" s="39"/>
      <c r="AX167" s="54"/>
      <c r="AY167" s="358"/>
      <c r="AZ167" s="39"/>
      <c r="BA167" s="358"/>
      <c r="BB167" s="39"/>
      <c r="BC167" s="40"/>
      <c r="BD167" s="39"/>
      <c r="BE167" s="39"/>
      <c r="BF167" s="40"/>
      <c r="BG167" s="40"/>
      <c r="BH167" s="55"/>
      <c r="BI167" s="56"/>
      <c r="BJ167" s="39">
        <v>819.69749999999999</v>
      </c>
      <c r="BK167" s="54"/>
      <c r="BL167" s="358"/>
      <c r="BM167" s="39"/>
      <c r="BN167" s="381"/>
      <c r="BO167" s="53"/>
      <c r="BP167" s="53"/>
      <c r="BQ167" s="39"/>
      <c r="BR167" s="39"/>
      <c r="BS167" s="39"/>
      <c r="BT167" s="32"/>
      <c r="BU167" s="39"/>
      <c r="BV167" s="57"/>
      <c r="BW167" s="375"/>
      <c r="BX167" s="54"/>
      <c r="BY167" s="358"/>
      <c r="BZ167" s="58"/>
      <c r="CA167" s="59"/>
      <c r="CB167" s="60"/>
      <c r="CC167" s="59"/>
      <c r="CD167" s="59"/>
      <c r="CE167" s="61"/>
      <c r="CF167" s="39"/>
      <c r="CG167" s="39"/>
    </row>
    <row r="168" spans="1:85" ht="46.5" outlineLevel="1" x14ac:dyDescent="0.35">
      <c r="A168" s="83" t="s">
        <v>313</v>
      </c>
      <c r="B168" s="63" t="s">
        <v>317</v>
      </c>
      <c r="C168" s="35" t="s">
        <v>81</v>
      </c>
      <c r="D168" s="72">
        <v>246501781364</v>
      </c>
      <c r="E168" s="36" t="s">
        <v>74</v>
      </c>
      <c r="F168" s="77">
        <f t="shared" si="27"/>
        <v>7000</v>
      </c>
      <c r="G168" s="259">
        <f t="shared" si="18"/>
        <v>6650</v>
      </c>
      <c r="H168" s="32">
        <f t="shared" si="19"/>
        <v>350</v>
      </c>
      <c r="I168" s="259"/>
      <c r="J168" s="32"/>
      <c r="K168" s="358"/>
      <c r="L168" s="39"/>
      <c r="M168" s="358"/>
      <c r="N168" s="39"/>
      <c r="O168" s="358"/>
      <c r="P168" s="39"/>
      <c r="Q168" s="259"/>
      <c r="R168" s="32"/>
      <c r="S168" s="39"/>
      <c r="T168" s="259"/>
      <c r="U168" s="32"/>
      <c r="V168" s="358"/>
      <c r="W168" s="53"/>
      <c r="X168" s="358"/>
      <c r="Y168" s="39"/>
      <c r="Z168" s="371"/>
      <c r="AA168" s="40"/>
      <c r="AB168" s="358"/>
      <c r="AC168" s="39"/>
      <c r="AD168" s="54"/>
      <c r="AE168" s="358"/>
      <c r="AF168" s="39"/>
      <c r="AG168" s="39"/>
      <c r="AH168" s="259"/>
      <c r="AI168" s="32"/>
      <c r="AJ168" s="259"/>
      <c r="AK168" s="32"/>
      <c r="AL168" s="259"/>
      <c r="AM168" s="39"/>
      <c r="AN168" s="371"/>
      <c r="AO168" s="40"/>
      <c r="AP168" s="259">
        <v>6650</v>
      </c>
      <c r="AQ168" s="32">
        <v>350</v>
      </c>
      <c r="AR168" s="42"/>
      <c r="AS168" s="42"/>
      <c r="AT168" s="42"/>
      <c r="AU168" s="39"/>
      <c r="AV168" s="358"/>
      <c r="AW168" s="39"/>
      <c r="AX168" s="54"/>
      <c r="AY168" s="358"/>
      <c r="AZ168" s="39"/>
      <c r="BA168" s="358"/>
      <c r="BB168" s="39"/>
      <c r="BC168" s="40"/>
      <c r="BD168" s="39"/>
      <c r="BE168" s="39"/>
      <c r="BF168" s="40"/>
      <c r="BG168" s="40"/>
      <c r="BH168" s="55"/>
      <c r="BI168" s="56"/>
      <c r="BJ168" s="39"/>
      <c r="BK168" s="54"/>
      <c r="BL168" s="358"/>
      <c r="BM168" s="39"/>
      <c r="BN168" s="381"/>
      <c r="BO168" s="53"/>
      <c r="BP168" s="53"/>
      <c r="BQ168" s="39"/>
      <c r="BR168" s="39"/>
      <c r="BS168" s="39"/>
      <c r="BT168" s="32"/>
      <c r="BU168" s="39"/>
      <c r="BV168" s="57"/>
      <c r="BW168" s="375"/>
      <c r="BX168" s="54"/>
      <c r="BY168" s="358"/>
      <c r="BZ168" s="58"/>
      <c r="CA168" s="59"/>
      <c r="CB168" s="60"/>
      <c r="CC168" s="59"/>
      <c r="CD168" s="59"/>
      <c r="CE168" s="61"/>
      <c r="CF168" s="39"/>
      <c r="CG168" s="39"/>
    </row>
    <row r="169" spans="1:85" ht="46.5" outlineLevel="1" x14ac:dyDescent="0.35">
      <c r="A169" s="83" t="s">
        <v>318</v>
      </c>
      <c r="B169" s="63" t="s">
        <v>319</v>
      </c>
      <c r="C169" s="35" t="s">
        <v>81</v>
      </c>
      <c r="D169" s="72">
        <v>246308060798</v>
      </c>
      <c r="E169" s="36" t="s">
        <v>74</v>
      </c>
      <c r="F169" s="77">
        <f t="shared" si="27"/>
        <v>3942.9289699999999</v>
      </c>
      <c r="G169" s="259">
        <f t="shared" si="18"/>
        <v>484.84842000000003</v>
      </c>
      <c r="H169" s="32">
        <f t="shared" si="19"/>
        <v>3458.0805500000001</v>
      </c>
      <c r="I169" s="259"/>
      <c r="J169" s="32"/>
      <c r="K169" s="358"/>
      <c r="L169" s="39"/>
      <c r="M169" s="358"/>
      <c r="N169" s="39"/>
      <c r="O169" s="358"/>
      <c r="P169" s="39"/>
      <c r="Q169" s="259"/>
      <c r="R169" s="32"/>
      <c r="S169" s="39">
        <v>898.44606999999996</v>
      </c>
      <c r="T169" s="259"/>
      <c r="U169" s="32"/>
      <c r="V169" s="358"/>
      <c r="W169" s="53"/>
      <c r="X169" s="358"/>
      <c r="Y169" s="39"/>
      <c r="Z169" s="371"/>
      <c r="AA169" s="40"/>
      <c r="AB169" s="358"/>
      <c r="AC169" s="39"/>
      <c r="AD169" s="54"/>
      <c r="AE169" s="358">
        <v>46.712890000000002</v>
      </c>
      <c r="AF169" s="39">
        <v>19.079910000000002</v>
      </c>
      <c r="AG169" s="39">
        <v>2307.2314999999999</v>
      </c>
      <c r="AH169" s="358">
        <v>438.13553000000002</v>
      </c>
      <c r="AI169" s="39">
        <v>178.95677000000001</v>
      </c>
      <c r="AJ169" s="259"/>
      <c r="AK169" s="32"/>
      <c r="AL169" s="259"/>
      <c r="AM169" s="39"/>
      <c r="AN169" s="371"/>
      <c r="AO169" s="40"/>
      <c r="AP169" s="358"/>
      <c r="AQ169" s="39"/>
      <c r="AR169" s="40"/>
      <c r="AS169" s="40"/>
      <c r="AT169" s="40"/>
      <c r="AU169" s="39"/>
      <c r="AV169" s="358"/>
      <c r="AW169" s="39"/>
      <c r="AX169" s="54"/>
      <c r="AY169" s="358"/>
      <c r="AZ169" s="39"/>
      <c r="BA169" s="358"/>
      <c r="BB169" s="39"/>
      <c r="BC169" s="40"/>
      <c r="BD169" s="39"/>
      <c r="BE169" s="39"/>
      <c r="BF169" s="40"/>
      <c r="BG169" s="40"/>
      <c r="BH169" s="55"/>
      <c r="BI169" s="56"/>
      <c r="BJ169" s="39">
        <v>54.366300000000003</v>
      </c>
      <c r="BK169" s="54"/>
      <c r="BL169" s="358"/>
      <c r="BM169" s="39"/>
      <c r="BN169" s="381"/>
      <c r="BO169" s="53"/>
      <c r="BP169" s="53"/>
      <c r="BQ169" s="39"/>
      <c r="BR169" s="39"/>
      <c r="BS169" s="39"/>
      <c r="BT169" s="32"/>
      <c r="BU169" s="39"/>
      <c r="BV169" s="57"/>
      <c r="BW169" s="375"/>
      <c r="BX169" s="54"/>
      <c r="BY169" s="358"/>
      <c r="BZ169" s="58"/>
      <c r="CA169" s="59"/>
      <c r="CB169" s="60"/>
      <c r="CC169" s="59"/>
      <c r="CD169" s="59"/>
      <c r="CE169" s="61"/>
      <c r="CF169" s="39"/>
      <c r="CG169" s="39"/>
    </row>
    <row r="170" spans="1:85" ht="46.5" outlineLevel="1" x14ac:dyDescent="0.35">
      <c r="A170" s="83" t="s">
        <v>313</v>
      </c>
      <c r="B170" s="282" t="s">
        <v>1183</v>
      </c>
      <c r="C170" s="283" t="s">
        <v>1164</v>
      </c>
      <c r="D170" s="284">
        <v>245405465004</v>
      </c>
      <c r="E170" s="285"/>
      <c r="F170" s="77">
        <f t="shared" si="27"/>
        <v>2000</v>
      </c>
      <c r="G170" s="259">
        <f t="shared" si="18"/>
        <v>0</v>
      </c>
      <c r="H170" s="32">
        <f t="shared" si="19"/>
        <v>2000</v>
      </c>
      <c r="I170" s="350"/>
      <c r="J170" s="281"/>
      <c r="K170" s="367"/>
      <c r="L170" s="280"/>
      <c r="M170" s="367"/>
      <c r="N170" s="280"/>
      <c r="O170" s="367"/>
      <c r="P170" s="280"/>
      <c r="Q170" s="350"/>
      <c r="R170" s="281"/>
      <c r="S170" s="280"/>
      <c r="T170" s="350"/>
      <c r="U170" s="281"/>
      <c r="V170" s="367"/>
      <c r="W170" s="279"/>
      <c r="X170" s="367"/>
      <c r="Y170" s="280"/>
      <c r="Z170" s="367"/>
      <c r="AA170" s="280"/>
      <c r="AB170" s="367"/>
      <c r="AC170" s="280"/>
      <c r="AD170" s="280"/>
      <c r="AE170" s="367"/>
      <c r="AF170" s="280"/>
      <c r="AG170" s="280"/>
      <c r="AH170" s="367"/>
      <c r="AI170" s="280"/>
      <c r="AJ170" s="350"/>
      <c r="AK170" s="281"/>
      <c r="AL170" s="350"/>
      <c r="AM170" s="280"/>
      <c r="AN170" s="367"/>
      <c r="AO170" s="280"/>
      <c r="AP170" s="367"/>
      <c r="AQ170" s="280"/>
      <c r="AR170" s="280"/>
      <c r="AS170" s="280">
        <v>2000</v>
      </c>
      <c r="AT170" s="280"/>
      <c r="AU170" s="280"/>
      <c r="AV170" s="367"/>
      <c r="AW170" s="280"/>
      <c r="AX170" s="280"/>
      <c r="AY170" s="367"/>
      <c r="AZ170" s="280"/>
      <c r="BA170" s="367"/>
      <c r="BB170" s="280"/>
      <c r="BC170" s="280"/>
      <c r="BD170" s="280"/>
      <c r="BE170" s="280"/>
      <c r="BF170" s="280"/>
      <c r="BG170" s="280"/>
      <c r="BH170" s="280"/>
      <c r="BI170" s="280"/>
      <c r="BJ170" s="280"/>
      <c r="BK170" s="280"/>
      <c r="BL170" s="367"/>
      <c r="BM170" s="280"/>
      <c r="BN170" s="397"/>
      <c r="BO170" s="279"/>
      <c r="BP170" s="279"/>
      <c r="BQ170" s="280"/>
      <c r="BR170" s="280"/>
      <c r="BS170" s="280"/>
      <c r="BT170" s="281"/>
      <c r="BU170" s="280"/>
      <c r="BV170" s="280"/>
      <c r="BW170" s="367"/>
      <c r="BX170" s="280"/>
      <c r="BY170" s="367"/>
      <c r="BZ170" s="279"/>
      <c r="CA170" s="279"/>
      <c r="CB170" s="279"/>
      <c r="CC170" s="279"/>
      <c r="CD170" s="279"/>
      <c r="CE170" s="279"/>
      <c r="CF170" s="280"/>
      <c r="CG170" s="280"/>
    </row>
    <row r="171" spans="1:85" s="3" customFormat="1" ht="22.5" x14ac:dyDescent="0.3">
      <c r="A171" s="266" t="s">
        <v>320</v>
      </c>
      <c r="B171" s="267"/>
      <c r="C171" s="261" t="s">
        <v>135</v>
      </c>
      <c r="D171" s="262"/>
      <c r="E171" s="262"/>
      <c r="F171" s="260">
        <f>SUBTOTAL(9,F165:F170)</f>
        <v>14666.39085</v>
      </c>
      <c r="G171" s="260">
        <f t="shared" ref="G171:BR171" si="28">SUBTOTAL(9,G165:G170)</f>
        <v>7134.8484200000003</v>
      </c>
      <c r="H171" s="260">
        <f t="shared" si="28"/>
        <v>7531.5424299999995</v>
      </c>
      <c r="I171" s="260">
        <f t="shared" si="28"/>
        <v>0</v>
      </c>
      <c r="J171" s="260">
        <f t="shared" si="28"/>
        <v>0</v>
      </c>
      <c r="K171" s="260">
        <f t="shared" si="28"/>
        <v>0</v>
      </c>
      <c r="L171" s="260">
        <f t="shared" si="28"/>
        <v>0</v>
      </c>
      <c r="M171" s="260">
        <f t="shared" si="28"/>
        <v>0</v>
      </c>
      <c r="N171" s="260">
        <f t="shared" si="28"/>
        <v>0</v>
      </c>
      <c r="O171" s="260">
        <f t="shared" si="28"/>
        <v>0</v>
      </c>
      <c r="P171" s="260">
        <f t="shared" si="28"/>
        <v>0</v>
      </c>
      <c r="Q171" s="260">
        <f t="shared" si="28"/>
        <v>0</v>
      </c>
      <c r="R171" s="260">
        <f t="shared" si="28"/>
        <v>0</v>
      </c>
      <c r="S171" s="260">
        <f t="shared" si="28"/>
        <v>898.44606999999996</v>
      </c>
      <c r="T171" s="260">
        <f t="shared" si="28"/>
        <v>0</v>
      </c>
      <c r="U171" s="260">
        <f t="shared" si="28"/>
        <v>0</v>
      </c>
      <c r="V171" s="260">
        <f t="shared" si="28"/>
        <v>0</v>
      </c>
      <c r="W171" s="260">
        <f t="shared" si="28"/>
        <v>0</v>
      </c>
      <c r="X171" s="260">
        <f t="shared" si="28"/>
        <v>0</v>
      </c>
      <c r="Y171" s="260">
        <f t="shared" si="28"/>
        <v>0</v>
      </c>
      <c r="Z171" s="260">
        <f t="shared" si="28"/>
        <v>0</v>
      </c>
      <c r="AA171" s="260">
        <f t="shared" si="28"/>
        <v>0</v>
      </c>
      <c r="AB171" s="260">
        <f t="shared" si="28"/>
        <v>0</v>
      </c>
      <c r="AC171" s="260">
        <f t="shared" si="28"/>
        <v>0</v>
      </c>
      <c r="AD171" s="260">
        <f t="shared" si="28"/>
        <v>0</v>
      </c>
      <c r="AE171" s="260">
        <f t="shared" si="28"/>
        <v>46.712890000000002</v>
      </c>
      <c r="AF171" s="260">
        <f t="shared" si="28"/>
        <v>19.079910000000002</v>
      </c>
      <c r="AG171" s="260">
        <f t="shared" si="28"/>
        <v>3210.9958799999999</v>
      </c>
      <c r="AH171" s="260">
        <f t="shared" si="28"/>
        <v>438.13553000000002</v>
      </c>
      <c r="AI171" s="260">
        <f t="shared" si="28"/>
        <v>178.95677000000001</v>
      </c>
      <c r="AJ171" s="260">
        <f t="shared" si="28"/>
        <v>0</v>
      </c>
      <c r="AK171" s="260">
        <f t="shared" si="28"/>
        <v>0</v>
      </c>
      <c r="AL171" s="260">
        <f t="shared" si="28"/>
        <v>0</v>
      </c>
      <c r="AM171" s="260">
        <f t="shared" si="28"/>
        <v>0</v>
      </c>
      <c r="AN171" s="260">
        <f t="shared" si="28"/>
        <v>0</v>
      </c>
      <c r="AO171" s="260">
        <f t="shared" si="28"/>
        <v>0</v>
      </c>
      <c r="AP171" s="260">
        <f t="shared" si="28"/>
        <v>6650</v>
      </c>
      <c r="AQ171" s="260">
        <f t="shared" si="28"/>
        <v>350</v>
      </c>
      <c r="AR171" s="260">
        <f t="shared" si="28"/>
        <v>0</v>
      </c>
      <c r="AS171" s="260">
        <f t="shared" si="28"/>
        <v>2000</v>
      </c>
      <c r="AT171" s="260">
        <f t="shared" si="28"/>
        <v>0</v>
      </c>
      <c r="AU171" s="260">
        <f t="shared" si="28"/>
        <v>0</v>
      </c>
      <c r="AV171" s="260">
        <f t="shared" si="28"/>
        <v>0</v>
      </c>
      <c r="AW171" s="260">
        <f t="shared" si="28"/>
        <v>0</v>
      </c>
      <c r="AX171" s="260">
        <f t="shared" si="28"/>
        <v>0</v>
      </c>
      <c r="AY171" s="260">
        <f t="shared" si="28"/>
        <v>0</v>
      </c>
      <c r="AZ171" s="260">
        <f t="shared" si="28"/>
        <v>0</v>
      </c>
      <c r="BA171" s="260">
        <f t="shared" si="28"/>
        <v>0</v>
      </c>
      <c r="BB171" s="260">
        <f t="shared" si="28"/>
        <v>0</v>
      </c>
      <c r="BC171" s="260">
        <f t="shared" si="28"/>
        <v>0</v>
      </c>
      <c r="BD171" s="260">
        <f t="shared" si="28"/>
        <v>0</v>
      </c>
      <c r="BE171" s="260">
        <f t="shared" si="28"/>
        <v>0</v>
      </c>
      <c r="BF171" s="260">
        <f t="shared" si="28"/>
        <v>0</v>
      </c>
      <c r="BG171" s="260">
        <f t="shared" si="28"/>
        <v>0</v>
      </c>
      <c r="BH171" s="260">
        <f t="shared" si="28"/>
        <v>0</v>
      </c>
      <c r="BI171" s="260">
        <f t="shared" si="28"/>
        <v>0</v>
      </c>
      <c r="BJ171" s="260">
        <f t="shared" si="28"/>
        <v>874.06380000000001</v>
      </c>
      <c r="BK171" s="260">
        <f t="shared" si="28"/>
        <v>0</v>
      </c>
      <c r="BL171" s="260">
        <f t="shared" si="28"/>
        <v>0</v>
      </c>
      <c r="BM171" s="260">
        <f t="shared" si="28"/>
        <v>0</v>
      </c>
      <c r="BN171" s="260">
        <f t="shared" si="28"/>
        <v>0</v>
      </c>
      <c r="BO171" s="260">
        <f t="shared" si="28"/>
        <v>0</v>
      </c>
      <c r="BP171" s="260">
        <f t="shared" si="28"/>
        <v>0</v>
      </c>
      <c r="BQ171" s="260">
        <f t="shared" si="28"/>
        <v>0</v>
      </c>
      <c r="BR171" s="260">
        <f t="shared" si="28"/>
        <v>0</v>
      </c>
      <c r="BS171" s="260">
        <f t="shared" ref="BS171:CG171" si="29">SUBTOTAL(9,BS165:BS170)</f>
        <v>0</v>
      </c>
      <c r="BT171" s="260">
        <f t="shared" si="29"/>
        <v>0</v>
      </c>
      <c r="BU171" s="260">
        <f t="shared" si="29"/>
        <v>0</v>
      </c>
      <c r="BV171" s="260">
        <f t="shared" si="29"/>
        <v>0</v>
      </c>
      <c r="BW171" s="260">
        <f t="shared" si="29"/>
        <v>0</v>
      </c>
      <c r="BX171" s="260">
        <f t="shared" si="29"/>
        <v>0</v>
      </c>
      <c r="BY171" s="260">
        <f t="shared" si="29"/>
        <v>0</v>
      </c>
      <c r="BZ171" s="260">
        <f t="shared" si="29"/>
        <v>0</v>
      </c>
      <c r="CA171" s="260">
        <f t="shared" si="29"/>
        <v>0</v>
      </c>
      <c r="CB171" s="260">
        <f t="shared" si="29"/>
        <v>0</v>
      </c>
      <c r="CC171" s="260">
        <f t="shared" si="29"/>
        <v>0</v>
      </c>
      <c r="CD171" s="260">
        <f t="shared" si="29"/>
        <v>0</v>
      </c>
      <c r="CE171" s="260">
        <f t="shared" si="29"/>
        <v>0</v>
      </c>
      <c r="CF171" s="260">
        <f t="shared" si="29"/>
        <v>0</v>
      </c>
      <c r="CG171" s="260">
        <f t="shared" si="29"/>
        <v>0</v>
      </c>
    </row>
    <row r="172" spans="1:85" ht="69.75" outlineLevel="1" x14ac:dyDescent="0.35">
      <c r="A172" s="75" t="s">
        <v>321</v>
      </c>
      <c r="B172" s="78" t="s">
        <v>322</v>
      </c>
      <c r="C172" s="35" t="s">
        <v>73</v>
      </c>
      <c r="D172" s="72" t="s">
        <v>323</v>
      </c>
      <c r="E172" s="36" t="s">
        <v>74</v>
      </c>
      <c r="F172" s="77">
        <f t="shared" ref="F172:F192" si="30">G172+H172</f>
        <v>247.36500000000001</v>
      </c>
      <c r="G172" s="259">
        <f t="shared" si="18"/>
        <v>0</v>
      </c>
      <c r="H172" s="32">
        <f t="shared" si="19"/>
        <v>247.36500000000001</v>
      </c>
      <c r="I172" s="259"/>
      <c r="J172" s="32"/>
      <c r="K172" s="358"/>
      <c r="L172" s="39"/>
      <c r="M172" s="358"/>
      <c r="N172" s="39"/>
      <c r="O172" s="358"/>
      <c r="P172" s="39"/>
      <c r="Q172" s="259"/>
      <c r="R172" s="32"/>
      <c r="S172" s="39">
        <v>247.36500000000001</v>
      </c>
      <c r="T172" s="259"/>
      <c r="U172" s="32"/>
      <c r="V172" s="358"/>
      <c r="W172" s="53"/>
      <c r="X172" s="358"/>
      <c r="Y172" s="39"/>
      <c r="Z172" s="371"/>
      <c r="AA172" s="40"/>
      <c r="AB172" s="358"/>
      <c r="AC172" s="39"/>
      <c r="AD172" s="54"/>
      <c r="AE172" s="358"/>
      <c r="AF172" s="39"/>
      <c r="AG172" s="39"/>
      <c r="AH172" s="259"/>
      <c r="AI172" s="32"/>
      <c r="AJ172" s="259"/>
      <c r="AK172" s="32"/>
      <c r="AL172" s="259"/>
      <c r="AM172" s="39"/>
      <c r="AN172" s="371"/>
      <c r="AO172" s="40"/>
      <c r="AP172" s="358"/>
      <c r="AQ172" s="39"/>
      <c r="AR172" s="40"/>
      <c r="AS172" s="40"/>
      <c r="AT172" s="40"/>
      <c r="AU172" s="39"/>
      <c r="AV172" s="358"/>
      <c r="AW172" s="39"/>
      <c r="AX172" s="54"/>
      <c r="AY172" s="358"/>
      <c r="AZ172" s="39"/>
      <c r="BA172" s="358"/>
      <c r="BB172" s="39"/>
      <c r="BC172" s="40"/>
      <c r="BD172" s="39"/>
      <c r="BE172" s="39"/>
      <c r="BF172" s="40"/>
      <c r="BG172" s="40"/>
      <c r="BH172" s="55"/>
      <c r="BI172" s="56"/>
      <c r="BJ172" s="39"/>
      <c r="BK172" s="54"/>
      <c r="BL172" s="358"/>
      <c r="BM172" s="39"/>
      <c r="BN172" s="381"/>
      <c r="BO172" s="53"/>
      <c r="BP172" s="53"/>
      <c r="BQ172" s="39"/>
      <c r="BR172" s="39"/>
      <c r="BS172" s="39"/>
      <c r="BT172" s="32"/>
      <c r="BU172" s="39"/>
      <c r="BV172" s="57"/>
      <c r="BW172" s="375"/>
      <c r="BX172" s="54"/>
      <c r="BY172" s="358"/>
      <c r="BZ172" s="58"/>
      <c r="CA172" s="59"/>
      <c r="CB172" s="60"/>
      <c r="CC172" s="59"/>
      <c r="CD172" s="59"/>
      <c r="CE172" s="61"/>
      <c r="CF172" s="39"/>
      <c r="CG172" s="39"/>
    </row>
    <row r="173" spans="1:85" ht="69.75" outlineLevel="1" x14ac:dyDescent="0.35">
      <c r="A173" s="135" t="s">
        <v>321</v>
      </c>
      <c r="B173" s="63" t="s">
        <v>324</v>
      </c>
      <c r="C173" s="35" t="s">
        <v>73</v>
      </c>
      <c r="D173" s="72">
        <v>245200741824</v>
      </c>
      <c r="E173" s="36" t="s">
        <v>74</v>
      </c>
      <c r="F173" s="77">
        <f t="shared" si="30"/>
        <v>902.9085</v>
      </c>
      <c r="G173" s="259">
        <f t="shared" si="18"/>
        <v>0</v>
      </c>
      <c r="H173" s="32">
        <f t="shared" si="19"/>
        <v>902.9085</v>
      </c>
      <c r="I173" s="259"/>
      <c r="J173" s="32"/>
      <c r="K173" s="358"/>
      <c r="L173" s="39"/>
      <c r="M173" s="358"/>
      <c r="N173" s="39"/>
      <c r="O173" s="358"/>
      <c r="P173" s="39"/>
      <c r="Q173" s="259"/>
      <c r="R173" s="32"/>
      <c r="S173" s="39">
        <v>123.6825</v>
      </c>
      <c r="T173" s="259"/>
      <c r="U173" s="32"/>
      <c r="V173" s="358"/>
      <c r="W173" s="53"/>
      <c r="X173" s="358"/>
      <c r="Y173" s="39"/>
      <c r="Z173" s="371"/>
      <c r="AA173" s="40"/>
      <c r="AB173" s="358"/>
      <c r="AC173" s="39"/>
      <c r="AD173" s="54"/>
      <c r="AE173" s="358"/>
      <c r="AF173" s="39"/>
      <c r="AG173" s="39"/>
      <c r="AH173" s="259"/>
      <c r="AI173" s="32"/>
      <c r="AJ173" s="259"/>
      <c r="AK173" s="32"/>
      <c r="AL173" s="259"/>
      <c r="AM173" s="39"/>
      <c r="AN173" s="371"/>
      <c r="AO173" s="40"/>
      <c r="AP173" s="358"/>
      <c r="AQ173" s="39"/>
      <c r="AR173" s="40"/>
      <c r="AS173" s="40"/>
      <c r="AT173" s="40"/>
      <c r="AU173" s="39"/>
      <c r="AV173" s="358"/>
      <c r="AW173" s="39"/>
      <c r="AX173" s="54"/>
      <c r="AY173" s="358"/>
      <c r="AZ173" s="39"/>
      <c r="BA173" s="358"/>
      <c r="BB173" s="39"/>
      <c r="BC173" s="40"/>
      <c r="BD173" s="39"/>
      <c r="BE173" s="39"/>
      <c r="BF173" s="40"/>
      <c r="BG173" s="40"/>
      <c r="BH173" s="55"/>
      <c r="BI173" s="44"/>
      <c r="BJ173" s="32">
        <v>779.226</v>
      </c>
      <c r="BK173" s="54"/>
      <c r="BL173" s="358"/>
      <c r="BM173" s="39"/>
      <c r="BN173" s="381"/>
      <c r="BO173" s="53"/>
      <c r="BP173" s="53"/>
      <c r="BQ173" s="39"/>
      <c r="BR173" s="39"/>
      <c r="BS173" s="39"/>
      <c r="BT173" s="32"/>
      <c r="BU173" s="39"/>
      <c r="BV173" s="57"/>
      <c r="BW173" s="375"/>
      <c r="BX173" s="54"/>
      <c r="BY173" s="358"/>
      <c r="BZ173" s="58"/>
      <c r="CA173" s="59"/>
      <c r="CB173" s="60"/>
      <c r="CC173" s="59"/>
      <c r="CD173" s="59"/>
      <c r="CE173" s="61"/>
      <c r="CF173" s="39"/>
      <c r="CG173" s="39"/>
    </row>
    <row r="174" spans="1:85" ht="69.75" outlineLevel="1" x14ac:dyDescent="0.35">
      <c r="A174" s="135" t="s">
        <v>321</v>
      </c>
      <c r="B174" s="78" t="s">
        <v>325</v>
      </c>
      <c r="C174" s="35" t="s">
        <v>73</v>
      </c>
      <c r="D174" s="72">
        <v>241001395107</v>
      </c>
      <c r="E174" s="36" t="s">
        <v>74</v>
      </c>
      <c r="F174" s="77">
        <f t="shared" si="30"/>
        <v>222.6285</v>
      </c>
      <c r="G174" s="259">
        <f t="shared" si="18"/>
        <v>0</v>
      </c>
      <c r="H174" s="32">
        <f t="shared" si="19"/>
        <v>222.6285</v>
      </c>
      <c r="I174" s="259"/>
      <c r="J174" s="32"/>
      <c r="K174" s="358"/>
      <c r="L174" s="39"/>
      <c r="M174" s="358"/>
      <c r="N174" s="39"/>
      <c r="O174" s="358"/>
      <c r="P174" s="39"/>
      <c r="Q174" s="259"/>
      <c r="R174" s="32"/>
      <c r="S174" s="39">
        <v>222.6285</v>
      </c>
      <c r="T174" s="259"/>
      <c r="U174" s="32"/>
      <c r="V174" s="358"/>
      <c r="W174" s="53"/>
      <c r="X174" s="358"/>
      <c r="Y174" s="39"/>
      <c r="Z174" s="371"/>
      <c r="AA174" s="40"/>
      <c r="AB174" s="358"/>
      <c r="AC174" s="39"/>
      <c r="AD174" s="54"/>
      <c r="AE174" s="358"/>
      <c r="AF174" s="39"/>
      <c r="AG174" s="39"/>
      <c r="AH174" s="259"/>
      <c r="AI174" s="32"/>
      <c r="AJ174" s="259"/>
      <c r="AK174" s="32"/>
      <c r="AL174" s="259"/>
      <c r="AM174" s="39"/>
      <c r="AN174" s="371"/>
      <c r="AO174" s="40"/>
      <c r="AP174" s="358"/>
      <c r="AQ174" s="39"/>
      <c r="AR174" s="40"/>
      <c r="AS174" s="40"/>
      <c r="AT174" s="40"/>
      <c r="AU174" s="39"/>
      <c r="AV174" s="358"/>
      <c r="AW174" s="39"/>
      <c r="AX174" s="54"/>
      <c r="AY174" s="358"/>
      <c r="AZ174" s="39"/>
      <c r="BA174" s="358"/>
      <c r="BB174" s="39"/>
      <c r="BC174" s="40"/>
      <c r="BD174" s="39"/>
      <c r="BE174" s="39"/>
      <c r="BF174" s="40"/>
      <c r="BG174" s="40"/>
      <c r="BH174" s="55"/>
      <c r="BI174" s="56"/>
      <c r="BJ174" s="39"/>
      <c r="BK174" s="54"/>
      <c r="BL174" s="358"/>
      <c r="BM174" s="39"/>
      <c r="BN174" s="381"/>
      <c r="BO174" s="53"/>
      <c r="BP174" s="53"/>
      <c r="BQ174" s="39"/>
      <c r="BR174" s="39"/>
      <c r="BS174" s="39"/>
      <c r="BT174" s="32"/>
      <c r="BU174" s="39"/>
      <c r="BV174" s="57"/>
      <c r="BW174" s="375"/>
      <c r="BX174" s="54"/>
      <c r="BY174" s="358"/>
      <c r="BZ174" s="58"/>
      <c r="CA174" s="59"/>
      <c r="CB174" s="60"/>
      <c r="CC174" s="59"/>
      <c r="CD174" s="59"/>
      <c r="CE174" s="61"/>
      <c r="CF174" s="39"/>
      <c r="CG174" s="39"/>
    </row>
    <row r="175" spans="1:85" ht="93" outlineLevel="1" x14ac:dyDescent="0.35">
      <c r="A175" s="135" t="s">
        <v>321</v>
      </c>
      <c r="B175" s="304" t="s">
        <v>1225</v>
      </c>
      <c r="C175" s="305" t="s">
        <v>73</v>
      </c>
      <c r="D175" s="302">
        <v>241002055093</v>
      </c>
      <c r="E175" s="301"/>
      <c r="F175" s="77">
        <f>G175+H175</f>
        <v>6000</v>
      </c>
      <c r="G175" s="259">
        <f>SUMIF($I$5:$CG$5,"федеральный бюджет",I175:CG175)</f>
        <v>0</v>
      </c>
      <c r="H175" s="32">
        <f>SUMIF($I$5:$CG$5,"краевой бюджет",I175:CG175)</f>
        <v>6000</v>
      </c>
      <c r="I175" s="349"/>
      <c r="J175" s="306"/>
      <c r="K175" s="366"/>
      <c r="L175" s="307"/>
      <c r="M175" s="366"/>
      <c r="N175" s="307"/>
      <c r="O175" s="366"/>
      <c r="P175" s="307"/>
      <c r="Q175" s="349"/>
      <c r="R175" s="306"/>
      <c r="S175" s="307"/>
      <c r="T175" s="349"/>
      <c r="U175" s="306"/>
      <c r="V175" s="366"/>
      <c r="W175" s="292"/>
      <c r="X175" s="366"/>
      <c r="Y175" s="307"/>
      <c r="Z175" s="366"/>
      <c r="AA175" s="307"/>
      <c r="AB175" s="366"/>
      <c r="AC175" s="307"/>
      <c r="AD175" s="307"/>
      <c r="AE175" s="366"/>
      <c r="AF175" s="307"/>
      <c r="AG175" s="307"/>
      <c r="AH175" s="349"/>
      <c r="AI175" s="306"/>
      <c r="AJ175" s="349"/>
      <c r="AK175" s="306"/>
      <c r="AL175" s="349"/>
      <c r="AM175" s="307"/>
      <c r="AN175" s="366"/>
      <c r="AO175" s="307"/>
      <c r="AP175" s="366"/>
      <c r="AQ175" s="307"/>
      <c r="AR175" s="307">
        <v>6000</v>
      </c>
      <c r="AS175" s="307"/>
      <c r="AT175" s="307"/>
      <c r="AU175" s="307"/>
      <c r="AV175" s="366"/>
      <c r="AW175" s="307"/>
      <c r="AX175" s="307"/>
      <c r="AY175" s="366"/>
      <c r="AZ175" s="307"/>
      <c r="BA175" s="366"/>
      <c r="BB175" s="307"/>
      <c r="BC175" s="307"/>
      <c r="BD175" s="307"/>
      <c r="BE175" s="307"/>
      <c r="BF175" s="307"/>
      <c r="BG175" s="307"/>
      <c r="BH175" s="307"/>
      <c r="BI175" s="307"/>
      <c r="BJ175" s="307"/>
      <c r="BK175" s="307"/>
      <c r="BL175" s="366"/>
      <c r="BM175" s="307"/>
      <c r="BN175" s="383"/>
      <c r="BO175" s="292"/>
      <c r="BP175" s="292"/>
      <c r="BQ175" s="307"/>
      <c r="BR175" s="307"/>
      <c r="BS175" s="307"/>
      <c r="BT175" s="306"/>
      <c r="BU175" s="307"/>
      <c r="BV175" s="307"/>
      <c r="BW175" s="366"/>
      <c r="BX175" s="307"/>
      <c r="BY175" s="366"/>
      <c r="BZ175" s="315"/>
      <c r="CA175" s="292"/>
      <c r="CB175" s="292"/>
      <c r="CC175" s="292"/>
      <c r="CD175" s="292"/>
      <c r="CE175" s="292"/>
      <c r="CF175" s="307"/>
      <c r="CG175" s="307"/>
    </row>
    <row r="176" spans="1:85" ht="46.5" outlineLevel="1" x14ac:dyDescent="0.35">
      <c r="A176" s="75" t="s">
        <v>321</v>
      </c>
      <c r="B176" s="78" t="s">
        <v>326</v>
      </c>
      <c r="C176" s="35" t="s">
        <v>81</v>
      </c>
      <c r="D176" s="72" t="s">
        <v>327</v>
      </c>
      <c r="E176" s="36" t="s">
        <v>74</v>
      </c>
      <c r="F176" s="77">
        <f t="shared" si="30"/>
        <v>965.09195999999997</v>
      </c>
      <c r="G176" s="259">
        <f t="shared" si="18"/>
        <v>509.58620000000002</v>
      </c>
      <c r="H176" s="32">
        <f t="shared" si="19"/>
        <v>455.50576000000001</v>
      </c>
      <c r="I176" s="259">
        <v>165.85173</v>
      </c>
      <c r="J176" s="32">
        <v>67.742249999999999</v>
      </c>
      <c r="K176" s="358"/>
      <c r="L176" s="39"/>
      <c r="M176" s="358">
        <v>51.495930000000001</v>
      </c>
      <c r="N176" s="39">
        <v>21.033550000000002</v>
      </c>
      <c r="O176" s="358"/>
      <c r="P176" s="39"/>
      <c r="Q176" s="259"/>
      <c r="R176" s="32"/>
      <c r="S176" s="39">
        <v>247.36500000000001</v>
      </c>
      <c r="T176" s="259">
        <v>292.23854</v>
      </c>
      <c r="U176" s="32">
        <v>119.36496</v>
      </c>
      <c r="V176" s="358"/>
      <c r="W176" s="53"/>
      <c r="X176" s="358"/>
      <c r="Y176" s="39"/>
      <c r="Z176" s="371"/>
      <c r="AA176" s="40"/>
      <c r="AB176" s="358"/>
      <c r="AC176" s="39"/>
      <c r="AD176" s="54"/>
      <c r="AE176" s="358"/>
      <c r="AF176" s="39"/>
      <c r="AG176" s="39"/>
      <c r="AH176" s="259"/>
      <c r="AI176" s="32"/>
      <c r="AJ176" s="259"/>
      <c r="AK176" s="32"/>
      <c r="AL176" s="259"/>
      <c r="AM176" s="39"/>
      <c r="AN176" s="371"/>
      <c r="AO176" s="40"/>
      <c r="AP176" s="358"/>
      <c r="AQ176" s="39"/>
      <c r="AR176" s="40"/>
      <c r="AS176" s="40"/>
      <c r="AT176" s="40"/>
      <c r="AU176" s="39"/>
      <c r="AV176" s="358"/>
      <c r="AW176" s="39"/>
      <c r="AX176" s="54"/>
      <c r="AY176" s="358"/>
      <c r="AZ176" s="39"/>
      <c r="BA176" s="358"/>
      <c r="BB176" s="39"/>
      <c r="BC176" s="40"/>
      <c r="BD176" s="39"/>
      <c r="BE176" s="39"/>
      <c r="BF176" s="40"/>
      <c r="BG176" s="40"/>
      <c r="BH176" s="55"/>
      <c r="BI176" s="56"/>
      <c r="BJ176" s="39"/>
      <c r="BK176" s="54"/>
      <c r="BL176" s="358"/>
      <c r="BM176" s="39"/>
      <c r="BN176" s="381"/>
      <c r="BO176" s="53"/>
      <c r="BP176" s="53"/>
      <c r="BQ176" s="39"/>
      <c r="BR176" s="39"/>
      <c r="BS176" s="39"/>
      <c r="BT176" s="32"/>
      <c r="BU176" s="39"/>
      <c r="BV176" s="57"/>
      <c r="BW176" s="375"/>
      <c r="BX176" s="54"/>
      <c r="BY176" s="358"/>
      <c r="BZ176" s="58"/>
      <c r="CA176" s="59"/>
      <c r="CB176" s="60"/>
      <c r="CC176" s="59"/>
      <c r="CD176" s="59"/>
      <c r="CE176" s="61"/>
      <c r="CF176" s="39"/>
      <c r="CG176" s="39"/>
    </row>
    <row r="177" spans="1:85" ht="46.5" outlineLevel="1" x14ac:dyDescent="0.35">
      <c r="A177" s="135" t="s">
        <v>321</v>
      </c>
      <c r="B177" s="63" t="s">
        <v>328</v>
      </c>
      <c r="C177" s="35" t="s">
        <v>81</v>
      </c>
      <c r="D177" s="72" t="s">
        <v>329</v>
      </c>
      <c r="E177" s="36" t="s">
        <v>74</v>
      </c>
      <c r="F177" s="77">
        <f t="shared" si="30"/>
        <v>118.48877</v>
      </c>
      <c r="G177" s="259">
        <f t="shared" si="18"/>
        <v>40.219740000000002</v>
      </c>
      <c r="H177" s="32">
        <f t="shared" si="19"/>
        <v>78.269030000000001</v>
      </c>
      <c r="I177" s="259"/>
      <c r="J177" s="32"/>
      <c r="K177" s="358"/>
      <c r="L177" s="39"/>
      <c r="M177" s="358">
        <v>40.219740000000002</v>
      </c>
      <c r="N177" s="39">
        <v>16.427779999999998</v>
      </c>
      <c r="O177" s="358"/>
      <c r="P177" s="39"/>
      <c r="Q177" s="259"/>
      <c r="R177" s="32"/>
      <c r="S177" s="39">
        <v>61.841250000000002</v>
      </c>
      <c r="T177" s="259"/>
      <c r="U177" s="32"/>
      <c r="V177" s="358"/>
      <c r="W177" s="53"/>
      <c r="X177" s="358"/>
      <c r="Y177" s="39"/>
      <c r="Z177" s="371"/>
      <c r="AA177" s="40"/>
      <c r="AB177" s="358"/>
      <c r="AC177" s="39"/>
      <c r="AD177" s="54"/>
      <c r="AE177" s="358"/>
      <c r="AF177" s="39"/>
      <c r="AG177" s="39"/>
      <c r="AH177" s="259"/>
      <c r="AI177" s="32"/>
      <c r="AJ177" s="259"/>
      <c r="AK177" s="32"/>
      <c r="AL177" s="259"/>
      <c r="AM177" s="39"/>
      <c r="AN177" s="371"/>
      <c r="AO177" s="40"/>
      <c r="AP177" s="358"/>
      <c r="AQ177" s="39"/>
      <c r="AR177" s="40"/>
      <c r="AS177" s="40"/>
      <c r="AT177" s="40"/>
      <c r="AU177" s="39"/>
      <c r="AV177" s="358"/>
      <c r="AW177" s="39"/>
      <c r="AX177" s="54"/>
      <c r="AY177" s="358"/>
      <c r="AZ177" s="39"/>
      <c r="BA177" s="358"/>
      <c r="BB177" s="39"/>
      <c r="BC177" s="40"/>
      <c r="BD177" s="39"/>
      <c r="BE177" s="39"/>
      <c r="BF177" s="40"/>
      <c r="BG177" s="40"/>
      <c r="BH177" s="55"/>
      <c r="BI177" s="56"/>
      <c r="BJ177" s="39"/>
      <c r="BK177" s="54"/>
      <c r="BL177" s="358"/>
      <c r="BM177" s="39"/>
      <c r="BN177" s="381"/>
      <c r="BO177" s="53"/>
      <c r="BP177" s="53"/>
      <c r="BQ177" s="39"/>
      <c r="BR177" s="39"/>
      <c r="BS177" s="39"/>
      <c r="BT177" s="32"/>
      <c r="BU177" s="39"/>
      <c r="BV177" s="57"/>
      <c r="BW177" s="375"/>
      <c r="BX177" s="54"/>
      <c r="BY177" s="358"/>
      <c r="BZ177" s="58"/>
      <c r="CA177" s="59"/>
      <c r="CB177" s="60"/>
      <c r="CC177" s="59"/>
      <c r="CD177" s="59"/>
      <c r="CE177" s="61"/>
      <c r="CF177" s="39"/>
      <c r="CG177" s="39"/>
    </row>
    <row r="178" spans="1:85" ht="46.5" outlineLevel="1" x14ac:dyDescent="0.35">
      <c r="A178" s="75" t="s">
        <v>321</v>
      </c>
      <c r="B178" s="78" t="s">
        <v>330</v>
      </c>
      <c r="C178" s="35" t="s">
        <v>81</v>
      </c>
      <c r="D178" s="72" t="s">
        <v>331</v>
      </c>
      <c r="E178" s="36" t="s">
        <v>74</v>
      </c>
      <c r="F178" s="77">
        <f t="shared" si="30"/>
        <v>2089.1035300000003</v>
      </c>
      <c r="G178" s="259">
        <f t="shared" si="18"/>
        <v>310.85744</v>
      </c>
      <c r="H178" s="32">
        <f t="shared" si="19"/>
        <v>1778.2460900000001</v>
      </c>
      <c r="I178" s="259"/>
      <c r="J178" s="32"/>
      <c r="K178" s="358">
        <v>145.55155999999999</v>
      </c>
      <c r="L178" s="39">
        <v>59.45064</v>
      </c>
      <c r="M178" s="358"/>
      <c r="N178" s="39"/>
      <c r="O178" s="358"/>
      <c r="P178" s="39"/>
      <c r="Q178" s="259"/>
      <c r="R178" s="32"/>
      <c r="S178" s="39">
        <v>575.78399999999999</v>
      </c>
      <c r="T178" s="259"/>
      <c r="U178" s="32"/>
      <c r="V178" s="358"/>
      <c r="W178" s="53"/>
      <c r="X178" s="358"/>
      <c r="Y178" s="39"/>
      <c r="Z178" s="371"/>
      <c r="AA178" s="40"/>
      <c r="AB178" s="358"/>
      <c r="AC178" s="39"/>
      <c r="AD178" s="54"/>
      <c r="AE178" s="358"/>
      <c r="AF178" s="39"/>
      <c r="AG178" s="39">
        <v>1075.49215</v>
      </c>
      <c r="AH178" s="358">
        <v>165.30588</v>
      </c>
      <c r="AI178" s="39">
        <v>67.519300000000001</v>
      </c>
      <c r="AJ178" s="259"/>
      <c r="AK178" s="32"/>
      <c r="AL178" s="259"/>
      <c r="AM178" s="39"/>
      <c r="AN178" s="371"/>
      <c r="AO178" s="40"/>
      <c r="AP178" s="358"/>
      <c r="AQ178" s="39"/>
      <c r="AR178" s="40"/>
      <c r="AS178" s="40"/>
      <c r="AT178" s="40"/>
      <c r="AU178" s="39"/>
      <c r="AV178" s="358"/>
      <c r="AW178" s="39"/>
      <c r="AX178" s="54"/>
      <c r="AY178" s="358"/>
      <c r="AZ178" s="39"/>
      <c r="BA178" s="358"/>
      <c r="BB178" s="39"/>
      <c r="BC178" s="40"/>
      <c r="BD178" s="39"/>
      <c r="BE178" s="39"/>
      <c r="BF178" s="40"/>
      <c r="BG178" s="40"/>
      <c r="BH178" s="55"/>
      <c r="BI178" s="56"/>
      <c r="BJ178" s="39"/>
      <c r="BK178" s="54"/>
      <c r="BL178" s="358"/>
      <c r="BM178" s="39"/>
      <c r="BN178" s="381"/>
      <c r="BO178" s="53"/>
      <c r="BP178" s="53"/>
      <c r="BQ178" s="39"/>
      <c r="BR178" s="39"/>
      <c r="BS178" s="39"/>
      <c r="BT178" s="32"/>
      <c r="BU178" s="39"/>
      <c r="BV178" s="57"/>
      <c r="BW178" s="375"/>
      <c r="BX178" s="54"/>
      <c r="BY178" s="358"/>
      <c r="BZ178" s="58"/>
      <c r="CA178" s="59"/>
      <c r="CB178" s="60"/>
      <c r="CC178" s="59"/>
      <c r="CD178" s="59"/>
      <c r="CE178" s="61"/>
      <c r="CF178" s="39"/>
      <c r="CG178" s="39"/>
    </row>
    <row r="179" spans="1:85" ht="46.5" outlineLevel="1" x14ac:dyDescent="0.35">
      <c r="A179" s="75" t="s">
        <v>321</v>
      </c>
      <c r="B179" s="78" t="s">
        <v>332</v>
      </c>
      <c r="C179" s="35" t="s">
        <v>81</v>
      </c>
      <c r="D179" s="72" t="s">
        <v>333</v>
      </c>
      <c r="E179" s="36" t="s">
        <v>74</v>
      </c>
      <c r="F179" s="77">
        <f t="shared" si="30"/>
        <v>297.23752999999999</v>
      </c>
      <c r="G179" s="259">
        <f t="shared" si="18"/>
        <v>38.360819999999997</v>
      </c>
      <c r="H179" s="32">
        <f t="shared" si="19"/>
        <v>258.87671</v>
      </c>
      <c r="I179" s="259"/>
      <c r="J179" s="32"/>
      <c r="K179" s="358"/>
      <c r="L179" s="39"/>
      <c r="M179" s="358">
        <v>38.360819999999997</v>
      </c>
      <c r="N179" s="39">
        <v>15.668509999999999</v>
      </c>
      <c r="O179" s="358"/>
      <c r="P179" s="39"/>
      <c r="Q179" s="259"/>
      <c r="R179" s="32"/>
      <c r="S179" s="39">
        <v>168.20820000000001</v>
      </c>
      <c r="T179" s="259"/>
      <c r="U179" s="32"/>
      <c r="V179" s="358"/>
      <c r="W179" s="53"/>
      <c r="X179" s="358"/>
      <c r="Y179" s="39"/>
      <c r="Z179" s="371"/>
      <c r="AA179" s="40"/>
      <c r="AB179" s="358"/>
      <c r="AC179" s="39"/>
      <c r="AD179" s="54"/>
      <c r="AE179" s="358"/>
      <c r="AF179" s="39"/>
      <c r="AG179" s="39"/>
      <c r="AH179" s="259"/>
      <c r="AI179" s="32"/>
      <c r="AJ179" s="259"/>
      <c r="AK179" s="32"/>
      <c r="AL179" s="259"/>
      <c r="AM179" s="39"/>
      <c r="AN179" s="371"/>
      <c r="AO179" s="40"/>
      <c r="AP179" s="358"/>
      <c r="AQ179" s="39"/>
      <c r="AR179" s="40"/>
      <c r="AS179" s="40"/>
      <c r="AT179" s="40"/>
      <c r="AU179" s="39"/>
      <c r="AV179" s="358"/>
      <c r="AW179" s="39"/>
      <c r="AX179" s="54"/>
      <c r="AY179" s="358"/>
      <c r="AZ179" s="39"/>
      <c r="BA179" s="358"/>
      <c r="BB179" s="39"/>
      <c r="BC179" s="40"/>
      <c r="BD179" s="39"/>
      <c r="BE179" s="39"/>
      <c r="BF179" s="40"/>
      <c r="BG179" s="40"/>
      <c r="BH179" s="55"/>
      <c r="BI179" s="44">
        <v>75</v>
      </c>
      <c r="BJ179" s="32"/>
      <c r="BK179" s="54"/>
      <c r="BL179" s="358"/>
      <c r="BM179" s="39"/>
      <c r="BN179" s="381"/>
      <c r="BO179" s="53"/>
      <c r="BP179" s="53"/>
      <c r="BQ179" s="39"/>
      <c r="BR179" s="39"/>
      <c r="BS179" s="39"/>
      <c r="BT179" s="32"/>
      <c r="BU179" s="39"/>
      <c r="BV179" s="57"/>
      <c r="BW179" s="375"/>
      <c r="BX179" s="54"/>
      <c r="BY179" s="358"/>
      <c r="BZ179" s="58"/>
      <c r="CA179" s="59"/>
      <c r="CB179" s="60"/>
      <c r="CC179" s="59"/>
      <c r="CD179" s="59"/>
      <c r="CE179" s="61"/>
      <c r="CF179" s="39"/>
      <c r="CG179" s="39"/>
    </row>
    <row r="180" spans="1:85" ht="46.5" outlineLevel="1" x14ac:dyDescent="0.35">
      <c r="A180" s="75" t="s">
        <v>321</v>
      </c>
      <c r="B180" s="78" t="s">
        <v>334</v>
      </c>
      <c r="C180" s="35" t="s">
        <v>81</v>
      </c>
      <c r="D180" s="72">
        <v>241001280113</v>
      </c>
      <c r="E180" s="36" t="s">
        <v>74</v>
      </c>
      <c r="F180" s="77">
        <f t="shared" si="30"/>
        <v>794.20371999999998</v>
      </c>
      <c r="G180" s="259">
        <f t="shared" si="18"/>
        <v>19.835909999999998</v>
      </c>
      <c r="H180" s="32">
        <f t="shared" si="19"/>
        <v>774.36780999999996</v>
      </c>
      <c r="I180" s="259"/>
      <c r="J180" s="32"/>
      <c r="K180" s="358">
        <v>19.835909999999998</v>
      </c>
      <c r="L180" s="39">
        <v>8.1019900000000007</v>
      </c>
      <c r="M180" s="358"/>
      <c r="N180" s="39"/>
      <c r="O180" s="358"/>
      <c r="P180" s="39"/>
      <c r="Q180" s="259"/>
      <c r="R180" s="32"/>
      <c r="S180" s="39">
        <v>183.05009999999999</v>
      </c>
      <c r="T180" s="259"/>
      <c r="U180" s="32"/>
      <c r="V180" s="358"/>
      <c r="W180" s="53"/>
      <c r="X180" s="358"/>
      <c r="Y180" s="39"/>
      <c r="Z180" s="371"/>
      <c r="AA180" s="40"/>
      <c r="AB180" s="358"/>
      <c r="AC180" s="39"/>
      <c r="AD180" s="54"/>
      <c r="AE180" s="358"/>
      <c r="AF180" s="39"/>
      <c r="AG180" s="39"/>
      <c r="AH180" s="259"/>
      <c r="AI180" s="32"/>
      <c r="AJ180" s="259"/>
      <c r="AK180" s="32"/>
      <c r="AL180" s="259"/>
      <c r="AM180" s="39"/>
      <c r="AN180" s="371"/>
      <c r="AO180" s="40"/>
      <c r="AP180" s="358"/>
      <c r="AQ180" s="39"/>
      <c r="AR180" s="40"/>
      <c r="AS180" s="40"/>
      <c r="AT180" s="40"/>
      <c r="AU180" s="39"/>
      <c r="AV180" s="358"/>
      <c r="AW180" s="39"/>
      <c r="AX180" s="54"/>
      <c r="AY180" s="358"/>
      <c r="AZ180" s="39"/>
      <c r="BA180" s="358"/>
      <c r="BB180" s="39"/>
      <c r="BC180" s="40"/>
      <c r="BD180" s="39"/>
      <c r="BE180" s="39"/>
      <c r="BF180" s="40"/>
      <c r="BG180" s="40"/>
      <c r="BH180" s="55"/>
      <c r="BI180" s="56"/>
      <c r="BJ180" s="39">
        <v>583.21572000000003</v>
      </c>
      <c r="BK180" s="54"/>
      <c r="BL180" s="358"/>
      <c r="BM180" s="39"/>
      <c r="BN180" s="381"/>
      <c r="BO180" s="53"/>
      <c r="BP180" s="53"/>
      <c r="BQ180" s="39"/>
      <c r="BR180" s="39"/>
      <c r="BS180" s="39"/>
      <c r="BT180" s="32"/>
      <c r="BU180" s="39"/>
      <c r="BV180" s="57"/>
      <c r="BW180" s="375"/>
      <c r="BX180" s="54"/>
      <c r="BY180" s="358"/>
      <c r="BZ180" s="58"/>
      <c r="CA180" s="59"/>
      <c r="CB180" s="60"/>
      <c r="CC180" s="59"/>
      <c r="CD180" s="59"/>
      <c r="CE180" s="61"/>
      <c r="CF180" s="39"/>
      <c r="CG180" s="39"/>
    </row>
    <row r="181" spans="1:85" ht="46.5" outlineLevel="1" x14ac:dyDescent="0.35">
      <c r="A181" s="135" t="s">
        <v>321</v>
      </c>
      <c r="B181" s="78" t="s">
        <v>335</v>
      </c>
      <c r="C181" s="35" t="s">
        <v>81</v>
      </c>
      <c r="D181" s="72" t="s">
        <v>336</v>
      </c>
      <c r="E181" s="36" t="s">
        <v>74</v>
      </c>
      <c r="F181" s="77">
        <f t="shared" si="30"/>
        <v>245.67362</v>
      </c>
      <c r="G181" s="259">
        <f t="shared" si="18"/>
        <v>174.42827</v>
      </c>
      <c r="H181" s="32">
        <f t="shared" si="19"/>
        <v>71.245350000000002</v>
      </c>
      <c r="I181" s="259">
        <v>165.85173</v>
      </c>
      <c r="J181" s="32">
        <v>67.742249999999999</v>
      </c>
      <c r="K181" s="358"/>
      <c r="L181" s="39"/>
      <c r="M181" s="358">
        <v>8.5765399999999996</v>
      </c>
      <c r="N181" s="39">
        <v>3.5030999999999999</v>
      </c>
      <c r="O181" s="358"/>
      <c r="P181" s="39"/>
      <c r="Q181" s="259"/>
      <c r="R181" s="32"/>
      <c r="S181" s="39"/>
      <c r="T181" s="259"/>
      <c r="U181" s="32"/>
      <c r="V181" s="358"/>
      <c r="W181" s="53"/>
      <c r="X181" s="358"/>
      <c r="Y181" s="39"/>
      <c r="Z181" s="371"/>
      <c r="AA181" s="40"/>
      <c r="AB181" s="358"/>
      <c r="AC181" s="39"/>
      <c r="AD181" s="54"/>
      <c r="AE181" s="358"/>
      <c r="AF181" s="39"/>
      <c r="AG181" s="39"/>
      <c r="AH181" s="259"/>
      <c r="AI181" s="32"/>
      <c r="AJ181" s="259"/>
      <c r="AK181" s="32"/>
      <c r="AL181" s="259"/>
      <c r="AM181" s="39"/>
      <c r="AN181" s="371"/>
      <c r="AO181" s="40"/>
      <c r="AP181" s="358"/>
      <c r="AQ181" s="39"/>
      <c r="AR181" s="40"/>
      <c r="AS181" s="40"/>
      <c r="AT181" s="40"/>
      <c r="AU181" s="39"/>
      <c r="AV181" s="358"/>
      <c r="AW181" s="39"/>
      <c r="AX181" s="54"/>
      <c r="AY181" s="358"/>
      <c r="AZ181" s="39"/>
      <c r="BA181" s="358"/>
      <c r="BB181" s="39"/>
      <c r="BC181" s="40"/>
      <c r="BD181" s="39"/>
      <c r="BE181" s="39"/>
      <c r="BF181" s="40"/>
      <c r="BG181" s="40"/>
      <c r="BH181" s="55"/>
      <c r="BI181" s="56"/>
      <c r="BJ181" s="39"/>
      <c r="BK181" s="54"/>
      <c r="BL181" s="358"/>
      <c r="BM181" s="39"/>
      <c r="BN181" s="381"/>
      <c r="BO181" s="53"/>
      <c r="BP181" s="53"/>
      <c r="BQ181" s="39"/>
      <c r="BR181" s="39"/>
      <c r="BS181" s="39"/>
      <c r="BT181" s="32"/>
      <c r="BU181" s="39"/>
      <c r="BV181" s="57"/>
      <c r="BW181" s="375"/>
      <c r="BX181" s="54"/>
      <c r="BY181" s="358"/>
      <c r="BZ181" s="58"/>
      <c r="CA181" s="59"/>
      <c r="CB181" s="60"/>
      <c r="CC181" s="59"/>
      <c r="CD181" s="59"/>
      <c r="CE181" s="61"/>
      <c r="CF181" s="39"/>
      <c r="CG181" s="39"/>
    </row>
    <row r="182" spans="1:85" ht="46.5" outlineLevel="1" x14ac:dyDescent="0.35">
      <c r="A182" s="135" t="s">
        <v>321</v>
      </c>
      <c r="B182" s="78" t="s">
        <v>337</v>
      </c>
      <c r="C182" s="35" t="s">
        <v>81</v>
      </c>
      <c r="D182" s="72">
        <v>241000269269</v>
      </c>
      <c r="E182" s="36" t="s">
        <v>74</v>
      </c>
      <c r="F182" s="77">
        <f t="shared" si="30"/>
        <v>908.88294999999994</v>
      </c>
      <c r="G182" s="259">
        <f t="shared" si="18"/>
        <v>504.45240000000001</v>
      </c>
      <c r="H182" s="32">
        <f t="shared" si="19"/>
        <v>404.43054999999998</v>
      </c>
      <c r="I182" s="259"/>
      <c r="J182" s="32"/>
      <c r="K182" s="358"/>
      <c r="L182" s="39"/>
      <c r="M182" s="358">
        <v>43.977910000000001</v>
      </c>
      <c r="N182" s="39">
        <v>17.962810000000001</v>
      </c>
      <c r="O182" s="358"/>
      <c r="P182" s="39"/>
      <c r="Q182" s="259"/>
      <c r="R182" s="32"/>
      <c r="S182" s="39">
        <v>198.38673</v>
      </c>
      <c r="T182" s="259">
        <v>460.47449</v>
      </c>
      <c r="U182" s="32">
        <v>188.08100999999999</v>
      </c>
      <c r="V182" s="358"/>
      <c r="W182" s="53"/>
      <c r="X182" s="358"/>
      <c r="Y182" s="39"/>
      <c r="Z182" s="371"/>
      <c r="AA182" s="40"/>
      <c r="AB182" s="358"/>
      <c r="AC182" s="39"/>
      <c r="AD182" s="54"/>
      <c r="AE182" s="358"/>
      <c r="AF182" s="39"/>
      <c r="AG182" s="39"/>
      <c r="AH182" s="259"/>
      <c r="AI182" s="32"/>
      <c r="AJ182" s="259"/>
      <c r="AK182" s="32"/>
      <c r="AL182" s="259"/>
      <c r="AM182" s="39"/>
      <c r="AN182" s="371"/>
      <c r="AO182" s="40"/>
      <c r="AP182" s="358"/>
      <c r="AQ182" s="39"/>
      <c r="AR182" s="40"/>
      <c r="AS182" s="40"/>
      <c r="AT182" s="40"/>
      <c r="AU182" s="39"/>
      <c r="AV182" s="358"/>
      <c r="AW182" s="39"/>
      <c r="AX182" s="54"/>
      <c r="AY182" s="358"/>
      <c r="AZ182" s="39"/>
      <c r="BA182" s="358"/>
      <c r="BB182" s="39"/>
      <c r="BC182" s="40"/>
      <c r="BD182" s="39"/>
      <c r="BE182" s="39"/>
      <c r="BF182" s="40"/>
      <c r="BG182" s="40"/>
      <c r="BH182" s="55"/>
      <c r="BI182" s="56"/>
      <c r="BJ182" s="39"/>
      <c r="BK182" s="54"/>
      <c r="BL182" s="358"/>
      <c r="BM182" s="39"/>
      <c r="BN182" s="381"/>
      <c r="BO182" s="53"/>
      <c r="BP182" s="53"/>
      <c r="BQ182" s="39"/>
      <c r="BR182" s="39"/>
      <c r="BS182" s="39"/>
      <c r="BT182" s="32"/>
      <c r="BU182" s="39"/>
      <c r="BV182" s="57"/>
      <c r="BW182" s="375"/>
      <c r="BX182" s="54"/>
      <c r="BY182" s="358"/>
      <c r="BZ182" s="58"/>
      <c r="CA182" s="59"/>
      <c r="CB182" s="60"/>
      <c r="CC182" s="59"/>
      <c r="CD182" s="59"/>
      <c r="CE182" s="61"/>
      <c r="CF182" s="39"/>
      <c r="CG182" s="39"/>
    </row>
    <row r="183" spans="1:85" outlineLevel="1" x14ac:dyDescent="0.35">
      <c r="A183" s="75" t="s">
        <v>321</v>
      </c>
      <c r="B183" s="78" t="s">
        <v>338</v>
      </c>
      <c r="C183" s="35" t="s">
        <v>109</v>
      </c>
      <c r="D183" s="72">
        <v>2410004475</v>
      </c>
      <c r="E183" s="36" t="s">
        <v>74</v>
      </c>
      <c r="F183" s="77">
        <f t="shared" si="30"/>
        <v>1683.884</v>
      </c>
      <c r="G183" s="259">
        <f t="shared" si="18"/>
        <v>0</v>
      </c>
      <c r="H183" s="32">
        <f t="shared" si="19"/>
        <v>1683.884</v>
      </c>
      <c r="I183" s="259"/>
      <c r="J183" s="32"/>
      <c r="K183" s="358"/>
      <c r="L183" s="39"/>
      <c r="M183" s="358"/>
      <c r="N183" s="39"/>
      <c r="O183" s="358"/>
      <c r="P183" s="39"/>
      <c r="Q183" s="259"/>
      <c r="R183" s="32"/>
      <c r="S183" s="39"/>
      <c r="T183" s="259"/>
      <c r="U183" s="32"/>
      <c r="V183" s="358"/>
      <c r="W183" s="53"/>
      <c r="X183" s="358"/>
      <c r="Y183" s="39"/>
      <c r="Z183" s="371"/>
      <c r="AA183" s="40"/>
      <c r="AB183" s="358"/>
      <c r="AC183" s="39"/>
      <c r="AD183" s="54"/>
      <c r="AE183" s="358"/>
      <c r="AF183" s="39"/>
      <c r="AG183" s="39"/>
      <c r="AH183" s="259"/>
      <c r="AI183" s="32"/>
      <c r="AJ183" s="259"/>
      <c r="AK183" s="32"/>
      <c r="AL183" s="259"/>
      <c r="AM183" s="39"/>
      <c r="AN183" s="371"/>
      <c r="AO183" s="40"/>
      <c r="AP183" s="358"/>
      <c r="AQ183" s="39"/>
      <c r="AR183" s="40"/>
      <c r="AS183" s="40"/>
      <c r="AT183" s="40"/>
      <c r="AU183" s="39"/>
      <c r="AV183" s="358"/>
      <c r="AW183" s="39"/>
      <c r="AX183" s="54"/>
      <c r="AY183" s="358"/>
      <c r="AZ183" s="39"/>
      <c r="BA183" s="358"/>
      <c r="BB183" s="39"/>
      <c r="BC183" s="40"/>
      <c r="BD183" s="39"/>
      <c r="BE183" s="39"/>
      <c r="BF183" s="40"/>
      <c r="BG183" s="40"/>
      <c r="BH183" s="55"/>
      <c r="BI183" s="56"/>
      <c r="BJ183" s="39"/>
      <c r="BK183" s="54"/>
      <c r="BL183" s="358"/>
      <c r="BM183" s="39"/>
      <c r="BN183" s="381"/>
      <c r="BO183" s="53"/>
      <c r="BP183" s="53"/>
      <c r="BQ183" s="39">
        <v>653.88400000000001</v>
      </c>
      <c r="BR183" s="39"/>
      <c r="BS183" s="39"/>
      <c r="BT183" s="32"/>
      <c r="BU183" s="39"/>
      <c r="BV183" s="57"/>
      <c r="BW183" s="375"/>
      <c r="BX183" s="54"/>
      <c r="BY183" s="358"/>
      <c r="BZ183" s="58"/>
      <c r="CA183" s="59">
        <v>1030</v>
      </c>
      <c r="CB183" s="60"/>
      <c r="CC183" s="59"/>
      <c r="CD183" s="59"/>
      <c r="CE183" s="61"/>
      <c r="CF183" s="39"/>
      <c r="CG183" s="39"/>
    </row>
    <row r="184" spans="1:85" outlineLevel="1" x14ac:dyDescent="0.35">
      <c r="A184" s="75" t="s">
        <v>321</v>
      </c>
      <c r="B184" s="78" t="s">
        <v>339</v>
      </c>
      <c r="C184" s="35" t="s">
        <v>109</v>
      </c>
      <c r="D184" s="72">
        <v>2410002118</v>
      </c>
      <c r="E184" s="36" t="s">
        <v>74</v>
      </c>
      <c r="F184" s="77">
        <f t="shared" si="30"/>
        <v>297.16019999999997</v>
      </c>
      <c r="G184" s="259">
        <f t="shared" si="18"/>
        <v>0</v>
      </c>
      <c r="H184" s="32">
        <f t="shared" si="19"/>
        <v>297.16019999999997</v>
      </c>
      <c r="I184" s="259"/>
      <c r="J184" s="32"/>
      <c r="K184" s="358"/>
      <c r="L184" s="39"/>
      <c r="M184" s="358"/>
      <c r="N184" s="39"/>
      <c r="O184" s="358"/>
      <c r="P184" s="39"/>
      <c r="Q184" s="259"/>
      <c r="R184" s="32"/>
      <c r="S184" s="39"/>
      <c r="T184" s="259"/>
      <c r="U184" s="32"/>
      <c r="V184" s="358"/>
      <c r="W184" s="53"/>
      <c r="X184" s="358"/>
      <c r="Y184" s="39"/>
      <c r="Z184" s="371"/>
      <c r="AA184" s="40"/>
      <c r="AB184" s="358"/>
      <c r="AC184" s="39"/>
      <c r="AD184" s="54"/>
      <c r="AE184" s="358"/>
      <c r="AF184" s="39"/>
      <c r="AG184" s="39"/>
      <c r="AH184" s="259"/>
      <c r="AI184" s="32"/>
      <c r="AJ184" s="259"/>
      <c r="AK184" s="32"/>
      <c r="AL184" s="259"/>
      <c r="AM184" s="39"/>
      <c r="AN184" s="371"/>
      <c r="AO184" s="40"/>
      <c r="AP184" s="358"/>
      <c r="AQ184" s="39"/>
      <c r="AR184" s="40"/>
      <c r="AS184" s="40"/>
      <c r="AT184" s="40"/>
      <c r="AU184" s="39"/>
      <c r="AV184" s="358"/>
      <c r="AW184" s="39"/>
      <c r="AX184" s="54"/>
      <c r="AY184" s="358"/>
      <c r="AZ184" s="39"/>
      <c r="BA184" s="358"/>
      <c r="BB184" s="39"/>
      <c r="BC184" s="40"/>
      <c r="BD184" s="39"/>
      <c r="BE184" s="39"/>
      <c r="BF184" s="40"/>
      <c r="BG184" s="40"/>
      <c r="BH184" s="55"/>
      <c r="BI184" s="56"/>
      <c r="BJ184" s="39"/>
      <c r="BK184" s="54"/>
      <c r="BL184" s="358"/>
      <c r="BM184" s="39"/>
      <c r="BN184" s="381"/>
      <c r="BO184" s="53"/>
      <c r="BP184" s="53"/>
      <c r="BQ184" s="39">
        <v>297.16019999999997</v>
      </c>
      <c r="BR184" s="39"/>
      <c r="BS184" s="39"/>
      <c r="BT184" s="32"/>
      <c r="BU184" s="39"/>
      <c r="BV184" s="57"/>
      <c r="BW184" s="375"/>
      <c r="BX184" s="54"/>
      <c r="BY184" s="358"/>
      <c r="BZ184" s="58"/>
      <c r="CA184" s="59"/>
      <c r="CB184" s="60"/>
      <c r="CC184" s="59"/>
      <c r="CD184" s="59"/>
      <c r="CE184" s="61"/>
      <c r="CF184" s="39"/>
      <c r="CG184" s="39"/>
    </row>
    <row r="185" spans="1:85" ht="30.75" customHeight="1" outlineLevel="1" x14ac:dyDescent="0.35">
      <c r="A185" s="75" t="s">
        <v>321</v>
      </c>
      <c r="B185" s="78" t="s">
        <v>340</v>
      </c>
      <c r="C185" s="35" t="s">
        <v>118</v>
      </c>
      <c r="D185" s="72" t="s">
        <v>341</v>
      </c>
      <c r="E185" s="36" t="s">
        <v>74</v>
      </c>
      <c r="F185" s="77">
        <f t="shared" si="30"/>
        <v>22602.564159999998</v>
      </c>
      <c r="G185" s="259">
        <f t="shared" si="18"/>
        <v>6018.82359</v>
      </c>
      <c r="H185" s="32">
        <f t="shared" si="19"/>
        <v>16583.740569999998</v>
      </c>
      <c r="I185" s="259">
        <v>286.65645999999998</v>
      </c>
      <c r="J185" s="32">
        <v>117.08504000000001</v>
      </c>
      <c r="K185" s="358">
        <f>707.62962+234.52852</f>
        <v>942.15814</v>
      </c>
      <c r="L185" s="39">
        <f>289.03182+95.79334</f>
        <v>384.82515999999998</v>
      </c>
      <c r="M185" s="358">
        <v>922.74130000000002</v>
      </c>
      <c r="N185" s="39">
        <v>376.89433000000002</v>
      </c>
      <c r="O185" s="358"/>
      <c r="P185" s="39"/>
      <c r="Q185" s="259"/>
      <c r="R185" s="32"/>
      <c r="S185" s="39">
        <v>1983.8672999999999</v>
      </c>
      <c r="T185" s="259">
        <v>3867.2676900000001</v>
      </c>
      <c r="U185" s="32">
        <v>1579.5871999999999</v>
      </c>
      <c r="V185" s="358"/>
      <c r="W185" s="53"/>
      <c r="X185" s="358"/>
      <c r="Y185" s="39"/>
      <c r="Z185" s="371"/>
      <c r="AA185" s="40"/>
      <c r="AB185" s="358"/>
      <c r="AC185" s="39"/>
      <c r="AD185" s="54"/>
      <c r="AE185" s="358"/>
      <c r="AF185" s="39"/>
      <c r="AG185" s="39"/>
      <c r="AH185" s="259"/>
      <c r="AI185" s="32"/>
      <c r="AJ185" s="259"/>
      <c r="AK185" s="32"/>
      <c r="AL185" s="259"/>
      <c r="AM185" s="39"/>
      <c r="AN185" s="371"/>
      <c r="AO185" s="40"/>
      <c r="AP185" s="358"/>
      <c r="AQ185" s="39"/>
      <c r="AR185" s="40"/>
      <c r="AS185" s="40"/>
      <c r="AT185" s="40"/>
      <c r="AU185" s="39"/>
      <c r="AV185" s="358"/>
      <c r="AW185" s="39"/>
      <c r="AX185" s="54"/>
      <c r="AY185" s="358"/>
      <c r="AZ185" s="39"/>
      <c r="BA185" s="358"/>
      <c r="BB185" s="39"/>
      <c r="BC185" s="40"/>
      <c r="BD185" s="39"/>
      <c r="BE185" s="39"/>
      <c r="BF185" s="40"/>
      <c r="BG185" s="40"/>
      <c r="BH185" s="55"/>
      <c r="BI185" s="56">
        <f>50+54.16667</f>
        <v>104.16667000000001</v>
      </c>
      <c r="BJ185" s="39"/>
      <c r="BK185" s="54"/>
      <c r="BL185" s="358"/>
      <c r="BM185" s="39"/>
      <c r="BN185" s="381"/>
      <c r="BO185" s="53"/>
      <c r="BP185" s="53"/>
      <c r="BQ185" s="39"/>
      <c r="BR185" s="39"/>
      <c r="BS185" s="39"/>
      <c r="BT185" s="32"/>
      <c r="BU185" s="39"/>
      <c r="BV185" s="57"/>
      <c r="BW185" s="375"/>
      <c r="BX185" s="54"/>
      <c r="BY185" s="358"/>
      <c r="BZ185" s="58"/>
      <c r="CA185" s="59"/>
      <c r="CB185" s="60"/>
      <c r="CC185" s="59"/>
      <c r="CD185" s="59"/>
      <c r="CE185" s="61">
        <v>12037.31487</v>
      </c>
      <c r="CF185" s="39"/>
      <c r="CG185" s="39"/>
    </row>
    <row r="186" spans="1:85" outlineLevel="1" x14ac:dyDescent="0.35">
      <c r="A186" s="75" t="s">
        <v>321</v>
      </c>
      <c r="B186" s="78" t="s">
        <v>342</v>
      </c>
      <c r="C186" s="35" t="s">
        <v>118</v>
      </c>
      <c r="D186" s="72" t="s">
        <v>343</v>
      </c>
      <c r="E186" s="36" t="s">
        <v>74</v>
      </c>
      <c r="F186" s="77">
        <f t="shared" si="30"/>
        <v>1573.6393400000002</v>
      </c>
      <c r="G186" s="259">
        <f t="shared" si="18"/>
        <v>357.98662000000002</v>
      </c>
      <c r="H186" s="32">
        <f t="shared" si="19"/>
        <v>1215.65272</v>
      </c>
      <c r="I186" s="259"/>
      <c r="J186" s="32"/>
      <c r="K186" s="358">
        <v>132.01605000000001</v>
      </c>
      <c r="L186" s="39">
        <v>53.922049999999999</v>
      </c>
      <c r="M186" s="358"/>
      <c r="N186" s="39"/>
      <c r="O186" s="358"/>
      <c r="P186" s="39"/>
      <c r="Q186" s="259"/>
      <c r="R186" s="32"/>
      <c r="S186" s="39">
        <v>164.25036</v>
      </c>
      <c r="T186" s="259">
        <v>225.97057000000001</v>
      </c>
      <c r="U186" s="32">
        <v>92.297780000000003</v>
      </c>
      <c r="V186" s="358"/>
      <c r="W186" s="53"/>
      <c r="X186" s="358"/>
      <c r="Y186" s="39"/>
      <c r="Z186" s="371"/>
      <c r="AA186" s="40"/>
      <c r="AB186" s="358"/>
      <c r="AC186" s="39"/>
      <c r="AD186" s="54"/>
      <c r="AE186" s="358"/>
      <c r="AF186" s="39"/>
      <c r="AG186" s="39"/>
      <c r="AH186" s="259"/>
      <c r="AI186" s="32"/>
      <c r="AJ186" s="259"/>
      <c r="AK186" s="32"/>
      <c r="AL186" s="259"/>
      <c r="AM186" s="39"/>
      <c r="AN186" s="371"/>
      <c r="AO186" s="40"/>
      <c r="AP186" s="358"/>
      <c r="AQ186" s="39"/>
      <c r="AR186" s="40"/>
      <c r="AS186" s="40"/>
      <c r="AT186" s="40"/>
      <c r="AU186" s="39"/>
      <c r="AV186" s="358"/>
      <c r="AW186" s="39"/>
      <c r="AX186" s="54"/>
      <c r="AY186" s="358"/>
      <c r="AZ186" s="39"/>
      <c r="BA186" s="358"/>
      <c r="BB186" s="39"/>
      <c r="BC186" s="40"/>
      <c r="BD186" s="39"/>
      <c r="BE186" s="39"/>
      <c r="BF186" s="40"/>
      <c r="BG186" s="40"/>
      <c r="BH186" s="55"/>
      <c r="BI186" s="56"/>
      <c r="BJ186" s="39"/>
      <c r="BK186" s="54"/>
      <c r="BL186" s="358"/>
      <c r="BM186" s="39"/>
      <c r="BN186" s="381"/>
      <c r="BO186" s="53"/>
      <c r="BP186" s="53"/>
      <c r="BQ186" s="39"/>
      <c r="BR186" s="39"/>
      <c r="BS186" s="39"/>
      <c r="BT186" s="32"/>
      <c r="BU186" s="39"/>
      <c r="BV186" s="57"/>
      <c r="BW186" s="375"/>
      <c r="BX186" s="54"/>
      <c r="BY186" s="358"/>
      <c r="BZ186" s="58"/>
      <c r="CA186" s="59"/>
      <c r="CB186" s="60"/>
      <c r="CC186" s="59"/>
      <c r="CD186" s="59"/>
      <c r="CE186" s="61">
        <v>905.18253000000004</v>
      </c>
      <c r="CF186" s="39"/>
      <c r="CG186" s="39"/>
    </row>
    <row r="187" spans="1:85" ht="30.75" customHeight="1" outlineLevel="1" x14ac:dyDescent="0.35">
      <c r="A187" s="75" t="s">
        <v>321</v>
      </c>
      <c r="B187" s="78" t="s">
        <v>344</v>
      </c>
      <c r="C187" s="35" t="s">
        <v>118</v>
      </c>
      <c r="D187" s="72">
        <v>2410004098</v>
      </c>
      <c r="E187" s="36" t="s">
        <v>74</v>
      </c>
      <c r="F187" s="77">
        <f t="shared" si="30"/>
        <v>3179.9415600000002</v>
      </c>
      <c r="G187" s="259">
        <f t="shared" si="18"/>
        <v>1012.26445</v>
      </c>
      <c r="H187" s="32">
        <f t="shared" si="19"/>
        <v>2167.6771100000001</v>
      </c>
      <c r="I187" s="259"/>
      <c r="J187" s="32"/>
      <c r="K187" s="358">
        <f>384.18171+208.35607</f>
        <v>592.53778</v>
      </c>
      <c r="L187" s="39">
        <f>156.91929+85.10318</f>
        <v>242.02247</v>
      </c>
      <c r="M187" s="358">
        <v>419.72667000000001</v>
      </c>
      <c r="N187" s="39">
        <v>171.43764999999999</v>
      </c>
      <c r="O187" s="358"/>
      <c r="P187" s="39"/>
      <c r="Q187" s="259"/>
      <c r="R187" s="32"/>
      <c r="S187" s="39">
        <v>1563.3468</v>
      </c>
      <c r="T187" s="259"/>
      <c r="U187" s="32"/>
      <c r="V187" s="358"/>
      <c r="W187" s="53"/>
      <c r="X187" s="358"/>
      <c r="Y187" s="39"/>
      <c r="Z187" s="371"/>
      <c r="AA187" s="40"/>
      <c r="AB187" s="358"/>
      <c r="AC187" s="39"/>
      <c r="AD187" s="54"/>
      <c r="AE187" s="358"/>
      <c r="AF187" s="39"/>
      <c r="AG187" s="39"/>
      <c r="AH187" s="259"/>
      <c r="AI187" s="32"/>
      <c r="AJ187" s="259"/>
      <c r="AK187" s="32"/>
      <c r="AL187" s="259"/>
      <c r="AM187" s="39"/>
      <c r="AN187" s="371"/>
      <c r="AO187" s="40"/>
      <c r="AP187" s="358"/>
      <c r="AQ187" s="39"/>
      <c r="AR187" s="40"/>
      <c r="AS187" s="40"/>
      <c r="AT187" s="40"/>
      <c r="AU187" s="39"/>
      <c r="AV187" s="358"/>
      <c r="AW187" s="39"/>
      <c r="AX187" s="54"/>
      <c r="AY187" s="358"/>
      <c r="AZ187" s="39"/>
      <c r="BA187" s="358"/>
      <c r="BB187" s="39"/>
      <c r="BC187" s="40"/>
      <c r="BD187" s="39"/>
      <c r="BE187" s="39"/>
      <c r="BF187" s="40"/>
      <c r="BG187" s="40"/>
      <c r="BH187" s="55"/>
      <c r="BI187" s="56"/>
      <c r="BJ187" s="39"/>
      <c r="BK187" s="54"/>
      <c r="BL187" s="358"/>
      <c r="BM187" s="39"/>
      <c r="BN187" s="381"/>
      <c r="BO187" s="53"/>
      <c r="BP187" s="53"/>
      <c r="BQ187" s="39"/>
      <c r="BR187" s="39"/>
      <c r="BS187" s="39"/>
      <c r="BT187" s="32"/>
      <c r="BU187" s="39">
        <v>190.87019000000001</v>
      </c>
      <c r="BV187" s="57"/>
      <c r="BW187" s="375"/>
      <c r="BX187" s="54"/>
      <c r="BY187" s="358"/>
      <c r="BZ187" s="58"/>
      <c r="CA187" s="59"/>
      <c r="CB187" s="60"/>
      <c r="CC187" s="59"/>
      <c r="CD187" s="59"/>
      <c r="CE187" s="61"/>
      <c r="CF187" s="39"/>
      <c r="CG187" s="39"/>
    </row>
    <row r="188" spans="1:85" outlineLevel="1" x14ac:dyDescent="0.35">
      <c r="A188" s="75" t="s">
        <v>321</v>
      </c>
      <c r="B188" s="78" t="s">
        <v>345</v>
      </c>
      <c r="C188" s="35" t="s">
        <v>118</v>
      </c>
      <c r="D188" s="72" t="s">
        <v>346</v>
      </c>
      <c r="E188" s="36" t="s">
        <v>74</v>
      </c>
      <c r="F188" s="77">
        <f t="shared" si="30"/>
        <v>1108.1791899999998</v>
      </c>
      <c r="G188" s="259">
        <f t="shared" si="18"/>
        <v>50.182589999999998</v>
      </c>
      <c r="H188" s="32">
        <f t="shared" si="19"/>
        <v>1057.9965999999999</v>
      </c>
      <c r="I188" s="259"/>
      <c r="J188" s="32"/>
      <c r="K188" s="358">
        <v>50.182589999999998</v>
      </c>
      <c r="L188" s="39">
        <v>20.497109999999999</v>
      </c>
      <c r="M188" s="358"/>
      <c r="N188" s="39"/>
      <c r="O188" s="358"/>
      <c r="P188" s="39"/>
      <c r="Q188" s="259"/>
      <c r="R188" s="32"/>
      <c r="S188" s="39">
        <v>797.99949000000004</v>
      </c>
      <c r="T188" s="259"/>
      <c r="U188" s="32"/>
      <c r="V188" s="358"/>
      <c r="W188" s="53"/>
      <c r="X188" s="358"/>
      <c r="Y188" s="39"/>
      <c r="Z188" s="371"/>
      <c r="AA188" s="40"/>
      <c r="AB188" s="358"/>
      <c r="AC188" s="39"/>
      <c r="AD188" s="54"/>
      <c r="AE188" s="358"/>
      <c r="AF188" s="39"/>
      <c r="AG188" s="39"/>
      <c r="AH188" s="259"/>
      <c r="AI188" s="32"/>
      <c r="AJ188" s="259"/>
      <c r="AK188" s="32"/>
      <c r="AL188" s="259"/>
      <c r="AM188" s="39"/>
      <c r="AN188" s="371"/>
      <c r="AO188" s="40"/>
      <c r="AP188" s="358"/>
      <c r="AQ188" s="39"/>
      <c r="AR188" s="40"/>
      <c r="AS188" s="40"/>
      <c r="AT188" s="40"/>
      <c r="AU188" s="39"/>
      <c r="AV188" s="358"/>
      <c r="AW188" s="39"/>
      <c r="AX188" s="54"/>
      <c r="AY188" s="358"/>
      <c r="AZ188" s="39"/>
      <c r="BA188" s="358"/>
      <c r="BB188" s="39"/>
      <c r="BC188" s="40"/>
      <c r="BD188" s="39"/>
      <c r="BE188" s="39"/>
      <c r="BF188" s="40"/>
      <c r="BG188" s="40"/>
      <c r="BH188" s="55"/>
      <c r="BI188" s="56">
        <f>72.5+167</f>
        <v>239.5</v>
      </c>
      <c r="BJ188" s="39"/>
      <c r="BK188" s="54"/>
      <c r="BL188" s="358"/>
      <c r="BM188" s="39"/>
      <c r="BN188" s="381"/>
      <c r="BO188" s="53"/>
      <c r="BP188" s="53"/>
      <c r="BQ188" s="39"/>
      <c r="BR188" s="39"/>
      <c r="BS188" s="39"/>
      <c r="BT188" s="32"/>
      <c r="BU188" s="39"/>
      <c r="BV188" s="57"/>
      <c r="BW188" s="375"/>
      <c r="BX188" s="54"/>
      <c r="BY188" s="358"/>
      <c r="BZ188" s="58"/>
      <c r="CA188" s="59"/>
      <c r="CB188" s="60"/>
      <c r="CC188" s="59"/>
      <c r="CD188" s="59"/>
      <c r="CE188" s="61"/>
      <c r="CF188" s="39"/>
      <c r="CG188" s="39"/>
    </row>
    <row r="189" spans="1:85" ht="51.75" customHeight="1" outlineLevel="1" x14ac:dyDescent="0.35">
      <c r="A189" s="75" t="s">
        <v>321</v>
      </c>
      <c r="B189" s="78" t="s">
        <v>347</v>
      </c>
      <c r="C189" s="35" t="s">
        <v>118</v>
      </c>
      <c r="D189" s="72" t="s">
        <v>348</v>
      </c>
      <c r="E189" s="36" t="s">
        <v>74</v>
      </c>
      <c r="F189" s="77">
        <f t="shared" si="30"/>
        <v>3367.6394300000002</v>
      </c>
      <c r="G189" s="259">
        <f t="shared" si="18"/>
        <v>1345.56303</v>
      </c>
      <c r="H189" s="32">
        <f t="shared" si="19"/>
        <v>2022.0763999999999</v>
      </c>
      <c r="I189" s="259"/>
      <c r="J189" s="32"/>
      <c r="K189" s="358">
        <f>40.34331+100.96857</f>
        <v>141.31188</v>
      </c>
      <c r="L189" s="39">
        <f>16.47825+41.24068</f>
        <v>57.71893</v>
      </c>
      <c r="M189" s="358">
        <v>223.69801000000001</v>
      </c>
      <c r="N189" s="39">
        <v>91.369609999999994</v>
      </c>
      <c r="O189" s="358"/>
      <c r="P189" s="39"/>
      <c r="Q189" s="259"/>
      <c r="R189" s="32"/>
      <c r="S189" s="39">
        <v>1409.9804999999999</v>
      </c>
      <c r="T189" s="259">
        <v>980.55313999999998</v>
      </c>
      <c r="U189" s="32">
        <v>400.50736000000001</v>
      </c>
      <c r="V189" s="358"/>
      <c r="W189" s="53"/>
      <c r="X189" s="358"/>
      <c r="Y189" s="39"/>
      <c r="Z189" s="371"/>
      <c r="AA189" s="40"/>
      <c r="AB189" s="358"/>
      <c r="AC189" s="39"/>
      <c r="AD189" s="54"/>
      <c r="AE189" s="358"/>
      <c r="AF189" s="39"/>
      <c r="AG189" s="39"/>
      <c r="AH189" s="259"/>
      <c r="AI189" s="32"/>
      <c r="AJ189" s="259"/>
      <c r="AK189" s="32"/>
      <c r="AL189" s="259"/>
      <c r="AM189" s="39"/>
      <c r="AN189" s="371"/>
      <c r="AO189" s="40"/>
      <c r="AP189" s="358"/>
      <c r="AQ189" s="39"/>
      <c r="AR189" s="40"/>
      <c r="AS189" s="40"/>
      <c r="AT189" s="40"/>
      <c r="AU189" s="39"/>
      <c r="AV189" s="358"/>
      <c r="AW189" s="39"/>
      <c r="AX189" s="54"/>
      <c r="AY189" s="358"/>
      <c r="AZ189" s="39"/>
      <c r="BA189" s="358"/>
      <c r="BB189" s="39"/>
      <c r="BC189" s="40"/>
      <c r="BD189" s="39"/>
      <c r="BE189" s="39"/>
      <c r="BF189" s="40"/>
      <c r="BG189" s="40"/>
      <c r="BH189" s="55"/>
      <c r="BI189" s="56">
        <v>62.5</v>
      </c>
      <c r="BJ189" s="39"/>
      <c r="BK189" s="54"/>
      <c r="BL189" s="358"/>
      <c r="BM189" s="39"/>
      <c r="BN189" s="381"/>
      <c r="BO189" s="53"/>
      <c r="BP189" s="53"/>
      <c r="BQ189" s="39"/>
      <c r="BR189" s="39"/>
      <c r="BS189" s="39"/>
      <c r="BT189" s="32"/>
      <c r="BU189" s="39"/>
      <c r="BV189" s="57"/>
      <c r="BW189" s="375"/>
      <c r="BX189" s="54"/>
      <c r="BY189" s="358"/>
      <c r="BZ189" s="58"/>
      <c r="CA189" s="59"/>
      <c r="CB189" s="60"/>
      <c r="CC189" s="59"/>
      <c r="CD189" s="59"/>
      <c r="CE189" s="61"/>
      <c r="CF189" s="39"/>
      <c r="CG189" s="39"/>
    </row>
    <row r="190" spans="1:85" outlineLevel="1" x14ac:dyDescent="0.35">
      <c r="A190" s="75" t="s">
        <v>321</v>
      </c>
      <c r="B190" s="78" t="s">
        <v>349</v>
      </c>
      <c r="C190" s="35" t="s">
        <v>118</v>
      </c>
      <c r="D190" s="72" t="s">
        <v>350</v>
      </c>
      <c r="E190" s="36" t="s">
        <v>126</v>
      </c>
      <c r="F190" s="77">
        <f t="shared" si="30"/>
        <v>18057.206849999999</v>
      </c>
      <c r="G190" s="259">
        <f t="shared" si="18"/>
        <v>2033.4269899999999</v>
      </c>
      <c r="H190" s="32">
        <f t="shared" si="19"/>
        <v>16023.779859999999</v>
      </c>
      <c r="I190" s="259"/>
      <c r="J190" s="32"/>
      <c r="K190" s="358"/>
      <c r="L190" s="39"/>
      <c r="M190" s="358">
        <v>289.79241999999999</v>
      </c>
      <c r="N190" s="39">
        <v>118.36592</v>
      </c>
      <c r="O190" s="358"/>
      <c r="P190" s="39"/>
      <c r="Q190" s="259"/>
      <c r="R190" s="32"/>
      <c r="S190" s="39">
        <f>4542.94656+750.83836</f>
        <v>5293.7849200000001</v>
      </c>
      <c r="T190" s="259"/>
      <c r="U190" s="32"/>
      <c r="V190" s="358"/>
      <c r="W190" s="53"/>
      <c r="X190" s="358"/>
      <c r="Y190" s="39"/>
      <c r="Z190" s="371"/>
      <c r="AA190" s="40"/>
      <c r="AB190" s="358"/>
      <c r="AC190" s="39"/>
      <c r="AD190" s="54"/>
      <c r="AE190" s="358"/>
      <c r="AF190" s="39"/>
      <c r="AG190" s="39">
        <v>6469.0080399999997</v>
      </c>
      <c r="AH190" s="358">
        <v>1743.6345699999999</v>
      </c>
      <c r="AI190" s="39">
        <v>712.18876999999998</v>
      </c>
      <c r="AJ190" s="259"/>
      <c r="AK190" s="32"/>
      <c r="AL190" s="259"/>
      <c r="AM190" s="39"/>
      <c r="AN190" s="371"/>
      <c r="AO190" s="40"/>
      <c r="AP190" s="358"/>
      <c r="AQ190" s="39"/>
      <c r="AR190" s="40"/>
      <c r="AS190" s="40"/>
      <c r="AT190" s="40"/>
      <c r="AU190" s="39"/>
      <c r="AV190" s="358"/>
      <c r="AW190" s="39"/>
      <c r="AX190" s="54"/>
      <c r="AY190" s="358"/>
      <c r="AZ190" s="39"/>
      <c r="BA190" s="358"/>
      <c r="BB190" s="39"/>
      <c r="BC190" s="40"/>
      <c r="BD190" s="39"/>
      <c r="BE190" s="39"/>
      <c r="BF190" s="40"/>
      <c r="BG190" s="40"/>
      <c r="BH190" s="55"/>
      <c r="BI190" s="56">
        <f>71.75+2428.59834+74.15+74.15</f>
        <v>2648.6483400000002</v>
      </c>
      <c r="BJ190" s="39"/>
      <c r="BK190" s="54"/>
      <c r="BL190" s="358"/>
      <c r="BM190" s="39"/>
      <c r="BN190" s="381"/>
      <c r="BO190" s="53"/>
      <c r="BP190" s="53"/>
      <c r="BQ190" s="39"/>
      <c r="BR190" s="39"/>
      <c r="BS190" s="39"/>
      <c r="BT190" s="32"/>
      <c r="BU190" s="39">
        <v>781.78386999999998</v>
      </c>
      <c r="BV190" s="57"/>
      <c r="BW190" s="375"/>
      <c r="BX190" s="54"/>
      <c r="BY190" s="358"/>
      <c r="BZ190" s="58"/>
      <c r="CA190" s="59"/>
      <c r="CB190" s="60"/>
      <c r="CC190" s="59"/>
      <c r="CD190" s="59"/>
      <c r="CE190" s="61"/>
      <c r="CF190" s="39"/>
      <c r="CG190" s="39"/>
    </row>
    <row r="191" spans="1:85" outlineLevel="1" x14ac:dyDescent="0.35">
      <c r="A191" s="75" t="s">
        <v>321</v>
      </c>
      <c r="B191" s="78" t="s">
        <v>351</v>
      </c>
      <c r="C191" s="35" t="s">
        <v>118</v>
      </c>
      <c r="D191" s="72" t="s">
        <v>352</v>
      </c>
      <c r="E191" s="36" t="s">
        <v>74</v>
      </c>
      <c r="F191" s="77">
        <f t="shared" si="30"/>
        <v>2390.8373799999999</v>
      </c>
      <c r="G191" s="259">
        <f t="shared" si="18"/>
        <v>437.00037999999995</v>
      </c>
      <c r="H191" s="32">
        <f t="shared" si="19"/>
        <v>1953.837</v>
      </c>
      <c r="I191" s="259"/>
      <c r="J191" s="32"/>
      <c r="K191" s="358">
        <v>73.582750000000004</v>
      </c>
      <c r="L191" s="39">
        <v>30.054919999999999</v>
      </c>
      <c r="M191" s="358"/>
      <c r="N191" s="39"/>
      <c r="O191" s="358"/>
      <c r="P191" s="39"/>
      <c r="Q191" s="259"/>
      <c r="R191" s="32"/>
      <c r="S191" s="39">
        <v>823.73400000000004</v>
      </c>
      <c r="T191" s="259"/>
      <c r="U191" s="32"/>
      <c r="V191" s="358"/>
      <c r="W191" s="53"/>
      <c r="X191" s="358"/>
      <c r="Y191" s="39"/>
      <c r="Z191" s="371"/>
      <c r="AA191" s="40"/>
      <c r="AB191" s="358"/>
      <c r="AC191" s="39"/>
      <c r="AD191" s="54"/>
      <c r="AE191" s="358"/>
      <c r="AF191" s="39"/>
      <c r="AG191" s="39">
        <v>951.60990000000004</v>
      </c>
      <c r="AH191" s="358">
        <v>363.41762999999997</v>
      </c>
      <c r="AI191" s="39">
        <v>148.43817999999999</v>
      </c>
      <c r="AJ191" s="259"/>
      <c r="AK191" s="32"/>
      <c r="AL191" s="259"/>
      <c r="AM191" s="39"/>
      <c r="AN191" s="371"/>
      <c r="AO191" s="40"/>
      <c r="AP191" s="358"/>
      <c r="AQ191" s="39"/>
      <c r="AR191" s="40"/>
      <c r="AS191" s="40"/>
      <c r="AT191" s="40"/>
      <c r="AU191" s="39"/>
      <c r="AV191" s="358"/>
      <c r="AW191" s="39"/>
      <c r="AX191" s="54"/>
      <c r="AY191" s="358"/>
      <c r="AZ191" s="39"/>
      <c r="BA191" s="358"/>
      <c r="BB191" s="39"/>
      <c r="BC191" s="40"/>
      <c r="BD191" s="39"/>
      <c r="BE191" s="39"/>
      <c r="BF191" s="40"/>
      <c r="BG191" s="40"/>
      <c r="BH191" s="55"/>
      <c r="BI191" s="56"/>
      <c r="BJ191" s="39"/>
      <c r="BK191" s="54"/>
      <c r="BL191" s="358"/>
      <c r="BM191" s="39"/>
      <c r="BN191" s="381"/>
      <c r="BO191" s="53"/>
      <c r="BP191" s="53"/>
      <c r="BQ191" s="39"/>
      <c r="BR191" s="39"/>
      <c r="BS191" s="39"/>
      <c r="BT191" s="32"/>
      <c r="BU191" s="39"/>
      <c r="BV191" s="57"/>
      <c r="BW191" s="375"/>
      <c r="BX191" s="54"/>
      <c r="BY191" s="358"/>
      <c r="BZ191" s="58"/>
      <c r="CA191" s="59"/>
      <c r="CB191" s="60"/>
      <c r="CC191" s="59"/>
      <c r="CD191" s="59"/>
      <c r="CE191" s="61"/>
      <c r="CF191" s="39"/>
      <c r="CG191" s="39"/>
    </row>
    <row r="192" spans="1:85" outlineLevel="1" x14ac:dyDescent="0.35">
      <c r="A192" s="75" t="s">
        <v>321</v>
      </c>
      <c r="B192" s="78" t="s">
        <v>353</v>
      </c>
      <c r="C192" s="35" t="s">
        <v>118</v>
      </c>
      <c r="D192" s="72" t="s">
        <v>354</v>
      </c>
      <c r="E192" s="36" t="s">
        <v>74</v>
      </c>
      <c r="F192" s="77">
        <f t="shared" si="30"/>
        <v>9575.8870900000002</v>
      </c>
      <c r="G192" s="259">
        <f t="shared" si="18"/>
        <v>2202.9334699999999</v>
      </c>
      <c r="H192" s="32">
        <f t="shared" si="19"/>
        <v>7372.9536200000002</v>
      </c>
      <c r="I192" s="259"/>
      <c r="J192" s="32"/>
      <c r="K192" s="358">
        <v>747.95398999999998</v>
      </c>
      <c r="L192" s="39">
        <v>305.50234</v>
      </c>
      <c r="M192" s="358"/>
      <c r="N192" s="39"/>
      <c r="O192" s="358"/>
      <c r="P192" s="39"/>
      <c r="Q192" s="259"/>
      <c r="R192" s="32"/>
      <c r="S192" s="39">
        <v>3463.11</v>
      </c>
      <c r="T192" s="259">
        <v>1454.97948</v>
      </c>
      <c r="U192" s="32">
        <v>594.28701999999998</v>
      </c>
      <c r="V192" s="358"/>
      <c r="W192" s="53"/>
      <c r="X192" s="358"/>
      <c r="Y192" s="39"/>
      <c r="Z192" s="371"/>
      <c r="AA192" s="40"/>
      <c r="AB192" s="358"/>
      <c r="AC192" s="39"/>
      <c r="AD192" s="54"/>
      <c r="AE192" s="358"/>
      <c r="AF192" s="39"/>
      <c r="AG192" s="39"/>
      <c r="AH192" s="259"/>
      <c r="AI192" s="32"/>
      <c r="AJ192" s="259"/>
      <c r="AK192" s="32"/>
      <c r="AL192" s="259"/>
      <c r="AM192" s="39"/>
      <c r="AN192" s="371"/>
      <c r="AO192" s="40"/>
      <c r="AP192" s="358"/>
      <c r="AQ192" s="39"/>
      <c r="AR192" s="40"/>
      <c r="AS192" s="40"/>
      <c r="AT192" s="40"/>
      <c r="AU192" s="39"/>
      <c r="AV192" s="358"/>
      <c r="AW192" s="39"/>
      <c r="AX192" s="54"/>
      <c r="AY192" s="358"/>
      <c r="AZ192" s="39"/>
      <c r="BA192" s="358"/>
      <c r="BB192" s="39"/>
      <c r="BC192" s="40"/>
      <c r="BD192" s="39"/>
      <c r="BE192" s="39"/>
      <c r="BF192" s="40"/>
      <c r="BG192" s="40"/>
      <c r="BH192" s="55"/>
      <c r="BI192" s="56">
        <v>64.602090000000004</v>
      </c>
      <c r="BJ192" s="39"/>
      <c r="BK192" s="54"/>
      <c r="BL192" s="358"/>
      <c r="BM192" s="39"/>
      <c r="BN192" s="381"/>
      <c r="BO192" s="53"/>
      <c r="BP192" s="53"/>
      <c r="BQ192" s="39"/>
      <c r="BR192" s="39"/>
      <c r="BS192" s="39"/>
      <c r="BT192" s="32"/>
      <c r="BU192" s="39"/>
      <c r="BV192" s="57"/>
      <c r="BW192" s="375"/>
      <c r="BX192" s="54"/>
      <c r="BY192" s="358"/>
      <c r="BZ192" s="58"/>
      <c r="CA192" s="59"/>
      <c r="CB192" s="60"/>
      <c r="CC192" s="59"/>
      <c r="CD192" s="59"/>
      <c r="CE192" s="61">
        <v>2945.45217</v>
      </c>
      <c r="CF192" s="39"/>
      <c r="CG192" s="39"/>
    </row>
    <row r="193" spans="1:85" s="3" customFormat="1" ht="22.5" x14ac:dyDescent="0.3">
      <c r="A193" s="264" t="s">
        <v>355</v>
      </c>
      <c r="B193" s="265"/>
      <c r="C193" s="261" t="s">
        <v>135</v>
      </c>
      <c r="D193" s="262"/>
      <c r="E193" s="262"/>
      <c r="F193" s="260">
        <f>SUBTOTAL(9,F172:F192)</f>
        <v>76628.523280000009</v>
      </c>
      <c r="G193" s="260">
        <f>SUBTOTAL(9,G172:G192)</f>
        <v>15055.921899999999</v>
      </c>
      <c r="H193" s="260">
        <f>SUBTOTAL(9,H172:H192)</f>
        <v>61572.601379999993</v>
      </c>
      <c r="I193" s="260">
        <f>SUBTOTAL(9,I172:I192)</f>
        <v>618.35991999999999</v>
      </c>
      <c r="J193" s="260">
        <f>SUBTOTAL(9,J172:J192)</f>
        <v>252.56954000000002</v>
      </c>
      <c r="K193" s="260">
        <f>SUBTOTAL(9,K172:K192)</f>
        <v>2845.1306499999996</v>
      </c>
      <c r="L193" s="260">
        <f>SUBTOTAL(9,L172:L192)</f>
        <v>1162.0956100000001</v>
      </c>
      <c r="M193" s="260">
        <f>SUBTOTAL(9,M172:M192)</f>
        <v>2038.5893400000002</v>
      </c>
      <c r="N193" s="260">
        <f>SUBTOTAL(9,N172:N192)</f>
        <v>832.66325999999992</v>
      </c>
      <c r="O193" s="260">
        <f>SUBTOTAL(9,O172:O192)</f>
        <v>0</v>
      </c>
      <c r="P193" s="260">
        <f>SUBTOTAL(9,P172:P192)</f>
        <v>0</v>
      </c>
      <c r="Q193" s="260">
        <f>SUBTOTAL(9,Q172:Q192)</f>
        <v>0</v>
      </c>
      <c r="R193" s="260">
        <f>SUBTOTAL(9,R172:R192)</f>
        <v>0</v>
      </c>
      <c r="S193" s="260">
        <f>SUBTOTAL(9,S172:S192)</f>
        <v>17528.38465</v>
      </c>
      <c r="T193" s="260">
        <f>SUBTOTAL(9,T172:T192)</f>
        <v>7281.4839100000008</v>
      </c>
      <c r="U193" s="260">
        <f>SUBTOTAL(9,U172:U192)</f>
        <v>2974.1253299999998</v>
      </c>
      <c r="V193" s="260">
        <f>SUBTOTAL(9,V172:V192)</f>
        <v>0</v>
      </c>
      <c r="W193" s="260">
        <f>SUBTOTAL(9,W172:W192)</f>
        <v>0</v>
      </c>
      <c r="X193" s="260">
        <f>SUBTOTAL(9,X172:X192)</f>
        <v>0</v>
      </c>
      <c r="Y193" s="260">
        <f>SUBTOTAL(9,Y172:Y192)</f>
        <v>0</v>
      </c>
      <c r="Z193" s="260">
        <f>SUBTOTAL(9,Z172:Z192)</f>
        <v>0</v>
      </c>
      <c r="AA193" s="260">
        <f>SUBTOTAL(9,AA172:AA192)</f>
        <v>0</v>
      </c>
      <c r="AB193" s="260">
        <f>SUBTOTAL(9,AB172:AB192)</f>
        <v>0</v>
      </c>
      <c r="AC193" s="260">
        <f>SUBTOTAL(9,AC172:AC192)</f>
        <v>0</v>
      </c>
      <c r="AD193" s="260">
        <f>SUBTOTAL(9,AD172:AD192)</f>
        <v>0</v>
      </c>
      <c r="AE193" s="260">
        <f>SUBTOTAL(9,AE172:AE192)</f>
        <v>0</v>
      </c>
      <c r="AF193" s="260">
        <f>SUBTOTAL(9,AF172:AF192)</f>
        <v>0</v>
      </c>
      <c r="AG193" s="260">
        <f>SUBTOTAL(9,AG172:AG192)</f>
        <v>8496.1100900000001</v>
      </c>
      <c r="AH193" s="260">
        <f>SUBTOTAL(9,AH172:AH192)</f>
        <v>2272.35808</v>
      </c>
      <c r="AI193" s="260">
        <f>SUBTOTAL(9,AI172:AI192)</f>
        <v>928.14625000000001</v>
      </c>
      <c r="AJ193" s="260">
        <f>SUBTOTAL(9,AJ172:AJ192)</f>
        <v>0</v>
      </c>
      <c r="AK193" s="260">
        <f>SUBTOTAL(9,AK172:AK192)</f>
        <v>0</v>
      </c>
      <c r="AL193" s="260">
        <f>SUBTOTAL(9,AL172:AL192)</f>
        <v>0</v>
      </c>
      <c r="AM193" s="260">
        <f>SUBTOTAL(9,AM172:AM192)</f>
        <v>0</v>
      </c>
      <c r="AN193" s="260">
        <f>SUBTOTAL(9,AN172:AN192)</f>
        <v>0</v>
      </c>
      <c r="AO193" s="260">
        <f>SUBTOTAL(9,AO172:AO192)</f>
        <v>0</v>
      </c>
      <c r="AP193" s="260">
        <f>SUBTOTAL(9,AP172:AP192)</f>
        <v>0</v>
      </c>
      <c r="AQ193" s="260">
        <f>SUBTOTAL(9,AQ172:AQ192)</f>
        <v>0</v>
      </c>
      <c r="AR193" s="260">
        <f>SUBTOTAL(9,AR172:AR192)</f>
        <v>6000</v>
      </c>
      <c r="AS193" s="260">
        <f>SUBTOTAL(9,AS172:AS192)</f>
        <v>0</v>
      </c>
      <c r="AT193" s="260">
        <f>SUBTOTAL(9,AT172:AT192)</f>
        <v>0</v>
      </c>
      <c r="AU193" s="260">
        <f>SUBTOTAL(9,AU172:AU192)</f>
        <v>0</v>
      </c>
      <c r="AV193" s="260">
        <f>SUBTOTAL(9,AV172:AV192)</f>
        <v>0</v>
      </c>
      <c r="AW193" s="260">
        <f>SUBTOTAL(9,AW172:AW192)</f>
        <v>0</v>
      </c>
      <c r="AX193" s="260">
        <f>SUBTOTAL(9,AX172:AX192)</f>
        <v>0</v>
      </c>
      <c r="AY193" s="260">
        <f>SUBTOTAL(9,AY172:AY192)</f>
        <v>0</v>
      </c>
      <c r="AZ193" s="260">
        <f>SUBTOTAL(9,AZ172:AZ192)</f>
        <v>0</v>
      </c>
      <c r="BA193" s="260">
        <f>SUBTOTAL(9,BA172:BA192)</f>
        <v>0</v>
      </c>
      <c r="BB193" s="260">
        <f>SUBTOTAL(9,BB172:BB192)</f>
        <v>0</v>
      </c>
      <c r="BC193" s="260">
        <f>SUBTOTAL(9,BC172:BC192)</f>
        <v>0</v>
      </c>
      <c r="BD193" s="260">
        <f>SUBTOTAL(9,BD172:BD192)</f>
        <v>0</v>
      </c>
      <c r="BE193" s="260">
        <f>SUBTOTAL(9,BE172:BE192)</f>
        <v>0</v>
      </c>
      <c r="BF193" s="260">
        <f>SUBTOTAL(9,BF172:BF192)</f>
        <v>0</v>
      </c>
      <c r="BG193" s="260">
        <f>SUBTOTAL(9,BG172:BG192)</f>
        <v>0</v>
      </c>
      <c r="BH193" s="260">
        <f>SUBTOTAL(9,BH172:BH192)</f>
        <v>0</v>
      </c>
      <c r="BI193" s="260">
        <f>SUBTOTAL(9,BI172:BI192)</f>
        <v>3194.4171000000001</v>
      </c>
      <c r="BJ193" s="260">
        <f>SUBTOTAL(9,BJ172:BJ192)</f>
        <v>1362.44172</v>
      </c>
      <c r="BK193" s="260">
        <f>SUBTOTAL(9,BK172:BK192)</f>
        <v>0</v>
      </c>
      <c r="BL193" s="260">
        <f>SUBTOTAL(9,BL172:BL192)</f>
        <v>0</v>
      </c>
      <c r="BM193" s="260">
        <f>SUBTOTAL(9,BM172:BM192)</f>
        <v>0</v>
      </c>
      <c r="BN193" s="260">
        <f>SUBTOTAL(9,BN172:BN192)</f>
        <v>0</v>
      </c>
      <c r="BO193" s="260">
        <f>SUBTOTAL(9,BO172:BO192)</f>
        <v>0</v>
      </c>
      <c r="BP193" s="260">
        <f>SUBTOTAL(9,BP172:BP192)</f>
        <v>0</v>
      </c>
      <c r="BQ193" s="260">
        <f>SUBTOTAL(9,BQ172:BQ192)</f>
        <v>951.04420000000005</v>
      </c>
      <c r="BR193" s="260">
        <f>SUBTOTAL(9,BR172:BR192)</f>
        <v>0</v>
      </c>
      <c r="BS193" s="260">
        <f>SUBTOTAL(9,BS172:BS192)</f>
        <v>0</v>
      </c>
      <c r="BT193" s="260">
        <f>SUBTOTAL(9,BT172:BT192)</f>
        <v>0</v>
      </c>
      <c r="BU193" s="260">
        <f>SUBTOTAL(9,BU172:BU192)</f>
        <v>972.65405999999996</v>
      </c>
      <c r="BV193" s="260">
        <f>SUBTOTAL(9,BV172:BV192)</f>
        <v>0</v>
      </c>
      <c r="BW193" s="260">
        <f>SUBTOTAL(9,BW172:BW192)</f>
        <v>0</v>
      </c>
      <c r="BX193" s="260">
        <f>SUBTOTAL(9,BX172:BX192)</f>
        <v>0</v>
      </c>
      <c r="BY193" s="260">
        <f>SUBTOTAL(9,BY172:BY192)</f>
        <v>0</v>
      </c>
      <c r="BZ193" s="260">
        <f>SUBTOTAL(9,BZ172:BZ192)</f>
        <v>0</v>
      </c>
      <c r="CA193" s="260">
        <f>SUBTOTAL(9,CA172:CA192)</f>
        <v>1030</v>
      </c>
      <c r="CB193" s="260">
        <f>SUBTOTAL(9,CB172:CB192)</f>
        <v>0</v>
      </c>
      <c r="CC193" s="260">
        <f>SUBTOTAL(9,CC172:CC192)</f>
        <v>0</v>
      </c>
      <c r="CD193" s="260">
        <f>SUBTOTAL(9,CD172:CD192)</f>
        <v>0</v>
      </c>
      <c r="CE193" s="260">
        <f>SUBTOTAL(9,CE172:CE192)</f>
        <v>15887.949570000001</v>
      </c>
      <c r="CF193" s="260">
        <f>SUBTOTAL(9,CF172:CF192)</f>
        <v>0</v>
      </c>
      <c r="CG193" s="260">
        <f>SUBTOTAL(9,CG172:CG192)</f>
        <v>0</v>
      </c>
    </row>
    <row r="194" spans="1:85" ht="69.75" outlineLevel="1" x14ac:dyDescent="0.35">
      <c r="A194" s="75" t="s">
        <v>356</v>
      </c>
      <c r="B194" s="10" t="s">
        <v>357</v>
      </c>
      <c r="C194" s="35" t="s">
        <v>73</v>
      </c>
      <c r="D194" s="72">
        <v>420514382714</v>
      </c>
      <c r="E194" s="36" t="s">
        <v>74</v>
      </c>
      <c r="F194" s="77">
        <f t="shared" ref="F194:F219" si="31">G194+H194</f>
        <v>443.43308000000002</v>
      </c>
      <c r="G194" s="259">
        <f t="shared" si="18"/>
        <v>265.27949000000001</v>
      </c>
      <c r="H194" s="32">
        <f t="shared" si="19"/>
        <v>178.15359000000001</v>
      </c>
      <c r="I194" s="259"/>
      <c r="J194" s="32"/>
      <c r="K194" s="358"/>
      <c r="L194" s="39"/>
      <c r="M194" s="358"/>
      <c r="N194" s="39"/>
      <c r="O194" s="358">
        <v>58.924720000000001</v>
      </c>
      <c r="P194" s="39">
        <v>24.06784</v>
      </c>
      <c r="Q194" s="259"/>
      <c r="R194" s="32"/>
      <c r="S194" s="39">
        <v>69.8</v>
      </c>
      <c r="T194" s="259"/>
      <c r="U194" s="32"/>
      <c r="V194" s="358"/>
      <c r="W194" s="53"/>
      <c r="X194" s="358">
        <v>206.35477</v>
      </c>
      <c r="Y194" s="39">
        <v>84.285749999999993</v>
      </c>
      <c r="Z194" s="371"/>
      <c r="AA194" s="40"/>
      <c r="AB194" s="358"/>
      <c r="AC194" s="39"/>
      <c r="AD194" s="54"/>
      <c r="AE194" s="358"/>
      <c r="AF194" s="39"/>
      <c r="AG194" s="39"/>
      <c r="AH194" s="259"/>
      <c r="AI194" s="32"/>
      <c r="AJ194" s="259"/>
      <c r="AK194" s="32"/>
      <c r="AL194" s="259"/>
      <c r="AM194" s="39"/>
      <c r="AN194" s="371"/>
      <c r="AO194" s="40"/>
      <c r="AP194" s="358"/>
      <c r="AQ194" s="39"/>
      <c r="AR194" s="40"/>
      <c r="AS194" s="40"/>
      <c r="AT194" s="40"/>
      <c r="AU194" s="39"/>
      <c r="AV194" s="358"/>
      <c r="AW194" s="39"/>
      <c r="AX194" s="54"/>
      <c r="AY194" s="358"/>
      <c r="AZ194" s="39"/>
      <c r="BA194" s="358"/>
      <c r="BB194" s="39"/>
      <c r="BC194" s="40"/>
      <c r="BD194" s="39"/>
      <c r="BE194" s="39"/>
      <c r="BF194" s="40"/>
      <c r="BG194" s="40"/>
      <c r="BH194" s="55"/>
      <c r="BI194" s="56"/>
      <c r="BJ194" s="39"/>
      <c r="BK194" s="54"/>
      <c r="BL194" s="358"/>
      <c r="BM194" s="39"/>
      <c r="BN194" s="381"/>
      <c r="BO194" s="53"/>
      <c r="BP194" s="53"/>
      <c r="BQ194" s="39"/>
      <c r="BR194" s="39"/>
      <c r="BS194" s="39"/>
      <c r="BT194" s="32"/>
      <c r="BU194" s="39"/>
      <c r="BV194" s="57"/>
      <c r="BW194" s="375"/>
      <c r="BX194" s="54"/>
      <c r="BY194" s="358"/>
      <c r="BZ194" s="58"/>
      <c r="CA194" s="59"/>
      <c r="CB194" s="60"/>
      <c r="CC194" s="59"/>
      <c r="CD194" s="59"/>
      <c r="CE194" s="61"/>
      <c r="CF194" s="39"/>
      <c r="CG194" s="39"/>
    </row>
    <row r="195" spans="1:85" ht="69.75" outlineLevel="1" x14ac:dyDescent="0.35">
      <c r="A195" s="86" t="s">
        <v>356</v>
      </c>
      <c r="B195" s="304" t="s">
        <v>1214</v>
      </c>
      <c r="C195" s="305" t="s">
        <v>73</v>
      </c>
      <c r="D195" s="302">
        <v>241102098870</v>
      </c>
      <c r="E195" s="301"/>
      <c r="F195" s="77">
        <f>G195+H195</f>
        <v>5800</v>
      </c>
      <c r="G195" s="259">
        <f>SUMIF($I$5:$CG$5,"федеральный бюджет",I195:CG195)</f>
        <v>0</v>
      </c>
      <c r="H195" s="32">
        <f>SUMIF($I$5:$CG$5,"краевой бюджет",I195:CG195)</f>
        <v>5800</v>
      </c>
      <c r="I195" s="349"/>
      <c r="J195" s="306"/>
      <c r="K195" s="366"/>
      <c r="L195" s="307"/>
      <c r="M195" s="366"/>
      <c r="N195" s="307"/>
      <c r="O195" s="366"/>
      <c r="P195" s="307"/>
      <c r="Q195" s="349"/>
      <c r="R195" s="306"/>
      <c r="S195" s="307"/>
      <c r="T195" s="349"/>
      <c r="U195" s="306"/>
      <c r="V195" s="366"/>
      <c r="W195" s="292"/>
      <c r="X195" s="366"/>
      <c r="Y195" s="307"/>
      <c r="Z195" s="366"/>
      <c r="AA195" s="307"/>
      <c r="AB195" s="366"/>
      <c r="AC195" s="307"/>
      <c r="AD195" s="307"/>
      <c r="AE195" s="366"/>
      <c r="AF195" s="307"/>
      <c r="AG195" s="307"/>
      <c r="AH195" s="349"/>
      <c r="AI195" s="306"/>
      <c r="AJ195" s="349"/>
      <c r="AK195" s="306"/>
      <c r="AL195" s="349"/>
      <c r="AM195" s="307"/>
      <c r="AN195" s="366"/>
      <c r="AO195" s="307"/>
      <c r="AP195" s="366"/>
      <c r="AQ195" s="307"/>
      <c r="AR195" s="307">
        <v>5800</v>
      </c>
      <c r="AS195" s="307"/>
      <c r="AT195" s="307"/>
      <c r="AU195" s="307"/>
      <c r="AV195" s="366"/>
      <c r="AW195" s="307"/>
      <c r="AX195" s="307"/>
      <c r="AY195" s="366"/>
      <c r="AZ195" s="307"/>
      <c r="BA195" s="366"/>
      <c r="BB195" s="307"/>
      <c r="BC195" s="307"/>
      <c r="BD195" s="307"/>
      <c r="BE195" s="307"/>
      <c r="BF195" s="307"/>
      <c r="BG195" s="307"/>
      <c r="BH195" s="307"/>
      <c r="BI195" s="307"/>
      <c r="BJ195" s="307"/>
      <c r="BK195" s="307"/>
      <c r="BL195" s="366"/>
      <c r="BM195" s="307"/>
      <c r="BN195" s="383"/>
      <c r="BO195" s="292"/>
      <c r="BP195" s="292"/>
      <c r="BQ195" s="307"/>
      <c r="BR195" s="307"/>
      <c r="BS195" s="307"/>
      <c r="BT195" s="306"/>
      <c r="BU195" s="307"/>
      <c r="BV195" s="307"/>
      <c r="BW195" s="366"/>
      <c r="BX195" s="307"/>
      <c r="BY195" s="366"/>
      <c r="BZ195" s="315"/>
      <c r="CA195" s="292"/>
      <c r="CB195" s="292"/>
      <c r="CC195" s="292"/>
      <c r="CD195" s="292"/>
      <c r="CE195" s="292"/>
      <c r="CF195" s="307"/>
      <c r="CG195" s="307"/>
    </row>
    <row r="196" spans="1:85" ht="69.75" outlineLevel="1" x14ac:dyDescent="0.35">
      <c r="A196" s="86" t="s">
        <v>356</v>
      </c>
      <c r="B196" s="304" t="s">
        <v>1215</v>
      </c>
      <c r="C196" s="305" t="s">
        <v>73</v>
      </c>
      <c r="D196" s="302">
        <v>246515225367</v>
      </c>
      <c r="E196" s="301"/>
      <c r="F196" s="77">
        <f>G196+H196</f>
        <v>3157.1509999999998</v>
      </c>
      <c r="G196" s="259">
        <f>SUMIF($I$5:$CG$5,"федеральный бюджет",I196:CG196)</f>
        <v>0</v>
      </c>
      <c r="H196" s="32">
        <f>SUMIF($I$5:$CG$5,"краевой бюджет",I196:CG196)</f>
        <v>3157.1509999999998</v>
      </c>
      <c r="I196" s="349"/>
      <c r="J196" s="306"/>
      <c r="K196" s="366"/>
      <c r="L196" s="307"/>
      <c r="M196" s="366"/>
      <c r="N196" s="307"/>
      <c r="O196" s="366"/>
      <c r="P196" s="307"/>
      <c r="Q196" s="349"/>
      <c r="R196" s="306"/>
      <c r="S196" s="307"/>
      <c r="T196" s="349"/>
      <c r="U196" s="306"/>
      <c r="V196" s="366"/>
      <c r="W196" s="292"/>
      <c r="X196" s="366"/>
      <c r="Y196" s="307"/>
      <c r="Z196" s="366"/>
      <c r="AA196" s="307"/>
      <c r="AB196" s="366"/>
      <c r="AC196" s="307"/>
      <c r="AD196" s="307"/>
      <c r="AE196" s="366"/>
      <c r="AF196" s="307"/>
      <c r="AG196" s="307"/>
      <c r="AH196" s="349"/>
      <c r="AI196" s="306"/>
      <c r="AJ196" s="349"/>
      <c r="AK196" s="306"/>
      <c r="AL196" s="349"/>
      <c r="AM196" s="307"/>
      <c r="AN196" s="366"/>
      <c r="AO196" s="307"/>
      <c r="AP196" s="366"/>
      <c r="AQ196" s="307"/>
      <c r="AR196" s="307">
        <v>3157.1509999999998</v>
      </c>
      <c r="AS196" s="307"/>
      <c r="AT196" s="307"/>
      <c r="AU196" s="307"/>
      <c r="AV196" s="366"/>
      <c r="AW196" s="307"/>
      <c r="AX196" s="307"/>
      <c r="AY196" s="366"/>
      <c r="AZ196" s="307"/>
      <c r="BA196" s="366"/>
      <c r="BB196" s="307"/>
      <c r="BC196" s="307"/>
      <c r="BD196" s="307"/>
      <c r="BE196" s="307"/>
      <c r="BF196" s="307"/>
      <c r="BG196" s="307"/>
      <c r="BH196" s="307"/>
      <c r="BI196" s="307"/>
      <c r="BJ196" s="307"/>
      <c r="BK196" s="307"/>
      <c r="BL196" s="366"/>
      <c r="BM196" s="307"/>
      <c r="BN196" s="383"/>
      <c r="BO196" s="292"/>
      <c r="BP196" s="292"/>
      <c r="BQ196" s="307"/>
      <c r="BR196" s="307"/>
      <c r="BS196" s="307"/>
      <c r="BT196" s="306"/>
      <c r="BU196" s="307"/>
      <c r="BV196" s="307"/>
      <c r="BW196" s="366"/>
      <c r="BX196" s="307"/>
      <c r="BY196" s="366"/>
      <c r="BZ196" s="315"/>
      <c r="CA196" s="292"/>
      <c r="CB196" s="292"/>
      <c r="CC196" s="292"/>
      <c r="CD196" s="292"/>
      <c r="CE196" s="292"/>
      <c r="CF196" s="307"/>
      <c r="CG196" s="307"/>
    </row>
    <row r="197" spans="1:85" ht="69.75" outlineLevel="1" x14ac:dyDescent="0.35">
      <c r="A197" s="86" t="s">
        <v>356</v>
      </c>
      <c r="B197" s="304" t="s">
        <v>1216</v>
      </c>
      <c r="C197" s="305" t="s">
        <v>73</v>
      </c>
      <c r="D197" s="302">
        <v>241107117766</v>
      </c>
      <c r="E197" s="301"/>
      <c r="F197" s="77">
        <f>G197+H197</f>
        <v>7000</v>
      </c>
      <c r="G197" s="259">
        <f>SUMIF($I$5:$CG$5,"федеральный бюджет",I197:CG197)</f>
        <v>0</v>
      </c>
      <c r="H197" s="32">
        <f>SUMIF($I$5:$CG$5,"краевой бюджет",I197:CG197)</f>
        <v>7000</v>
      </c>
      <c r="I197" s="349"/>
      <c r="J197" s="306"/>
      <c r="K197" s="366"/>
      <c r="L197" s="307"/>
      <c r="M197" s="366"/>
      <c r="N197" s="307"/>
      <c r="O197" s="366"/>
      <c r="P197" s="307"/>
      <c r="Q197" s="349"/>
      <c r="R197" s="306"/>
      <c r="S197" s="307"/>
      <c r="T197" s="349"/>
      <c r="U197" s="306"/>
      <c r="V197" s="366"/>
      <c r="W197" s="292"/>
      <c r="X197" s="366"/>
      <c r="Y197" s="307"/>
      <c r="Z197" s="366"/>
      <c r="AA197" s="307"/>
      <c r="AB197" s="366"/>
      <c r="AC197" s="307"/>
      <c r="AD197" s="307"/>
      <c r="AE197" s="366"/>
      <c r="AF197" s="307"/>
      <c r="AG197" s="307"/>
      <c r="AH197" s="349"/>
      <c r="AI197" s="306"/>
      <c r="AJ197" s="349"/>
      <c r="AK197" s="306"/>
      <c r="AL197" s="349"/>
      <c r="AM197" s="307"/>
      <c r="AN197" s="366"/>
      <c r="AO197" s="307"/>
      <c r="AP197" s="366"/>
      <c r="AQ197" s="307"/>
      <c r="AR197" s="307">
        <v>7000</v>
      </c>
      <c r="AS197" s="307"/>
      <c r="AT197" s="307"/>
      <c r="AU197" s="307"/>
      <c r="AV197" s="366"/>
      <c r="AW197" s="307"/>
      <c r="AX197" s="307"/>
      <c r="AY197" s="366"/>
      <c r="AZ197" s="307"/>
      <c r="BA197" s="366"/>
      <c r="BB197" s="307"/>
      <c r="BC197" s="307"/>
      <c r="BD197" s="307"/>
      <c r="BE197" s="307"/>
      <c r="BF197" s="307"/>
      <c r="BG197" s="307"/>
      <c r="BH197" s="307"/>
      <c r="BI197" s="307"/>
      <c r="BJ197" s="307"/>
      <c r="BK197" s="307"/>
      <c r="BL197" s="366"/>
      <c r="BM197" s="307"/>
      <c r="BN197" s="383"/>
      <c r="BO197" s="292"/>
      <c r="BP197" s="292"/>
      <c r="BQ197" s="307"/>
      <c r="BR197" s="307"/>
      <c r="BS197" s="307"/>
      <c r="BT197" s="306"/>
      <c r="BU197" s="307"/>
      <c r="BV197" s="307"/>
      <c r="BW197" s="366"/>
      <c r="BX197" s="307"/>
      <c r="BY197" s="366"/>
      <c r="BZ197" s="315"/>
      <c r="CA197" s="292"/>
      <c r="CB197" s="292"/>
      <c r="CC197" s="292"/>
      <c r="CD197" s="292"/>
      <c r="CE197" s="292"/>
      <c r="CF197" s="307"/>
      <c r="CG197" s="307"/>
    </row>
    <row r="198" spans="1:85" ht="69.75" outlineLevel="1" x14ac:dyDescent="0.35">
      <c r="A198" s="86" t="s">
        <v>356</v>
      </c>
      <c r="B198" s="139" t="s">
        <v>1250</v>
      </c>
      <c r="C198" s="35" t="s">
        <v>73</v>
      </c>
      <c r="D198" s="140">
        <v>241105834824</v>
      </c>
      <c r="E198" s="141" t="s">
        <v>74</v>
      </c>
      <c r="F198" s="77">
        <f>G198+H198</f>
        <v>198.82454000000001</v>
      </c>
      <c r="G198" s="259">
        <f>SUMIF($I$5:$CG$5,"федеральный бюджет",I198:CG198)</f>
        <v>141.16542000000001</v>
      </c>
      <c r="H198" s="32">
        <f>SUMIF($I$5:$CG$5,"краевой бюджет",I198:CG198)</f>
        <v>57.659120000000001</v>
      </c>
      <c r="I198" s="355"/>
      <c r="J198" s="142"/>
      <c r="K198" s="373"/>
      <c r="L198" s="143"/>
      <c r="M198" s="373"/>
      <c r="N198" s="143"/>
      <c r="O198" s="373"/>
      <c r="P198" s="143"/>
      <c r="Q198" s="259">
        <v>141.16542000000001</v>
      </c>
      <c r="R198" s="32">
        <v>57.659120000000001</v>
      </c>
      <c r="S198" s="143"/>
      <c r="T198" s="355"/>
      <c r="U198" s="142"/>
      <c r="V198" s="373"/>
      <c r="W198" s="144"/>
      <c r="X198" s="377"/>
      <c r="Y198" s="145"/>
      <c r="Z198" s="371"/>
      <c r="AA198" s="40"/>
      <c r="AB198" s="377"/>
      <c r="AC198" s="145"/>
      <c r="AD198" s="145"/>
      <c r="AE198" s="377"/>
      <c r="AF198" s="145"/>
      <c r="AG198" s="145"/>
      <c r="AH198" s="361"/>
      <c r="AI198" s="146"/>
      <c r="AJ198" s="361"/>
      <c r="AK198" s="146"/>
      <c r="AL198" s="361"/>
      <c r="AM198" s="145"/>
      <c r="AN198" s="371"/>
      <c r="AO198" s="40"/>
      <c r="AP198" s="377"/>
      <c r="AQ198" s="145"/>
      <c r="AR198" s="40"/>
      <c r="AS198" s="40"/>
      <c r="AT198" s="40"/>
      <c r="AU198" s="145"/>
      <c r="AV198" s="377"/>
      <c r="AW198" s="145"/>
      <c r="AX198" s="145"/>
      <c r="AY198" s="377"/>
      <c r="AZ198" s="145"/>
      <c r="BA198" s="377"/>
      <c r="BB198" s="145"/>
      <c r="BC198" s="40"/>
      <c r="BD198" s="145"/>
      <c r="BE198" s="145"/>
      <c r="BF198" s="40"/>
      <c r="BG198" s="40"/>
      <c r="BH198" s="55"/>
      <c r="BI198" s="145"/>
      <c r="BJ198" s="145"/>
      <c r="BK198" s="145"/>
      <c r="BL198" s="377"/>
      <c r="BM198" s="145"/>
      <c r="BN198" s="402"/>
      <c r="BO198" s="144"/>
      <c r="BP198" s="144"/>
      <c r="BQ198" s="145"/>
      <c r="BR198" s="145"/>
      <c r="BS198" s="145"/>
      <c r="BT198" s="146"/>
      <c r="BU198" s="145"/>
      <c r="BV198" s="57"/>
      <c r="BW198" s="377"/>
      <c r="BX198" s="145"/>
      <c r="BY198" s="377"/>
      <c r="BZ198" s="147"/>
      <c r="CA198" s="59"/>
      <c r="CB198" s="60"/>
      <c r="CC198" s="59"/>
      <c r="CD198" s="59"/>
      <c r="CE198" s="61"/>
      <c r="CF198" s="145"/>
      <c r="CG198" s="145"/>
    </row>
    <row r="199" spans="1:85" ht="69.75" outlineLevel="1" x14ac:dyDescent="0.35">
      <c r="A199" s="75" t="s">
        <v>356</v>
      </c>
      <c r="B199" s="10" t="s">
        <v>358</v>
      </c>
      <c r="C199" s="35" t="s">
        <v>137</v>
      </c>
      <c r="D199" s="72">
        <v>180903625896</v>
      </c>
      <c r="E199" s="36" t="s">
        <v>248</v>
      </c>
      <c r="F199" s="77">
        <f t="shared" si="31"/>
        <v>522.14696000000004</v>
      </c>
      <c r="G199" s="259">
        <f t="shared" si="18"/>
        <v>169.37512000000001</v>
      </c>
      <c r="H199" s="32">
        <f t="shared" si="19"/>
        <v>352.77184</v>
      </c>
      <c r="I199" s="259"/>
      <c r="J199" s="32"/>
      <c r="K199" s="358"/>
      <c r="L199" s="39"/>
      <c r="M199" s="358"/>
      <c r="N199" s="39"/>
      <c r="O199" s="358"/>
      <c r="P199" s="39"/>
      <c r="Q199" s="259">
        <v>94.110280000000003</v>
      </c>
      <c r="R199" s="32">
        <v>38.439410000000002</v>
      </c>
      <c r="S199" s="39">
        <v>283.59044999999998</v>
      </c>
      <c r="T199" s="259"/>
      <c r="U199" s="32"/>
      <c r="V199" s="358"/>
      <c r="W199" s="53"/>
      <c r="X199" s="358">
        <v>75.264840000000007</v>
      </c>
      <c r="Y199" s="39">
        <v>30.741980000000002</v>
      </c>
      <c r="Z199" s="371"/>
      <c r="AA199" s="40"/>
      <c r="AB199" s="358"/>
      <c r="AC199" s="39"/>
      <c r="AD199" s="54"/>
      <c r="AE199" s="358"/>
      <c r="AF199" s="39"/>
      <c r="AG199" s="39"/>
      <c r="AH199" s="259"/>
      <c r="AI199" s="32"/>
      <c r="AJ199" s="259"/>
      <c r="AK199" s="32"/>
      <c r="AL199" s="259"/>
      <c r="AM199" s="39"/>
      <c r="AN199" s="371"/>
      <c r="AO199" s="40"/>
      <c r="AP199" s="358"/>
      <c r="AQ199" s="39"/>
      <c r="AR199" s="40"/>
      <c r="AS199" s="40"/>
      <c r="AT199" s="40"/>
      <c r="AU199" s="39"/>
      <c r="AV199" s="358"/>
      <c r="AW199" s="39"/>
      <c r="AX199" s="54"/>
      <c r="AY199" s="358"/>
      <c r="AZ199" s="39"/>
      <c r="BA199" s="358"/>
      <c r="BB199" s="39"/>
      <c r="BC199" s="40"/>
      <c r="BD199" s="39"/>
      <c r="BE199" s="39"/>
      <c r="BF199" s="40"/>
      <c r="BG199" s="40"/>
      <c r="BH199" s="55"/>
      <c r="BI199" s="56"/>
      <c r="BJ199" s="39"/>
      <c r="BK199" s="54"/>
      <c r="BL199" s="358"/>
      <c r="BM199" s="39"/>
      <c r="BN199" s="381"/>
      <c r="BO199" s="53"/>
      <c r="BP199" s="53"/>
      <c r="BQ199" s="39"/>
      <c r="BR199" s="39"/>
      <c r="BS199" s="39"/>
      <c r="BT199" s="32"/>
      <c r="BU199" s="39"/>
      <c r="BV199" s="57"/>
      <c r="BW199" s="375"/>
      <c r="BX199" s="54"/>
      <c r="BY199" s="358"/>
      <c r="BZ199" s="58"/>
      <c r="CA199" s="59"/>
      <c r="CB199" s="60"/>
      <c r="CC199" s="59"/>
      <c r="CD199" s="59"/>
      <c r="CE199" s="61"/>
      <c r="CF199" s="39"/>
      <c r="CG199" s="39"/>
    </row>
    <row r="200" spans="1:85" ht="46.5" outlineLevel="1" x14ac:dyDescent="0.35">
      <c r="A200" s="75" t="s">
        <v>356</v>
      </c>
      <c r="B200" s="10" t="s">
        <v>1249</v>
      </c>
      <c r="C200" s="35" t="s">
        <v>81</v>
      </c>
      <c r="D200" s="72">
        <v>246310003300</v>
      </c>
      <c r="E200" s="36" t="s">
        <v>74</v>
      </c>
      <c r="F200" s="77">
        <f t="shared" si="31"/>
        <v>35045.9</v>
      </c>
      <c r="G200" s="259">
        <f t="shared" si="18"/>
        <v>0</v>
      </c>
      <c r="H200" s="32">
        <f t="shared" si="19"/>
        <v>35045.9</v>
      </c>
      <c r="I200" s="259"/>
      <c r="J200" s="32"/>
      <c r="K200" s="358"/>
      <c r="L200" s="39"/>
      <c r="M200" s="358"/>
      <c r="N200" s="39"/>
      <c r="O200" s="358"/>
      <c r="P200" s="39"/>
      <c r="Q200" s="259"/>
      <c r="R200" s="32"/>
      <c r="S200" s="39"/>
      <c r="T200" s="259"/>
      <c r="U200" s="32"/>
      <c r="V200" s="358"/>
      <c r="W200" s="53"/>
      <c r="X200" s="358"/>
      <c r="Y200" s="39"/>
      <c r="Z200" s="371"/>
      <c r="AA200" s="40"/>
      <c r="AB200" s="358"/>
      <c r="AC200" s="39"/>
      <c r="AD200" s="54"/>
      <c r="AE200" s="358"/>
      <c r="AF200" s="39"/>
      <c r="AG200" s="39"/>
      <c r="AH200" s="259"/>
      <c r="AI200" s="32"/>
      <c r="AJ200" s="259"/>
      <c r="AK200" s="32"/>
      <c r="AL200" s="259"/>
      <c r="AM200" s="39"/>
      <c r="AN200" s="371"/>
      <c r="AO200" s="40"/>
      <c r="AP200" s="358"/>
      <c r="AQ200" s="39"/>
      <c r="AR200" s="40"/>
      <c r="AS200" s="40"/>
      <c r="AT200" s="40"/>
      <c r="AU200" s="39">
        <v>35000</v>
      </c>
      <c r="AV200" s="358"/>
      <c r="AW200" s="39"/>
      <c r="AX200" s="54"/>
      <c r="AY200" s="358"/>
      <c r="AZ200" s="39"/>
      <c r="BA200" s="358"/>
      <c r="BB200" s="39"/>
      <c r="BC200" s="40"/>
      <c r="BD200" s="39"/>
      <c r="BE200" s="39"/>
      <c r="BF200" s="40"/>
      <c r="BG200" s="40"/>
      <c r="BH200" s="55"/>
      <c r="BI200" s="56"/>
      <c r="BJ200" s="39">
        <v>45.9</v>
      </c>
      <c r="BK200" s="54"/>
      <c r="BL200" s="358"/>
      <c r="BM200" s="39"/>
      <c r="BN200" s="381"/>
      <c r="BO200" s="53"/>
      <c r="BP200" s="53"/>
      <c r="BQ200" s="39"/>
      <c r="BR200" s="39"/>
      <c r="BS200" s="39"/>
      <c r="BT200" s="32"/>
      <c r="BU200" s="39"/>
      <c r="BV200" s="57"/>
      <c r="BW200" s="375"/>
      <c r="BX200" s="54"/>
      <c r="BY200" s="358"/>
      <c r="BZ200" s="58"/>
      <c r="CA200" s="59"/>
      <c r="CB200" s="60"/>
      <c r="CC200" s="59"/>
      <c r="CD200" s="59"/>
      <c r="CE200" s="61"/>
      <c r="CF200" s="39"/>
      <c r="CG200" s="39"/>
    </row>
    <row r="201" spans="1:85" ht="46.5" outlineLevel="1" x14ac:dyDescent="0.35">
      <c r="A201" s="75" t="s">
        <v>356</v>
      </c>
      <c r="B201" s="78" t="s">
        <v>359</v>
      </c>
      <c r="C201" s="136" t="s">
        <v>81</v>
      </c>
      <c r="D201" s="137">
        <v>246507523507</v>
      </c>
      <c r="E201" s="36" t="s">
        <v>74</v>
      </c>
      <c r="F201" s="77">
        <f t="shared" si="31"/>
        <v>10000</v>
      </c>
      <c r="G201" s="259">
        <f t="shared" si="18"/>
        <v>7100</v>
      </c>
      <c r="H201" s="32">
        <f t="shared" si="19"/>
        <v>2900</v>
      </c>
      <c r="I201" s="259"/>
      <c r="J201" s="32"/>
      <c r="K201" s="358"/>
      <c r="L201" s="39"/>
      <c r="M201" s="358"/>
      <c r="N201" s="39"/>
      <c r="O201" s="358"/>
      <c r="P201" s="39"/>
      <c r="Q201" s="259"/>
      <c r="R201" s="32"/>
      <c r="S201" s="39"/>
      <c r="T201" s="259"/>
      <c r="U201" s="32"/>
      <c r="V201" s="358"/>
      <c r="W201" s="53"/>
      <c r="X201" s="358"/>
      <c r="Y201" s="39"/>
      <c r="Z201" s="371"/>
      <c r="AA201" s="40"/>
      <c r="AB201" s="358"/>
      <c r="AC201" s="39"/>
      <c r="AD201" s="54"/>
      <c r="AE201" s="358"/>
      <c r="AF201" s="39"/>
      <c r="AG201" s="39"/>
      <c r="AH201" s="259"/>
      <c r="AI201" s="32"/>
      <c r="AJ201" s="259"/>
      <c r="AK201" s="32"/>
      <c r="AL201" s="259"/>
      <c r="AM201" s="39"/>
      <c r="AN201" s="371"/>
      <c r="AO201" s="40"/>
      <c r="AP201" s="358"/>
      <c r="AQ201" s="39"/>
      <c r="AR201" s="40"/>
      <c r="AS201" s="40"/>
      <c r="AT201" s="40"/>
      <c r="AU201" s="39"/>
      <c r="AV201" s="358"/>
      <c r="AW201" s="39"/>
      <c r="AX201" s="54"/>
      <c r="AY201" s="358"/>
      <c r="AZ201" s="39"/>
      <c r="BA201" s="358">
        <v>7100</v>
      </c>
      <c r="BB201" s="39">
        <v>2900</v>
      </c>
      <c r="BC201" s="40"/>
      <c r="BD201" s="39"/>
      <c r="BE201" s="39"/>
      <c r="BF201" s="40"/>
      <c r="BG201" s="40"/>
      <c r="BH201" s="55"/>
      <c r="BI201" s="56"/>
      <c r="BJ201" s="39"/>
      <c r="BK201" s="54"/>
      <c r="BL201" s="358"/>
      <c r="BM201" s="39"/>
      <c r="BN201" s="381"/>
      <c r="BO201" s="53"/>
      <c r="BP201" s="53"/>
      <c r="BQ201" s="39"/>
      <c r="BR201" s="39"/>
      <c r="BS201" s="39"/>
      <c r="BT201" s="32"/>
      <c r="BU201" s="39"/>
      <c r="BV201" s="57"/>
      <c r="BW201" s="375"/>
      <c r="BX201" s="54"/>
      <c r="BY201" s="358"/>
      <c r="BZ201" s="58"/>
      <c r="CA201" s="59"/>
      <c r="CB201" s="60"/>
      <c r="CC201" s="59"/>
      <c r="CD201" s="59"/>
      <c r="CE201" s="61"/>
      <c r="CF201" s="39"/>
      <c r="CG201" s="39"/>
    </row>
    <row r="202" spans="1:85" ht="46.5" outlineLevel="1" x14ac:dyDescent="0.35">
      <c r="A202" s="75" t="s">
        <v>356</v>
      </c>
      <c r="B202" s="78" t="s">
        <v>360</v>
      </c>
      <c r="C202" s="136" t="s">
        <v>81</v>
      </c>
      <c r="D202" s="137">
        <v>243100571734</v>
      </c>
      <c r="E202" s="36" t="s">
        <v>74</v>
      </c>
      <c r="F202" s="77">
        <f t="shared" si="31"/>
        <v>7000</v>
      </c>
      <c r="G202" s="259">
        <f t="shared" si="18"/>
        <v>6650</v>
      </c>
      <c r="H202" s="32">
        <f t="shared" si="19"/>
        <v>350</v>
      </c>
      <c r="I202" s="259"/>
      <c r="J202" s="32"/>
      <c r="K202" s="358"/>
      <c r="L202" s="39"/>
      <c r="M202" s="358"/>
      <c r="N202" s="39"/>
      <c r="O202" s="358"/>
      <c r="P202" s="39"/>
      <c r="Q202" s="259"/>
      <c r="R202" s="32"/>
      <c r="S202" s="39"/>
      <c r="T202" s="259"/>
      <c r="U202" s="32"/>
      <c r="V202" s="358"/>
      <c r="W202" s="53"/>
      <c r="X202" s="358"/>
      <c r="Y202" s="39"/>
      <c r="Z202" s="371"/>
      <c r="AA202" s="40"/>
      <c r="AB202" s="358"/>
      <c r="AC202" s="39"/>
      <c r="AD202" s="54"/>
      <c r="AE202" s="358"/>
      <c r="AF202" s="39"/>
      <c r="AG202" s="39"/>
      <c r="AH202" s="259"/>
      <c r="AI202" s="32"/>
      <c r="AJ202" s="259"/>
      <c r="AK202" s="32"/>
      <c r="AL202" s="259"/>
      <c r="AM202" s="39"/>
      <c r="AN202" s="371"/>
      <c r="AO202" s="40"/>
      <c r="AP202" s="358">
        <v>6650</v>
      </c>
      <c r="AQ202" s="39">
        <v>350</v>
      </c>
      <c r="AR202" s="40"/>
      <c r="AS202" s="40"/>
      <c r="AT202" s="40"/>
      <c r="AU202" s="39"/>
      <c r="AV202" s="358"/>
      <c r="AW202" s="39"/>
      <c r="AX202" s="54"/>
      <c r="AY202" s="358"/>
      <c r="AZ202" s="39"/>
      <c r="BA202" s="358"/>
      <c r="BB202" s="39"/>
      <c r="BC202" s="40"/>
      <c r="BD202" s="39"/>
      <c r="BE202" s="39"/>
      <c r="BF202" s="40"/>
      <c r="BG202" s="40"/>
      <c r="BH202" s="55"/>
      <c r="BI202" s="56"/>
      <c r="BJ202" s="39"/>
      <c r="BK202" s="54"/>
      <c r="BL202" s="358"/>
      <c r="BM202" s="39"/>
      <c r="BN202" s="381"/>
      <c r="BO202" s="53"/>
      <c r="BP202" s="53"/>
      <c r="BQ202" s="39"/>
      <c r="BR202" s="39"/>
      <c r="BS202" s="39"/>
      <c r="BT202" s="32"/>
      <c r="BU202" s="39"/>
      <c r="BV202" s="57"/>
      <c r="BW202" s="375"/>
      <c r="BX202" s="54"/>
      <c r="BY202" s="358"/>
      <c r="BZ202" s="58"/>
      <c r="CA202" s="59"/>
      <c r="CB202" s="60"/>
      <c r="CC202" s="59"/>
      <c r="CD202" s="59"/>
      <c r="CE202" s="61"/>
      <c r="CF202" s="39"/>
      <c r="CG202" s="39"/>
    </row>
    <row r="203" spans="1:85" ht="46.5" outlineLevel="1" x14ac:dyDescent="0.35">
      <c r="A203" s="75" t="s">
        <v>356</v>
      </c>
      <c r="B203" s="10" t="s">
        <v>361</v>
      </c>
      <c r="C203" s="35" t="s">
        <v>81</v>
      </c>
      <c r="D203" s="72">
        <v>241105611112</v>
      </c>
      <c r="E203" s="36" t="s">
        <v>74</v>
      </c>
      <c r="F203" s="77">
        <f t="shared" si="31"/>
        <v>867.69738999999993</v>
      </c>
      <c r="G203" s="259">
        <f t="shared" ref="G203:G261" si="32">SUMIF($I$5:$CG$5,"федеральный бюджет",I203:CG203)</f>
        <v>6.8932099999999998</v>
      </c>
      <c r="H203" s="32">
        <f t="shared" ref="H203:H261" si="33">SUMIF($I$5:$CG$5,"краевой бюджет",I203:CG203)</f>
        <v>860.80417999999997</v>
      </c>
      <c r="I203" s="259"/>
      <c r="J203" s="32"/>
      <c r="K203" s="358">
        <v>6.8932099999999998</v>
      </c>
      <c r="L203" s="39">
        <v>2.8155399999999999</v>
      </c>
      <c r="M203" s="358"/>
      <c r="N203" s="39"/>
      <c r="O203" s="358"/>
      <c r="P203" s="39"/>
      <c r="Q203" s="259"/>
      <c r="R203" s="32"/>
      <c r="S203" s="39">
        <v>101.10475</v>
      </c>
      <c r="T203" s="259"/>
      <c r="U203" s="32"/>
      <c r="V203" s="358"/>
      <c r="W203" s="53"/>
      <c r="X203" s="358"/>
      <c r="Y203" s="39"/>
      <c r="Z203" s="371"/>
      <c r="AA203" s="40"/>
      <c r="AB203" s="358"/>
      <c r="AC203" s="39"/>
      <c r="AD203" s="54"/>
      <c r="AE203" s="358"/>
      <c r="AF203" s="39"/>
      <c r="AG203" s="39">
        <v>388.13396999999998</v>
      </c>
      <c r="AH203" s="259"/>
      <c r="AI203" s="32"/>
      <c r="AJ203" s="259"/>
      <c r="AK203" s="32"/>
      <c r="AL203" s="259"/>
      <c r="AM203" s="39"/>
      <c r="AN203" s="371"/>
      <c r="AO203" s="40"/>
      <c r="AP203" s="358"/>
      <c r="AQ203" s="39"/>
      <c r="AR203" s="40"/>
      <c r="AS203" s="40"/>
      <c r="AT203" s="40"/>
      <c r="AU203" s="39"/>
      <c r="AV203" s="358"/>
      <c r="AW203" s="39"/>
      <c r="AX203" s="54"/>
      <c r="AY203" s="358"/>
      <c r="AZ203" s="39"/>
      <c r="BA203" s="358"/>
      <c r="BB203" s="39"/>
      <c r="BC203" s="40"/>
      <c r="BD203" s="39"/>
      <c r="BE203" s="39"/>
      <c r="BF203" s="40"/>
      <c r="BG203" s="40"/>
      <c r="BH203" s="55"/>
      <c r="BI203" s="56"/>
      <c r="BJ203" s="39"/>
      <c r="BK203" s="54"/>
      <c r="BL203" s="358"/>
      <c r="BM203" s="39"/>
      <c r="BN203" s="381"/>
      <c r="BO203" s="53"/>
      <c r="BP203" s="53"/>
      <c r="BQ203" s="39"/>
      <c r="BR203" s="39"/>
      <c r="BS203" s="39"/>
      <c r="BT203" s="32"/>
      <c r="BU203" s="39">
        <v>368.74991999999997</v>
      </c>
      <c r="BV203" s="57"/>
      <c r="BW203" s="375"/>
      <c r="BX203" s="54"/>
      <c r="BY203" s="358"/>
      <c r="BZ203" s="58"/>
      <c r="CA203" s="59"/>
      <c r="CB203" s="60"/>
      <c r="CC203" s="59"/>
      <c r="CD203" s="59"/>
      <c r="CE203" s="61"/>
      <c r="CF203" s="39"/>
      <c r="CG203" s="39"/>
    </row>
    <row r="204" spans="1:85" ht="46.5" outlineLevel="1" x14ac:dyDescent="0.35">
      <c r="A204" s="75" t="s">
        <v>356</v>
      </c>
      <c r="B204" s="10" t="s">
        <v>362</v>
      </c>
      <c r="C204" s="35" t="s">
        <v>81</v>
      </c>
      <c r="D204" s="72">
        <v>241102216379</v>
      </c>
      <c r="E204" s="36" t="s">
        <v>74</v>
      </c>
      <c r="F204" s="77">
        <f t="shared" si="31"/>
        <v>4862.5531499999997</v>
      </c>
      <c r="G204" s="259">
        <f t="shared" si="32"/>
        <v>0</v>
      </c>
      <c r="H204" s="32">
        <f t="shared" si="33"/>
        <v>4862.5531499999997</v>
      </c>
      <c r="I204" s="259"/>
      <c r="J204" s="32"/>
      <c r="K204" s="358"/>
      <c r="L204" s="39"/>
      <c r="M204" s="358"/>
      <c r="N204" s="39"/>
      <c r="O204" s="358"/>
      <c r="P204" s="39"/>
      <c r="Q204" s="259"/>
      <c r="R204" s="32"/>
      <c r="S204" s="39"/>
      <c r="T204" s="259"/>
      <c r="U204" s="32"/>
      <c r="V204" s="358"/>
      <c r="W204" s="53"/>
      <c r="X204" s="358"/>
      <c r="Y204" s="39"/>
      <c r="Z204" s="371"/>
      <c r="AA204" s="40"/>
      <c r="AB204" s="358"/>
      <c r="AC204" s="39"/>
      <c r="AD204" s="54"/>
      <c r="AE204" s="358"/>
      <c r="AF204" s="39"/>
      <c r="AG204" s="39"/>
      <c r="AH204" s="259"/>
      <c r="AI204" s="32"/>
      <c r="AJ204" s="259"/>
      <c r="AK204" s="32"/>
      <c r="AL204" s="259"/>
      <c r="AM204" s="39"/>
      <c r="AN204" s="371"/>
      <c r="AO204" s="40"/>
      <c r="AP204" s="358"/>
      <c r="AQ204" s="39"/>
      <c r="AR204" s="40"/>
      <c r="AS204" s="40"/>
      <c r="AT204" s="40"/>
      <c r="AU204" s="39"/>
      <c r="AV204" s="358"/>
      <c r="AW204" s="39"/>
      <c r="AX204" s="54"/>
      <c r="AY204" s="358"/>
      <c r="AZ204" s="39"/>
      <c r="BA204" s="358"/>
      <c r="BB204" s="39"/>
      <c r="BC204" s="40"/>
      <c r="BD204" s="39"/>
      <c r="BE204" s="39"/>
      <c r="BF204" s="40"/>
      <c r="BG204" s="40"/>
      <c r="BH204" s="55"/>
      <c r="BI204" s="56"/>
      <c r="BJ204" s="39">
        <v>4862.5531499999997</v>
      </c>
      <c r="BK204" s="54"/>
      <c r="BL204" s="358"/>
      <c r="BM204" s="39"/>
      <c r="BN204" s="381"/>
      <c r="BO204" s="53"/>
      <c r="BP204" s="53"/>
      <c r="BQ204" s="39"/>
      <c r="BR204" s="39"/>
      <c r="BS204" s="39"/>
      <c r="BT204" s="32"/>
      <c r="BU204" s="39"/>
      <c r="BV204" s="57"/>
      <c r="BW204" s="375"/>
      <c r="BX204" s="54"/>
      <c r="BY204" s="358"/>
      <c r="BZ204" s="58"/>
      <c r="CA204" s="59"/>
      <c r="CB204" s="60"/>
      <c r="CC204" s="59"/>
      <c r="CD204" s="59"/>
      <c r="CE204" s="61"/>
      <c r="CF204" s="39"/>
      <c r="CG204" s="39"/>
    </row>
    <row r="205" spans="1:85" ht="46.5" outlineLevel="1" x14ac:dyDescent="0.35">
      <c r="A205" s="75" t="s">
        <v>356</v>
      </c>
      <c r="B205" s="10" t="s">
        <v>363</v>
      </c>
      <c r="C205" s="35" t="s">
        <v>81</v>
      </c>
      <c r="D205" s="72">
        <v>246004343138</v>
      </c>
      <c r="E205" s="36" t="s">
        <v>74</v>
      </c>
      <c r="F205" s="77">
        <f t="shared" si="31"/>
        <v>126.12609</v>
      </c>
      <c r="G205" s="259">
        <f t="shared" si="32"/>
        <v>0</v>
      </c>
      <c r="H205" s="32">
        <f t="shared" si="33"/>
        <v>126.12609</v>
      </c>
      <c r="I205" s="259"/>
      <c r="J205" s="32"/>
      <c r="K205" s="358"/>
      <c r="L205" s="39"/>
      <c r="M205" s="358"/>
      <c r="N205" s="39"/>
      <c r="O205" s="358"/>
      <c r="P205" s="39"/>
      <c r="Q205" s="259"/>
      <c r="R205" s="32"/>
      <c r="S205" s="39"/>
      <c r="T205" s="259"/>
      <c r="U205" s="32"/>
      <c r="V205" s="358"/>
      <c r="W205" s="53"/>
      <c r="X205" s="358"/>
      <c r="Y205" s="39"/>
      <c r="Z205" s="371"/>
      <c r="AA205" s="40"/>
      <c r="AB205" s="358"/>
      <c r="AC205" s="39"/>
      <c r="AD205" s="54"/>
      <c r="AE205" s="358"/>
      <c r="AF205" s="39"/>
      <c r="AG205" s="39">
        <v>126.12609</v>
      </c>
      <c r="AH205" s="259"/>
      <c r="AI205" s="32"/>
      <c r="AJ205" s="259"/>
      <c r="AK205" s="32"/>
      <c r="AL205" s="259"/>
      <c r="AM205" s="39"/>
      <c r="AN205" s="371"/>
      <c r="AO205" s="40"/>
      <c r="AP205" s="358"/>
      <c r="AQ205" s="39"/>
      <c r="AR205" s="40"/>
      <c r="AS205" s="40"/>
      <c r="AT205" s="40"/>
      <c r="AU205" s="39"/>
      <c r="AV205" s="358"/>
      <c r="AW205" s="39"/>
      <c r="AX205" s="54"/>
      <c r="AY205" s="358"/>
      <c r="AZ205" s="39"/>
      <c r="BA205" s="358"/>
      <c r="BB205" s="39"/>
      <c r="BC205" s="40"/>
      <c r="BD205" s="39"/>
      <c r="BE205" s="39"/>
      <c r="BF205" s="40"/>
      <c r="BG205" s="40"/>
      <c r="BH205" s="55"/>
      <c r="BI205" s="56"/>
      <c r="BJ205" s="39"/>
      <c r="BK205" s="54"/>
      <c r="BL205" s="358"/>
      <c r="BM205" s="39"/>
      <c r="BN205" s="381"/>
      <c r="BO205" s="53"/>
      <c r="BP205" s="53"/>
      <c r="BQ205" s="39"/>
      <c r="BR205" s="39"/>
      <c r="BS205" s="39"/>
      <c r="BT205" s="32"/>
      <c r="BU205" s="39"/>
      <c r="BV205" s="57"/>
      <c r="BW205" s="375"/>
      <c r="BX205" s="54"/>
      <c r="BY205" s="358"/>
      <c r="BZ205" s="58"/>
      <c r="CA205" s="59"/>
      <c r="CB205" s="60"/>
      <c r="CC205" s="59"/>
      <c r="CD205" s="59"/>
      <c r="CE205" s="61"/>
      <c r="CF205" s="39"/>
      <c r="CG205" s="39"/>
    </row>
    <row r="206" spans="1:85" ht="46.5" outlineLevel="1" x14ac:dyDescent="0.35">
      <c r="A206" s="75" t="s">
        <v>356</v>
      </c>
      <c r="B206" s="10" t="s">
        <v>364</v>
      </c>
      <c r="C206" s="138" t="s">
        <v>81</v>
      </c>
      <c r="D206" s="72" t="s">
        <v>365</v>
      </c>
      <c r="E206" s="36" t="s">
        <v>74</v>
      </c>
      <c r="F206" s="77">
        <f t="shared" si="31"/>
        <v>301.43207999999998</v>
      </c>
      <c r="G206" s="259">
        <f t="shared" si="32"/>
        <v>125.17829</v>
      </c>
      <c r="H206" s="32">
        <f t="shared" si="33"/>
        <v>176.25378999999998</v>
      </c>
      <c r="I206" s="259"/>
      <c r="J206" s="32"/>
      <c r="K206" s="358"/>
      <c r="L206" s="39"/>
      <c r="M206" s="358"/>
      <c r="N206" s="39"/>
      <c r="O206" s="358">
        <v>46.429259999999999</v>
      </c>
      <c r="P206" s="39">
        <v>18.96407</v>
      </c>
      <c r="Q206" s="259"/>
      <c r="R206" s="32"/>
      <c r="S206" s="39">
        <v>125.12461999999999</v>
      </c>
      <c r="T206" s="259"/>
      <c r="U206" s="32"/>
      <c r="V206" s="358"/>
      <c r="W206" s="53"/>
      <c r="X206" s="358">
        <v>78.749030000000005</v>
      </c>
      <c r="Y206" s="39">
        <v>32.165100000000002</v>
      </c>
      <c r="Z206" s="371"/>
      <c r="AA206" s="40"/>
      <c r="AB206" s="358"/>
      <c r="AC206" s="39"/>
      <c r="AD206" s="54"/>
      <c r="AE206" s="358"/>
      <c r="AF206" s="39"/>
      <c r="AG206" s="39"/>
      <c r="AH206" s="259"/>
      <c r="AI206" s="32"/>
      <c r="AJ206" s="259"/>
      <c r="AK206" s="32"/>
      <c r="AL206" s="259"/>
      <c r="AM206" s="39"/>
      <c r="AN206" s="371"/>
      <c r="AO206" s="40"/>
      <c r="AP206" s="358"/>
      <c r="AQ206" s="39"/>
      <c r="AR206" s="40"/>
      <c r="AS206" s="40"/>
      <c r="AT206" s="40"/>
      <c r="AU206" s="39"/>
      <c r="AV206" s="358"/>
      <c r="AW206" s="39"/>
      <c r="AX206" s="54"/>
      <c r="AY206" s="358"/>
      <c r="AZ206" s="39"/>
      <c r="BA206" s="358"/>
      <c r="BB206" s="39"/>
      <c r="BC206" s="40"/>
      <c r="BD206" s="39"/>
      <c r="BE206" s="39"/>
      <c r="BF206" s="40"/>
      <c r="BG206" s="40"/>
      <c r="BH206" s="55"/>
      <c r="BI206" s="56"/>
      <c r="BJ206" s="39"/>
      <c r="BK206" s="54"/>
      <c r="BL206" s="358"/>
      <c r="BM206" s="39"/>
      <c r="BN206" s="381"/>
      <c r="BO206" s="53"/>
      <c r="BP206" s="53"/>
      <c r="BQ206" s="39"/>
      <c r="BR206" s="39"/>
      <c r="BS206" s="39"/>
      <c r="BT206" s="32"/>
      <c r="BU206" s="39"/>
      <c r="BV206" s="57"/>
      <c r="BW206" s="375"/>
      <c r="BX206" s="54"/>
      <c r="BY206" s="358"/>
      <c r="BZ206" s="58"/>
      <c r="CA206" s="59"/>
      <c r="CB206" s="60"/>
      <c r="CC206" s="59"/>
      <c r="CD206" s="59"/>
      <c r="CE206" s="61"/>
      <c r="CF206" s="39"/>
      <c r="CG206" s="39"/>
    </row>
    <row r="207" spans="1:85" ht="46.5" outlineLevel="1" x14ac:dyDescent="0.35">
      <c r="A207" s="75" t="s">
        <v>356</v>
      </c>
      <c r="B207" s="10" t="s">
        <v>366</v>
      </c>
      <c r="C207" s="138" t="s">
        <v>81</v>
      </c>
      <c r="D207" s="72">
        <v>241104143574</v>
      </c>
      <c r="E207" s="36" t="s">
        <v>74</v>
      </c>
      <c r="F207" s="77">
        <f t="shared" si="31"/>
        <v>1549.2399800000001</v>
      </c>
      <c r="G207" s="259">
        <f t="shared" si="32"/>
        <v>141.78926999999999</v>
      </c>
      <c r="H207" s="32">
        <f t="shared" si="33"/>
        <v>1407.4507100000001</v>
      </c>
      <c r="I207" s="259"/>
      <c r="J207" s="32"/>
      <c r="K207" s="358">
        <v>76.652519999999996</v>
      </c>
      <c r="L207" s="39">
        <v>31.308779999999999</v>
      </c>
      <c r="M207" s="358"/>
      <c r="N207" s="39"/>
      <c r="O207" s="358"/>
      <c r="P207" s="39"/>
      <c r="Q207" s="259"/>
      <c r="R207" s="32"/>
      <c r="S207" s="39">
        <v>343.98621000000003</v>
      </c>
      <c r="T207" s="259"/>
      <c r="U207" s="32"/>
      <c r="V207" s="358"/>
      <c r="W207" s="53"/>
      <c r="X207" s="358"/>
      <c r="Y207" s="39"/>
      <c r="Z207" s="371"/>
      <c r="AA207" s="40"/>
      <c r="AB207" s="358"/>
      <c r="AC207" s="39"/>
      <c r="AD207" s="54"/>
      <c r="AE207" s="358"/>
      <c r="AF207" s="39"/>
      <c r="AG207" s="39">
        <v>737.05056999999999</v>
      </c>
      <c r="AH207" s="358">
        <v>65.136750000000006</v>
      </c>
      <c r="AI207" s="39">
        <v>26.605149999999998</v>
      </c>
      <c r="AJ207" s="259"/>
      <c r="AK207" s="32"/>
      <c r="AL207" s="259"/>
      <c r="AM207" s="39"/>
      <c r="AN207" s="371"/>
      <c r="AO207" s="40"/>
      <c r="AP207" s="358"/>
      <c r="AQ207" s="39"/>
      <c r="AR207" s="40"/>
      <c r="AS207" s="40"/>
      <c r="AT207" s="40"/>
      <c r="AU207" s="39"/>
      <c r="AV207" s="358"/>
      <c r="AW207" s="39"/>
      <c r="AX207" s="54"/>
      <c r="AY207" s="358"/>
      <c r="AZ207" s="39"/>
      <c r="BA207" s="358"/>
      <c r="BB207" s="39"/>
      <c r="BC207" s="40"/>
      <c r="BD207" s="39"/>
      <c r="BE207" s="39"/>
      <c r="BF207" s="40"/>
      <c r="BG207" s="40"/>
      <c r="BH207" s="55"/>
      <c r="BI207" s="56"/>
      <c r="BJ207" s="39">
        <v>268.5</v>
      </c>
      <c r="BK207" s="54"/>
      <c r="BL207" s="358"/>
      <c r="BM207" s="39"/>
      <c r="BN207" s="381"/>
      <c r="BO207" s="53"/>
      <c r="BP207" s="53"/>
      <c r="BQ207" s="39"/>
      <c r="BR207" s="39"/>
      <c r="BS207" s="39"/>
      <c r="BT207" s="32"/>
      <c r="BU207" s="39"/>
      <c r="BV207" s="57"/>
      <c r="BW207" s="375"/>
      <c r="BX207" s="54"/>
      <c r="BY207" s="358"/>
      <c r="BZ207" s="58"/>
      <c r="CA207" s="59"/>
      <c r="CB207" s="60"/>
      <c r="CC207" s="59"/>
      <c r="CD207" s="59"/>
      <c r="CE207" s="61"/>
      <c r="CF207" s="39"/>
      <c r="CG207" s="39"/>
    </row>
    <row r="208" spans="1:85" ht="46.5" outlineLevel="1" x14ac:dyDescent="0.35">
      <c r="A208" s="86" t="s">
        <v>356</v>
      </c>
      <c r="B208" s="78" t="s">
        <v>367</v>
      </c>
      <c r="C208" s="35" t="s">
        <v>81</v>
      </c>
      <c r="D208" s="72">
        <v>246527068648</v>
      </c>
      <c r="E208" s="36" t="s">
        <v>74</v>
      </c>
      <c r="F208" s="77">
        <f t="shared" si="31"/>
        <v>1845.13339</v>
      </c>
      <c r="G208" s="259">
        <f t="shared" si="32"/>
        <v>0</v>
      </c>
      <c r="H208" s="32">
        <f t="shared" si="33"/>
        <v>1845.13339</v>
      </c>
      <c r="I208" s="259"/>
      <c r="J208" s="32"/>
      <c r="K208" s="358"/>
      <c r="L208" s="39"/>
      <c r="M208" s="358"/>
      <c r="N208" s="39"/>
      <c r="O208" s="358"/>
      <c r="P208" s="39"/>
      <c r="Q208" s="259"/>
      <c r="R208" s="32"/>
      <c r="S208" s="39"/>
      <c r="T208" s="259"/>
      <c r="U208" s="32"/>
      <c r="V208" s="358"/>
      <c r="W208" s="53"/>
      <c r="X208" s="358"/>
      <c r="Y208" s="39"/>
      <c r="Z208" s="371"/>
      <c r="AA208" s="40"/>
      <c r="AB208" s="358"/>
      <c r="AC208" s="39"/>
      <c r="AD208" s="54"/>
      <c r="AE208" s="358"/>
      <c r="AF208" s="39"/>
      <c r="AG208" s="39">
        <v>1845.13339</v>
      </c>
      <c r="AH208" s="259"/>
      <c r="AI208" s="32"/>
      <c r="AJ208" s="259"/>
      <c r="AK208" s="32"/>
      <c r="AL208" s="259"/>
      <c r="AM208" s="39"/>
      <c r="AN208" s="371"/>
      <c r="AO208" s="40"/>
      <c r="AP208" s="358"/>
      <c r="AQ208" s="39"/>
      <c r="AR208" s="40"/>
      <c r="AS208" s="40"/>
      <c r="AT208" s="40"/>
      <c r="AU208" s="39"/>
      <c r="AV208" s="358"/>
      <c r="AW208" s="39"/>
      <c r="AX208" s="54"/>
      <c r="AY208" s="358"/>
      <c r="AZ208" s="39"/>
      <c r="BA208" s="358"/>
      <c r="BB208" s="39"/>
      <c r="BC208" s="40"/>
      <c r="BD208" s="39"/>
      <c r="BE208" s="39"/>
      <c r="BF208" s="40"/>
      <c r="BG208" s="40"/>
      <c r="BH208" s="55"/>
      <c r="BI208" s="56"/>
      <c r="BJ208" s="39"/>
      <c r="BK208" s="54"/>
      <c r="BL208" s="358"/>
      <c r="BM208" s="39"/>
      <c r="BN208" s="381"/>
      <c r="BO208" s="53"/>
      <c r="BP208" s="53"/>
      <c r="BQ208" s="39"/>
      <c r="BR208" s="39"/>
      <c r="BS208" s="39"/>
      <c r="BT208" s="32"/>
      <c r="BU208" s="39"/>
      <c r="BV208" s="57"/>
      <c r="BW208" s="375"/>
      <c r="BX208" s="54"/>
      <c r="BY208" s="358"/>
      <c r="BZ208" s="58"/>
      <c r="CA208" s="59"/>
      <c r="CB208" s="60"/>
      <c r="CC208" s="59"/>
      <c r="CD208" s="59"/>
      <c r="CE208" s="61"/>
      <c r="CF208" s="39"/>
      <c r="CG208" s="39"/>
    </row>
    <row r="209" spans="1:85" ht="46.5" outlineLevel="1" x14ac:dyDescent="0.35">
      <c r="A209" s="86" t="s">
        <v>356</v>
      </c>
      <c r="B209" s="88" t="s">
        <v>1113</v>
      </c>
      <c r="C209" s="35" t="s">
        <v>81</v>
      </c>
      <c r="D209" s="1">
        <v>246500754833</v>
      </c>
      <c r="E209" s="64"/>
      <c r="F209" s="77">
        <f t="shared" si="31"/>
        <v>518.928</v>
      </c>
      <c r="G209" s="259">
        <f t="shared" si="32"/>
        <v>0</v>
      </c>
      <c r="H209" s="32">
        <f t="shared" si="33"/>
        <v>518.928</v>
      </c>
      <c r="I209" s="347"/>
      <c r="J209" s="65"/>
      <c r="K209" s="368"/>
      <c r="L209" s="66"/>
      <c r="M209" s="368"/>
      <c r="N209" s="66"/>
      <c r="O209" s="368"/>
      <c r="P209" s="66"/>
      <c r="Q209" s="347"/>
      <c r="R209" s="65"/>
      <c r="S209" s="66"/>
      <c r="T209" s="347"/>
      <c r="U209" s="65"/>
      <c r="V209" s="368"/>
      <c r="W209" s="89"/>
      <c r="X209" s="368"/>
      <c r="Y209" s="66"/>
      <c r="Z209" s="371"/>
      <c r="AA209" s="40"/>
      <c r="AB209" s="368"/>
      <c r="AC209" s="66"/>
      <c r="AD209" s="66"/>
      <c r="AE209" s="368"/>
      <c r="AF209" s="66"/>
      <c r="AG209" s="66"/>
      <c r="AH209" s="347"/>
      <c r="AI209" s="65"/>
      <c r="AJ209" s="347"/>
      <c r="AK209" s="65"/>
      <c r="AL209" s="347"/>
      <c r="AM209" s="66"/>
      <c r="AN209" s="371"/>
      <c r="AO209" s="40"/>
      <c r="AP209" s="368"/>
      <c r="AQ209" s="66"/>
      <c r="AR209" s="40"/>
      <c r="AS209" s="40"/>
      <c r="AT209" s="40"/>
      <c r="AU209" s="66"/>
      <c r="AV209" s="368"/>
      <c r="AW209" s="66"/>
      <c r="AX209" s="66"/>
      <c r="AY209" s="368"/>
      <c r="AZ209" s="66"/>
      <c r="BA209" s="368"/>
      <c r="BB209" s="66"/>
      <c r="BC209" s="40"/>
      <c r="BD209" s="66"/>
      <c r="BE209" s="66"/>
      <c r="BF209" s="40"/>
      <c r="BG209" s="40"/>
      <c r="BH209" s="55"/>
      <c r="BI209" s="56"/>
      <c r="BJ209" s="66">
        <v>518.928</v>
      </c>
      <c r="BK209" s="66"/>
      <c r="BL209" s="368"/>
      <c r="BM209" s="66"/>
      <c r="BN209" s="398"/>
      <c r="BO209" s="89"/>
      <c r="BP209" s="89"/>
      <c r="BQ209" s="66"/>
      <c r="BR209" s="66"/>
      <c r="BS209" s="66"/>
      <c r="BT209" s="65"/>
      <c r="BU209" s="66"/>
      <c r="BV209" s="57"/>
      <c r="BW209" s="368"/>
      <c r="BX209" s="66"/>
      <c r="BY209" s="368"/>
      <c r="BZ209" s="90"/>
      <c r="CA209" s="59"/>
      <c r="CB209" s="60"/>
      <c r="CC209" s="59"/>
      <c r="CD209" s="59"/>
      <c r="CE209" s="61"/>
      <c r="CF209" s="66"/>
      <c r="CG209" s="66"/>
    </row>
    <row r="210" spans="1:85" ht="46.5" outlineLevel="1" x14ac:dyDescent="0.35">
      <c r="A210" s="75" t="s">
        <v>356</v>
      </c>
      <c r="B210" s="289" t="s">
        <v>1201</v>
      </c>
      <c r="C210" s="283" t="s">
        <v>168</v>
      </c>
      <c r="D210" s="284">
        <v>2411018270</v>
      </c>
      <c r="E210" s="285"/>
      <c r="F210" s="77">
        <f>G210+H210</f>
        <v>55000</v>
      </c>
      <c r="G210" s="259">
        <f>SUMIF($I$5:$CG$5,"федеральный бюджет",I210:CG210)</f>
        <v>0</v>
      </c>
      <c r="H210" s="32">
        <f>SUMIF($I$5:$CG$5,"краевой бюджет",I210:CG210)</f>
        <v>55000</v>
      </c>
      <c r="I210" s="350"/>
      <c r="J210" s="281"/>
      <c r="K210" s="367"/>
      <c r="L210" s="280"/>
      <c r="M210" s="367"/>
      <c r="N210" s="280"/>
      <c r="O210" s="367"/>
      <c r="P210" s="280"/>
      <c r="Q210" s="350"/>
      <c r="R210" s="281"/>
      <c r="S210" s="280"/>
      <c r="T210" s="350"/>
      <c r="U210" s="281"/>
      <c r="V210" s="367"/>
      <c r="W210" s="292"/>
      <c r="X210" s="383"/>
      <c r="Y210" s="292"/>
      <c r="Z210" s="383"/>
      <c r="AA210" s="292"/>
      <c r="AB210" s="365"/>
      <c r="AC210" s="293"/>
      <c r="AD210" s="293"/>
      <c r="AE210" s="365"/>
      <c r="AF210" s="293"/>
      <c r="AG210" s="293"/>
      <c r="AH210" s="348"/>
      <c r="AI210" s="294"/>
      <c r="AJ210" s="348"/>
      <c r="AK210" s="294"/>
      <c r="AL210" s="348"/>
      <c r="AM210" s="293"/>
      <c r="AN210" s="365"/>
      <c r="AO210" s="293"/>
      <c r="AP210" s="365"/>
      <c r="AQ210" s="293"/>
      <c r="AR210" s="293"/>
      <c r="AS210" s="293"/>
      <c r="AT210" s="293"/>
      <c r="AU210" s="293"/>
      <c r="AV210" s="365"/>
      <c r="AW210" s="293"/>
      <c r="AX210" s="293"/>
      <c r="AY210" s="365"/>
      <c r="AZ210" s="293"/>
      <c r="BA210" s="365"/>
      <c r="BB210" s="293"/>
      <c r="BC210" s="293"/>
      <c r="BD210" s="293"/>
      <c r="BE210" s="293"/>
      <c r="BF210" s="293">
        <v>55000</v>
      </c>
      <c r="BG210" s="293"/>
      <c r="BH210" s="293"/>
      <c r="BI210" s="293"/>
      <c r="BJ210" s="293"/>
      <c r="BK210" s="293"/>
      <c r="BL210" s="365"/>
      <c r="BM210" s="293"/>
      <c r="BN210" s="383"/>
      <c r="BO210" s="292"/>
      <c r="BP210" s="292"/>
      <c r="BQ210" s="293"/>
      <c r="BR210" s="293"/>
      <c r="BS210" s="293"/>
      <c r="BT210" s="294"/>
      <c r="BU210" s="293"/>
      <c r="BV210" s="293"/>
      <c r="BW210" s="365"/>
      <c r="BX210" s="293"/>
      <c r="BY210" s="365"/>
      <c r="BZ210" s="292"/>
      <c r="CA210" s="292"/>
      <c r="CB210" s="292"/>
      <c r="CC210" s="292"/>
      <c r="CD210" s="292"/>
      <c r="CE210" s="292"/>
      <c r="CF210" s="293"/>
      <c r="CG210" s="293"/>
    </row>
    <row r="211" spans="1:85" outlineLevel="1" x14ac:dyDescent="0.35">
      <c r="A211" s="75" t="s">
        <v>356</v>
      </c>
      <c r="B211" s="10" t="s">
        <v>368</v>
      </c>
      <c r="C211" s="35" t="s">
        <v>118</v>
      </c>
      <c r="D211" s="72">
        <v>2411015254</v>
      </c>
      <c r="E211" s="36" t="s">
        <v>74</v>
      </c>
      <c r="F211" s="77">
        <f t="shared" si="31"/>
        <v>32579.209049999998</v>
      </c>
      <c r="G211" s="259">
        <f t="shared" si="32"/>
        <v>12780</v>
      </c>
      <c r="H211" s="32">
        <f t="shared" si="33"/>
        <v>19799.209049999998</v>
      </c>
      <c r="I211" s="259"/>
      <c r="J211" s="32"/>
      <c r="K211" s="358"/>
      <c r="L211" s="39"/>
      <c r="M211" s="358"/>
      <c r="N211" s="39"/>
      <c r="O211" s="358"/>
      <c r="P211" s="39"/>
      <c r="Q211" s="259"/>
      <c r="R211" s="32"/>
      <c r="S211" s="39"/>
      <c r="T211" s="259"/>
      <c r="U211" s="32"/>
      <c r="V211" s="358"/>
      <c r="W211" s="53"/>
      <c r="X211" s="358"/>
      <c r="Y211" s="39"/>
      <c r="Z211" s="371"/>
      <c r="AA211" s="40"/>
      <c r="AB211" s="358">
        <f>11511.51365+1268.48635</f>
        <v>12780</v>
      </c>
      <c r="AC211" s="39">
        <f>4701.88586+518.11414</f>
        <v>5220</v>
      </c>
      <c r="AD211" s="54"/>
      <c r="AE211" s="358"/>
      <c r="AF211" s="39"/>
      <c r="AG211" s="39"/>
      <c r="AH211" s="259"/>
      <c r="AI211" s="32"/>
      <c r="AJ211" s="259"/>
      <c r="AK211" s="32"/>
      <c r="AL211" s="259"/>
      <c r="AM211" s="39"/>
      <c r="AN211" s="371"/>
      <c r="AO211" s="40"/>
      <c r="AP211" s="358"/>
      <c r="AQ211" s="39"/>
      <c r="AR211" s="40"/>
      <c r="AS211" s="40"/>
      <c r="AT211" s="40"/>
      <c r="AU211" s="39"/>
      <c r="AV211" s="358"/>
      <c r="AW211" s="39"/>
      <c r="AX211" s="54"/>
      <c r="AY211" s="358"/>
      <c r="AZ211" s="39"/>
      <c r="BA211" s="358"/>
      <c r="BB211" s="39"/>
      <c r="BC211" s="40"/>
      <c r="BD211" s="39"/>
      <c r="BE211" s="39"/>
      <c r="BF211" s="40">
        <v>5791.8</v>
      </c>
      <c r="BG211" s="40"/>
      <c r="BH211" s="55"/>
      <c r="BI211" s="56"/>
      <c r="BJ211" s="39"/>
      <c r="BK211" s="54"/>
      <c r="BL211" s="358"/>
      <c r="BM211" s="39"/>
      <c r="BN211" s="381"/>
      <c r="BO211" s="53"/>
      <c r="BP211" s="53"/>
      <c r="BQ211" s="39"/>
      <c r="BR211" s="39"/>
      <c r="BS211" s="39"/>
      <c r="BT211" s="32"/>
      <c r="BU211" s="39">
        <v>2289.8690499999998</v>
      </c>
      <c r="BV211" s="57"/>
      <c r="BW211" s="375"/>
      <c r="BX211" s="54"/>
      <c r="BY211" s="358"/>
      <c r="BZ211" s="58"/>
      <c r="CA211" s="59"/>
      <c r="CB211" s="60"/>
      <c r="CC211" s="59"/>
      <c r="CD211" s="61">
        <v>6497.54</v>
      </c>
      <c r="CE211" s="61"/>
      <c r="CF211" s="39"/>
      <c r="CG211" s="39"/>
    </row>
    <row r="212" spans="1:85" outlineLevel="1" x14ac:dyDescent="0.35">
      <c r="A212" s="75" t="s">
        <v>356</v>
      </c>
      <c r="B212" s="10" t="s">
        <v>369</v>
      </c>
      <c r="C212" s="35" t="s">
        <v>118</v>
      </c>
      <c r="D212" s="72">
        <v>2411015247</v>
      </c>
      <c r="E212" s="36" t="s">
        <v>126</v>
      </c>
      <c r="F212" s="77">
        <f t="shared" si="31"/>
        <v>94474.648809999999</v>
      </c>
      <c r="G212" s="259">
        <f t="shared" si="32"/>
        <v>4002.5603799999999</v>
      </c>
      <c r="H212" s="32">
        <f t="shared" si="33"/>
        <v>90472.088430000003</v>
      </c>
      <c r="I212" s="259"/>
      <c r="J212" s="32"/>
      <c r="K212" s="358"/>
      <c r="L212" s="39"/>
      <c r="M212" s="358"/>
      <c r="N212" s="39"/>
      <c r="O212" s="358"/>
      <c r="P212" s="39"/>
      <c r="Q212" s="259"/>
      <c r="R212" s="32"/>
      <c r="S212" s="39">
        <v>11235.59247</v>
      </c>
      <c r="T212" s="259"/>
      <c r="U212" s="32"/>
      <c r="V212" s="358"/>
      <c r="W212" s="53"/>
      <c r="X212" s="358"/>
      <c r="Y212" s="39"/>
      <c r="Z212" s="371"/>
      <c r="AA212" s="40"/>
      <c r="AB212" s="358">
        <v>4002.5603799999999</v>
      </c>
      <c r="AC212" s="39">
        <v>1634.8486</v>
      </c>
      <c r="AD212" s="54"/>
      <c r="AE212" s="358"/>
      <c r="AF212" s="39"/>
      <c r="AG212" s="39">
        <v>77601.647360000003</v>
      </c>
      <c r="AH212" s="259"/>
      <c r="AI212" s="32"/>
      <c r="AJ212" s="259"/>
      <c r="AK212" s="32"/>
      <c r="AL212" s="259"/>
      <c r="AM212" s="39"/>
      <c r="AN212" s="371"/>
      <c r="AO212" s="40"/>
      <c r="AP212" s="358"/>
      <c r="AQ212" s="39"/>
      <c r="AR212" s="40"/>
      <c r="AS212" s="40"/>
      <c r="AT212" s="40"/>
      <c r="AU212" s="39"/>
      <c r="AV212" s="358"/>
      <c r="AW212" s="39"/>
      <c r="AX212" s="54"/>
      <c r="AY212" s="358"/>
      <c r="AZ212" s="39"/>
      <c r="BA212" s="358"/>
      <c r="BB212" s="39"/>
      <c r="BC212" s="40"/>
      <c r="BD212" s="39"/>
      <c r="BE212" s="39"/>
      <c r="BF212" s="40"/>
      <c r="BG212" s="40"/>
      <c r="BH212" s="55"/>
      <c r="BI212" s="56"/>
      <c r="BJ212" s="39"/>
      <c r="BK212" s="54"/>
      <c r="BL212" s="358"/>
      <c r="BM212" s="39"/>
      <c r="BN212" s="381"/>
      <c r="BO212" s="53"/>
      <c r="BP212" s="53"/>
      <c r="BQ212" s="39"/>
      <c r="BR212" s="39"/>
      <c r="BS212" s="39"/>
      <c r="BT212" s="32"/>
      <c r="BU212" s="39"/>
      <c r="BV212" s="57"/>
      <c r="BW212" s="375"/>
      <c r="BX212" s="54"/>
      <c r="BY212" s="358"/>
      <c r="BZ212" s="58"/>
      <c r="CA212" s="59"/>
      <c r="CB212" s="60"/>
      <c r="CC212" s="59"/>
      <c r="CD212" s="59"/>
      <c r="CE212" s="61"/>
      <c r="CF212" s="39"/>
      <c r="CG212" s="39"/>
    </row>
    <row r="213" spans="1:85" outlineLevel="1" x14ac:dyDescent="0.35">
      <c r="A213" s="75" t="s">
        <v>356</v>
      </c>
      <c r="B213" s="10" t="s">
        <v>370</v>
      </c>
      <c r="C213" s="35" t="s">
        <v>118</v>
      </c>
      <c r="D213" s="72">
        <v>2411028091</v>
      </c>
      <c r="E213" s="36" t="s">
        <v>74</v>
      </c>
      <c r="F213" s="77">
        <f t="shared" si="31"/>
        <v>3952.01377</v>
      </c>
      <c r="G213" s="259">
        <f t="shared" si="32"/>
        <v>610.70906000000002</v>
      </c>
      <c r="H213" s="32">
        <f t="shared" si="33"/>
        <v>3341.3047099999999</v>
      </c>
      <c r="I213" s="259"/>
      <c r="J213" s="32"/>
      <c r="K213" s="358">
        <f>450.72419+99.06052</f>
        <v>549.78471000000002</v>
      </c>
      <c r="L213" s="39">
        <f>184.09861+40.46134</f>
        <v>224.55995000000001</v>
      </c>
      <c r="M213" s="358">
        <v>60.924349999999997</v>
      </c>
      <c r="N213" s="39">
        <v>24.884589999999999</v>
      </c>
      <c r="O213" s="358"/>
      <c r="P213" s="39"/>
      <c r="Q213" s="259"/>
      <c r="R213" s="32"/>
      <c r="S213" s="39">
        <v>1263.0456899999999</v>
      </c>
      <c r="T213" s="259"/>
      <c r="U213" s="32"/>
      <c r="V213" s="358"/>
      <c r="W213" s="53"/>
      <c r="X213" s="358"/>
      <c r="Y213" s="39"/>
      <c r="Z213" s="371"/>
      <c r="AA213" s="40"/>
      <c r="AB213" s="358"/>
      <c r="AC213" s="39"/>
      <c r="AD213" s="54"/>
      <c r="AE213" s="358"/>
      <c r="AF213" s="39"/>
      <c r="AG213" s="39"/>
      <c r="AH213" s="259"/>
      <c r="AI213" s="32"/>
      <c r="AJ213" s="259"/>
      <c r="AK213" s="32"/>
      <c r="AL213" s="259"/>
      <c r="AM213" s="39"/>
      <c r="AN213" s="371"/>
      <c r="AO213" s="40"/>
      <c r="AP213" s="358"/>
      <c r="AQ213" s="39"/>
      <c r="AR213" s="40"/>
      <c r="AS213" s="40"/>
      <c r="AT213" s="40"/>
      <c r="AU213" s="39"/>
      <c r="AV213" s="358"/>
      <c r="AW213" s="39"/>
      <c r="AX213" s="54"/>
      <c r="AY213" s="358"/>
      <c r="AZ213" s="39"/>
      <c r="BA213" s="358"/>
      <c r="BB213" s="39"/>
      <c r="BC213" s="40"/>
      <c r="BD213" s="39"/>
      <c r="BE213" s="39"/>
      <c r="BF213" s="40"/>
      <c r="BG213" s="40"/>
      <c r="BH213" s="55"/>
      <c r="BI213" s="56">
        <f>47.35792+257.03334+129.67334</f>
        <v>434.06459999999998</v>
      </c>
      <c r="BJ213" s="39"/>
      <c r="BK213" s="54"/>
      <c r="BL213" s="358"/>
      <c r="BM213" s="39"/>
      <c r="BN213" s="381"/>
      <c r="BO213" s="53"/>
      <c r="BP213" s="53"/>
      <c r="BQ213" s="39"/>
      <c r="BR213" s="39"/>
      <c r="BS213" s="39"/>
      <c r="BT213" s="32"/>
      <c r="BU213" s="39"/>
      <c r="BV213" s="57"/>
      <c r="BW213" s="375"/>
      <c r="BX213" s="54"/>
      <c r="BY213" s="358"/>
      <c r="BZ213" s="58"/>
      <c r="CA213" s="59"/>
      <c r="CB213" s="60"/>
      <c r="CC213" s="59"/>
      <c r="CD213" s="59"/>
      <c r="CE213" s="61">
        <v>1394.7498800000001</v>
      </c>
      <c r="CF213" s="39"/>
      <c r="CG213" s="39"/>
    </row>
    <row r="214" spans="1:85" outlineLevel="1" x14ac:dyDescent="0.35">
      <c r="A214" s="75" t="s">
        <v>356</v>
      </c>
      <c r="B214" s="10" t="s">
        <v>371</v>
      </c>
      <c r="C214" s="35" t="s">
        <v>118</v>
      </c>
      <c r="D214" s="72">
        <v>2411012976</v>
      </c>
      <c r="E214" s="36" t="s">
        <v>126</v>
      </c>
      <c r="F214" s="77">
        <f t="shared" si="31"/>
        <v>30250.409699999997</v>
      </c>
      <c r="G214" s="259">
        <f t="shared" si="32"/>
        <v>6774.6938399999999</v>
      </c>
      <c r="H214" s="32">
        <f t="shared" si="33"/>
        <v>23475.715859999997</v>
      </c>
      <c r="I214" s="259">
        <v>165.85173</v>
      </c>
      <c r="J214" s="32">
        <v>67.742249999999999</v>
      </c>
      <c r="K214" s="358"/>
      <c r="L214" s="39"/>
      <c r="M214" s="358">
        <v>455.2022</v>
      </c>
      <c r="N214" s="39">
        <v>185.92767000000001</v>
      </c>
      <c r="O214" s="358"/>
      <c r="P214" s="39"/>
      <c r="Q214" s="259"/>
      <c r="R214" s="32"/>
      <c r="S214" s="39">
        <f>5579.5329+782.04635</f>
        <v>6361.5792499999998</v>
      </c>
      <c r="T214" s="259">
        <v>1689.6036799999999</v>
      </c>
      <c r="U214" s="32">
        <v>690.11937</v>
      </c>
      <c r="V214" s="358"/>
      <c r="W214" s="53"/>
      <c r="X214" s="358"/>
      <c r="Y214" s="39"/>
      <c r="Z214" s="371"/>
      <c r="AA214" s="40"/>
      <c r="AB214" s="358"/>
      <c r="AC214" s="39"/>
      <c r="AD214" s="54"/>
      <c r="AE214" s="358">
        <v>57.26097</v>
      </c>
      <c r="AF214" s="39">
        <v>23.388280000000002</v>
      </c>
      <c r="AG214" s="39">
        <v>13784.94607</v>
      </c>
      <c r="AH214" s="358">
        <v>4340.1967100000002</v>
      </c>
      <c r="AI214" s="39">
        <v>1772.7564</v>
      </c>
      <c r="AJ214" s="259">
        <v>66.578550000000007</v>
      </c>
      <c r="AK214" s="32">
        <v>27.194050000000001</v>
      </c>
      <c r="AL214" s="259"/>
      <c r="AM214" s="39"/>
      <c r="AN214" s="371"/>
      <c r="AO214" s="40"/>
      <c r="AP214" s="358"/>
      <c r="AQ214" s="39"/>
      <c r="AR214" s="40"/>
      <c r="AS214" s="40"/>
      <c r="AT214" s="40"/>
      <c r="AU214" s="39"/>
      <c r="AV214" s="358"/>
      <c r="AW214" s="39"/>
      <c r="AX214" s="54"/>
      <c r="AY214" s="358"/>
      <c r="AZ214" s="39"/>
      <c r="BA214" s="358"/>
      <c r="BB214" s="39"/>
      <c r="BC214" s="40"/>
      <c r="BD214" s="39"/>
      <c r="BE214" s="39"/>
      <c r="BF214" s="40"/>
      <c r="BG214" s="40"/>
      <c r="BH214" s="55"/>
      <c r="BI214" s="56">
        <f>141.22917+100+104.16667+108.33334+108.33334</f>
        <v>562.06252000000006</v>
      </c>
      <c r="BJ214" s="39"/>
      <c r="BK214" s="54"/>
      <c r="BL214" s="358"/>
      <c r="BM214" s="39"/>
      <c r="BN214" s="381"/>
      <c r="BO214" s="53"/>
      <c r="BP214" s="53"/>
      <c r="BQ214" s="39"/>
      <c r="BR214" s="39"/>
      <c r="BS214" s="39"/>
      <c r="BT214" s="32"/>
      <c r="BU214" s="39"/>
      <c r="BV214" s="57"/>
      <c r="BW214" s="375"/>
      <c r="BX214" s="54"/>
      <c r="BY214" s="358"/>
      <c r="BZ214" s="58"/>
      <c r="CA214" s="59"/>
      <c r="CB214" s="60"/>
      <c r="CC214" s="59"/>
      <c r="CD214" s="59"/>
      <c r="CE214" s="61"/>
      <c r="CF214" s="39"/>
      <c r="CG214" s="39"/>
    </row>
    <row r="215" spans="1:85" outlineLevel="1" x14ac:dyDescent="0.35">
      <c r="A215" s="75" t="s">
        <v>356</v>
      </c>
      <c r="B215" s="10" t="s">
        <v>372</v>
      </c>
      <c r="C215" s="35" t="s">
        <v>118</v>
      </c>
      <c r="D215" s="72">
        <v>2411015455</v>
      </c>
      <c r="E215" s="36" t="s">
        <v>74</v>
      </c>
      <c r="F215" s="77">
        <f t="shared" si="31"/>
        <v>6466.1779999999999</v>
      </c>
      <c r="G215" s="259">
        <f t="shared" si="32"/>
        <v>1951.6502599999999</v>
      </c>
      <c r="H215" s="32">
        <f t="shared" si="33"/>
        <v>4514.5277400000004</v>
      </c>
      <c r="I215" s="259"/>
      <c r="J215" s="32"/>
      <c r="K215" s="358">
        <v>202.20089999999999</v>
      </c>
      <c r="L215" s="39">
        <v>82.589100000000002</v>
      </c>
      <c r="M215" s="358"/>
      <c r="N215" s="39"/>
      <c r="O215" s="358">
        <v>432.33490999999998</v>
      </c>
      <c r="P215" s="39">
        <v>176.58750000000001</v>
      </c>
      <c r="Q215" s="259">
        <v>65.877200000000002</v>
      </c>
      <c r="R215" s="32">
        <v>26.907589999999999</v>
      </c>
      <c r="S215" s="39">
        <v>1594.538</v>
      </c>
      <c r="T215" s="259">
        <v>702.79363000000001</v>
      </c>
      <c r="U215" s="32">
        <v>287.05637000000002</v>
      </c>
      <c r="V215" s="358"/>
      <c r="W215" s="53"/>
      <c r="X215" s="358">
        <v>548.44362000000001</v>
      </c>
      <c r="Y215" s="39">
        <v>224.01218</v>
      </c>
      <c r="Z215" s="371"/>
      <c r="AA215" s="40"/>
      <c r="AB215" s="358"/>
      <c r="AC215" s="39"/>
      <c r="AD215" s="54"/>
      <c r="AE215" s="358"/>
      <c r="AF215" s="39"/>
      <c r="AG215" s="39"/>
      <c r="AH215" s="259"/>
      <c r="AI215" s="32"/>
      <c r="AJ215" s="259"/>
      <c r="AK215" s="32"/>
      <c r="AL215" s="259"/>
      <c r="AM215" s="39"/>
      <c r="AN215" s="371"/>
      <c r="AO215" s="40"/>
      <c r="AP215" s="358"/>
      <c r="AQ215" s="39"/>
      <c r="AR215" s="40"/>
      <c r="AS215" s="40"/>
      <c r="AT215" s="40"/>
      <c r="AU215" s="39"/>
      <c r="AV215" s="358"/>
      <c r="AW215" s="39"/>
      <c r="AX215" s="54"/>
      <c r="AY215" s="358"/>
      <c r="AZ215" s="39"/>
      <c r="BA215" s="358"/>
      <c r="BB215" s="39"/>
      <c r="BC215" s="40"/>
      <c r="BD215" s="39"/>
      <c r="BE215" s="39"/>
      <c r="BF215" s="40"/>
      <c r="BG215" s="40"/>
      <c r="BH215" s="55"/>
      <c r="BI215" s="56">
        <v>2122.837</v>
      </c>
      <c r="BJ215" s="39"/>
      <c r="BK215" s="54"/>
      <c r="BL215" s="358"/>
      <c r="BM215" s="39"/>
      <c r="BN215" s="381"/>
      <c r="BO215" s="53"/>
      <c r="BP215" s="53"/>
      <c r="BQ215" s="39"/>
      <c r="BR215" s="39"/>
      <c r="BS215" s="39"/>
      <c r="BT215" s="32"/>
      <c r="BU215" s="39"/>
      <c r="BV215" s="57"/>
      <c r="BW215" s="375"/>
      <c r="BX215" s="54"/>
      <c r="BY215" s="358"/>
      <c r="BZ215" s="58"/>
      <c r="CA215" s="59"/>
      <c r="CB215" s="60"/>
      <c r="CC215" s="59"/>
      <c r="CD215" s="59"/>
      <c r="CE215" s="61"/>
      <c r="CF215" s="39"/>
      <c r="CG215" s="39"/>
    </row>
    <row r="216" spans="1:85" outlineLevel="1" x14ac:dyDescent="0.35">
      <c r="A216" s="86" t="s">
        <v>356</v>
      </c>
      <c r="B216" s="78" t="s">
        <v>373</v>
      </c>
      <c r="C216" s="35" t="s">
        <v>118</v>
      </c>
      <c r="D216" s="72">
        <v>2454021340</v>
      </c>
      <c r="E216" s="36" t="s">
        <v>74</v>
      </c>
      <c r="F216" s="77">
        <f t="shared" si="31"/>
        <v>533.09859000000006</v>
      </c>
      <c r="G216" s="259">
        <f t="shared" si="32"/>
        <v>378.5</v>
      </c>
      <c r="H216" s="32">
        <f t="shared" si="33"/>
        <v>154.59859</v>
      </c>
      <c r="I216" s="259"/>
      <c r="J216" s="32"/>
      <c r="K216" s="358"/>
      <c r="L216" s="39"/>
      <c r="M216" s="358"/>
      <c r="N216" s="39"/>
      <c r="O216" s="358"/>
      <c r="P216" s="39"/>
      <c r="Q216" s="259"/>
      <c r="R216" s="32"/>
      <c r="S216" s="39"/>
      <c r="T216" s="259"/>
      <c r="U216" s="32"/>
      <c r="V216" s="358">
        <v>378.5</v>
      </c>
      <c r="W216" s="53">
        <v>154.59859</v>
      </c>
      <c r="X216" s="358"/>
      <c r="Y216" s="39"/>
      <c r="Z216" s="371"/>
      <c r="AA216" s="40"/>
      <c r="AB216" s="358"/>
      <c r="AC216" s="39"/>
      <c r="AD216" s="54"/>
      <c r="AE216" s="358"/>
      <c r="AF216" s="39"/>
      <c r="AG216" s="39"/>
      <c r="AH216" s="259"/>
      <c r="AI216" s="32"/>
      <c r="AJ216" s="259"/>
      <c r="AK216" s="32"/>
      <c r="AL216" s="259"/>
      <c r="AM216" s="39"/>
      <c r="AN216" s="371"/>
      <c r="AO216" s="40"/>
      <c r="AP216" s="358"/>
      <c r="AQ216" s="39"/>
      <c r="AR216" s="40"/>
      <c r="AS216" s="40"/>
      <c r="AT216" s="40"/>
      <c r="AU216" s="39"/>
      <c r="AV216" s="358"/>
      <c r="AW216" s="39"/>
      <c r="AX216" s="54"/>
      <c r="AY216" s="358"/>
      <c r="AZ216" s="39"/>
      <c r="BA216" s="358"/>
      <c r="BB216" s="39"/>
      <c r="BC216" s="40"/>
      <c r="BD216" s="39"/>
      <c r="BE216" s="39"/>
      <c r="BF216" s="40"/>
      <c r="BG216" s="40"/>
      <c r="BH216" s="55"/>
      <c r="BI216" s="56"/>
      <c r="BJ216" s="39"/>
      <c r="BK216" s="54"/>
      <c r="BL216" s="358"/>
      <c r="BM216" s="39"/>
      <c r="BN216" s="381"/>
      <c r="BO216" s="53"/>
      <c r="BP216" s="53"/>
      <c r="BQ216" s="39"/>
      <c r="BR216" s="39"/>
      <c r="BS216" s="39"/>
      <c r="BT216" s="32"/>
      <c r="BU216" s="39"/>
      <c r="BV216" s="57"/>
      <c r="BW216" s="375"/>
      <c r="BX216" s="54"/>
      <c r="BY216" s="358"/>
      <c r="BZ216" s="58"/>
      <c r="CA216" s="59"/>
      <c r="CB216" s="60"/>
      <c r="CC216" s="59"/>
      <c r="CD216" s="59"/>
      <c r="CE216" s="61"/>
      <c r="CF216" s="39"/>
      <c r="CG216" s="39"/>
    </row>
    <row r="217" spans="1:85" outlineLevel="1" x14ac:dyDescent="0.35">
      <c r="A217" s="75" t="s">
        <v>356</v>
      </c>
      <c r="B217" s="10" t="s">
        <v>374</v>
      </c>
      <c r="C217" s="35" t="s">
        <v>118</v>
      </c>
      <c r="D217" s="72">
        <v>2411014170</v>
      </c>
      <c r="E217" s="36" t="s">
        <v>74</v>
      </c>
      <c r="F217" s="77">
        <f t="shared" si="31"/>
        <v>4392.2018899999994</v>
      </c>
      <c r="G217" s="259">
        <f t="shared" si="32"/>
        <v>962.70844999999997</v>
      </c>
      <c r="H217" s="32">
        <f t="shared" si="33"/>
        <v>3429.4934399999997</v>
      </c>
      <c r="I217" s="259"/>
      <c r="J217" s="32"/>
      <c r="K217" s="358">
        <f>259.18479+49.7</f>
        <v>308.88479000000001</v>
      </c>
      <c r="L217" s="39">
        <f>105.86421+20.3</f>
        <v>126.16421</v>
      </c>
      <c r="M217" s="358">
        <v>67.274799999999999</v>
      </c>
      <c r="N217" s="39">
        <v>27.478439999999999</v>
      </c>
      <c r="O217" s="358"/>
      <c r="P217" s="39"/>
      <c r="Q217" s="259"/>
      <c r="R217" s="32"/>
      <c r="S217" s="39">
        <v>1048.8276000000001</v>
      </c>
      <c r="T217" s="259">
        <v>586.54885999999999</v>
      </c>
      <c r="U217" s="32">
        <v>239.57614000000001</v>
      </c>
      <c r="V217" s="358"/>
      <c r="W217" s="53"/>
      <c r="X217" s="358"/>
      <c r="Y217" s="39"/>
      <c r="Z217" s="371"/>
      <c r="AA217" s="40"/>
      <c r="AB217" s="358"/>
      <c r="AC217" s="39"/>
      <c r="AD217" s="54"/>
      <c r="AE217" s="358"/>
      <c r="AF217" s="39"/>
      <c r="AG217" s="39"/>
      <c r="AH217" s="259"/>
      <c r="AI217" s="32"/>
      <c r="AJ217" s="259"/>
      <c r="AK217" s="32"/>
      <c r="AL217" s="259"/>
      <c r="AM217" s="39"/>
      <c r="AN217" s="371"/>
      <c r="AO217" s="40"/>
      <c r="AP217" s="358"/>
      <c r="AQ217" s="39"/>
      <c r="AR217" s="40"/>
      <c r="AS217" s="40"/>
      <c r="AT217" s="40"/>
      <c r="AU217" s="39"/>
      <c r="AV217" s="358"/>
      <c r="AW217" s="39"/>
      <c r="AX217" s="54"/>
      <c r="AY217" s="358"/>
      <c r="AZ217" s="39"/>
      <c r="BA217" s="358"/>
      <c r="BB217" s="39"/>
      <c r="BC217" s="40"/>
      <c r="BD217" s="39"/>
      <c r="BE217" s="39"/>
      <c r="BF217" s="40"/>
      <c r="BG217" s="40"/>
      <c r="BH217" s="55"/>
      <c r="BI217" s="56">
        <v>1714.7695000000001</v>
      </c>
      <c r="BJ217" s="39"/>
      <c r="BK217" s="54"/>
      <c r="BL217" s="358"/>
      <c r="BM217" s="39"/>
      <c r="BN217" s="381"/>
      <c r="BO217" s="53"/>
      <c r="BP217" s="53"/>
      <c r="BQ217" s="39"/>
      <c r="BR217" s="39"/>
      <c r="BS217" s="39"/>
      <c r="BT217" s="32"/>
      <c r="BU217" s="39"/>
      <c r="BV217" s="57"/>
      <c r="BW217" s="375"/>
      <c r="BX217" s="54"/>
      <c r="BY217" s="358"/>
      <c r="BZ217" s="58"/>
      <c r="CA217" s="59"/>
      <c r="CB217" s="60"/>
      <c r="CC217" s="59"/>
      <c r="CD217" s="59"/>
      <c r="CE217" s="61">
        <v>272.67755</v>
      </c>
      <c r="CF217" s="39"/>
      <c r="CG217" s="39"/>
    </row>
    <row r="218" spans="1:85" ht="46.5" outlineLevel="1" x14ac:dyDescent="0.35">
      <c r="A218" s="75" t="s">
        <v>356</v>
      </c>
      <c r="B218" s="10" t="s">
        <v>375</v>
      </c>
      <c r="C218" s="35" t="s">
        <v>118</v>
      </c>
      <c r="D218" s="72">
        <v>2411020818</v>
      </c>
      <c r="E218" s="36" t="s">
        <v>74</v>
      </c>
      <c r="F218" s="77">
        <f t="shared" si="31"/>
        <v>2387.01955</v>
      </c>
      <c r="G218" s="259">
        <f t="shared" si="32"/>
        <v>1020.3680400000001</v>
      </c>
      <c r="H218" s="32">
        <f t="shared" si="33"/>
        <v>1366.6515100000001</v>
      </c>
      <c r="I218" s="259"/>
      <c r="J218" s="32"/>
      <c r="K218" s="358">
        <f>236.20742+114.0451</f>
        <v>350.25252</v>
      </c>
      <c r="L218" s="39">
        <f>96.47908+46.5818</f>
        <v>143.06088</v>
      </c>
      <c r="M218" s="358">
        <v>184.63873000000001</v>
      </c>
      <c r="N218" s="39">
        <v>75.415819999999997</v>
      </c>
      <c r="O218" s="358"/>
      <c r="P218" s="39"/>
      <c r="Q218" s="259"/>
      <c r="R218" s="32"/>
      <c r="S218" s="39">
        <v>949.88160000000005</v>
      </c>
      <c r="T218" s="259">
        <v>485.47678999999999</v>
      </c>
      <c r="U218" s="32">
        <v>198.29320999999999</v>
      </c>
      <c r="V218" s="358"/>
      <c r="W218" s="53"/>
      <c r="X218" s="381"/>
      <c r="Y218" s="53"/>
      <c r="Z218" s="382"/>
      <c r="AA218" s="60"/>
      <c r="AB218" s="358"/>
      <c r="AC218" s="39"/>
      <c r="AD218" s="54"/>
      <c r="AE218" s="358"/>
      <c r="AF218" s="39"/>
      <c r="AG218" s="39"/>
      <c r="AH218" s="259"/>
      <c r="AI218" s="32"/>
      <c r="AJ218" s="259"/>
      <c r="AK218" s="32"/>
      <c r="AL218" s="259"/>
      <c r="AM218" s="39"/>
      <c r="AN218" s="371"/>
      <c r="AO218" s="40"/>
      <c r="AP218" s="358"/>
      <c r="AQ218" s="39"/>
      <c r="AR218" s="40"/>
      <c r="AS218" s="40"/>
      <c r="AT218" s="40"/>
      <c r="AU218" s="39"/>
      <c r="AV218" s="358"/>
      <c r="AW218" s="39"/>
      <c r="AX218" s="54"/>
      <c r="AY218" s="358"/>
      <c r="AZ218" s="39"/>
      <c r="BA218" s="358"/>
      <c r="BB218" s="39"/>
      <c r="BC218" s="40"/>
      <c r="BD218" s="39"/>
      <c r="BE218" s="39"/>
      <c r="BF218" s="40"/>
      <c r="BG218" s="40"/>
      <c r="BH218" s="55"/>
      <c r="BI218" s="56"/>
      <c r="BJ218" s="39"/>
      <c r="BK218" s="54"/>
      <c r="BL218" s="358"/>
      <c r="BM218" s="39"/>
      <c r="BN218" s="381"/>
      <c r="BO218" s="53"/>
      <c r="BP218" s="53"/>
      <c r="BQ218" s="39"/>
      <c r="BR218" s="39"/>
      <c r="BS218" s="39"/>
      <c r="BT218" s="32"/>
      <c r="BU218" s="39"/>
      <c r="BV218" s="57"/>
      <c r="BW218" s="375"/>
      <c r="BX218" s="54"/>
      <c r="BY218" s="358"/>
      <c r="BZ218" s="58"/>
      <c r="CA218" s="59"/>
      <c r="CB218" s="60"/>
      <c r="CC218" s="59"/>
      <c r="CD218" s="59"/>
      <c r="CE218" s="61"/>
      <c r="CF218" s="39"/>
      <c r="CG218" s="39"/>
    </row>
    <row r="219" spans="1:85" outlineLevel="1" x14ac:dyDescent="0.35">
      <c r="A219" s="75" t="s">
        <v>356</v>
      </c>
      <c r="B219" s="10" t="s">
        <v>376</v>
      </c>
      <c r="C219" s="35" t="s">
        <v>118</v>
      </c>
      <c r="D219" s="72">
        <v>2411027193</v>
      </c>
      <c r="E219" s="36" t="s">
        <v>74</v>
      </c>
      <c r="F219" s="77">
        <f t="shared" si="31"/>
        <v>18937.294309999997</v>
      </c>
      <c r="G219" s="259">
        <f t="shared" si="32"/>
        <v>728.61282000000006</v>
      </c>
      <c r="H219" s="32">
        <f t="shared" si="33"/>
        <v>18208.681489999999</v>
      </c>
      <c r="I219" s="259"/>
      <c r="J219" s="32"/>
      <c r="K219" s="358">
        <f>236.35447+158.64305</f>
        <v>394.99752000000001</v>
      </c>
      <c r="L219" s="39">
        <f>96.53915+64.79786</f>
        <v>161.33701000000002</v>
      </c>
      <c r="M219" s="358">
        <v>333.61529999999999</v>
      </c>
      <c r="N219" s="39">
        <v>136.26541</v>
      </c>
      <c r="O219" s="358"/>
      <c r="P219" s="39"/>
      <c r="Q219" s="259"/>
      <c r="R219" s="32"/>
      <c r="S219" s="39">
        <v>296.83800000000002</v>
      </c>
      <c r="T219" s="259"/>
      <c r="U219" s="32"/>
      <c r="V219" s="358"/>
      <c r="W219" s="53"/>
      <c r="X219" s="381"/>
      <c r="Y219" s="53"/>
      <c r="Z219" s="382"/>
      <c r="AA219" s="60"/>
      <c r="AB219" s="358"/>
      <c r="AC219" s="39"/>
      <c r="AD219" s="54"/>
      <c r="AE219" s="358"/>
      <c r="AF219" s="39"/>
      <c r="AG219" s="39"/>
      <c r="AH219" s="259"/>
      <c r="AI219" s="32"/>
      <c r="AJ219" s="259"/>
      <c r="AK219" s="32"/>
      <c r="AL219" s="259"/>
      <c r="AM219" s="39"/>
      <c r="AN219" s="371"/>
      <c r="AO219" s="40"/>
      <c r="AP219" s="358"/>
      <c r="AQ219" s="39"/>
      <c r="AR219" s="40"/>
      <c r="AS219" s="40"/>
      <c r="AT219" s="40"/>
      <c r="AU219" s="39"/>
      <c r="AV219" s="358"/>
      <c r="AW219" s="39"/>
      <c r="AX219" s="54"/>
      <c r="AY219" s="358"/>
      <c r="AZ219" s="39"/>
      <c r="BA219" s="358"/>
      <c r="BB219" s="39"/>
      <c r="BC219" s="40"/>
      <c r="BD219" s="39"/>
      <c r="BE219" s="39"/>
      <c r="BF219" s="40"/>
      <c r="BG219" s="40"/>
      <c r="BH219" s="55"/>
      <c r="BI219" s="56">
        <f>394.49917+247.12274</f>
        <v>641.62190999999996</v>
      </c>
      <c r="BJ219" s="39"/>
      <c r="BK219" s="54"/>
      <c r="BL219" s="358"/>
      <c r="BM219" s="39"/>
      <c r="BN219" s="381"/>
      <c r="BO219" s="53"/>
      <c r="BP219" s="53"/>
      <c r="BQ219" s="39"/>
      <c r="BR219" s="39"/>
      <c r="BS219" s="39"/>
      <c r="BT219" s="32"/>
      <c r="BU219" s="39"/>
      <c r="BV219" s="57"/>
      <c r="BW219" s="375"/>
      <c r="BX219" s="54"/>
      <c r="BY219" s="358"/>
      <c r="BZ219" s="58"/>
      <c r="CA219" s="59"/>
      <c r="CB219" s="60"/>
      <c r="CC219" s="59"/>
      <c r="CD219" s="59"/>
      <c r="CE219" s="61">
        <v>16972.619159999998</v>
      </c>
      <c r="CF219" s="39"/>
      <c r="CG219" s="39"/>
    </row>
    <row r="220" spans="1:85" s="3" customFormat="1" ht="22.5" x14ac:dyDescent="0.3">
      <c r="A220" s="264" t="s">
        <v>377</v>
      </c>
      <c r="B220" s="267"/>
      <c r="C220" s="261" t="s">
        <v>135</v>
      </c>
      <c r="D220" s="262"/>
      <c r="E220" s="262"/>
      <c r="F220" s="249">
        <f>SUBTOTAL(9,F194:F219)</f>
        <v>328210.63933000015</v>
      </c>
      <c r="G220" s="249">
        <f>SUBTOTAL(9,G194:G219)</f>
        <v>43809.483650000002</v>
      </c>
      <c r="H220" s="249">
        <f>SUBTOTAL(9,H194:H219)</f>
        <v>284401.15567999997</v>
      </c>
      <c r="I220" s="249">
        <f>SUBTOTAL(9,I194:I219)</f>
        <v>165.85173</v>
      </c>
      <c r="J220" s="249">
        <f>SUBTOTAL(9,J194:J219)</f>
        <v>67.742249999999999</v>
      </c>
      <c r="K220" s="249">
        <f>SUBTOTAL(9,K194:K219)</f>
        <v>1889.66617</v>
      </c>
      <c r="L220" s="249">
        <f>SUBTOTAL(9,L194:L219)</f>
        <v>771.83546999999999</v>
      </c>
      <c r="M220" s="249">
        <f>SUBTOTAL(9,M194:M219)</f>
        <v>1101.6553799999999</v>
      </c>
      <c r="N220" s="249">
        <f>SUBTOTAL(9,N194:N219)</f>
        <v>449.97193000000004</v>
      </c>
      <c r="O220" s="249">
        <f>SUBTOTAL(9,O194:O219)</f>
        <v>537.68889000000001</v>
      </c>
      <c r="P220" s="249">
        <f>SUBTOTAL(9,P194:P219)</f>
        <v>219.61941000000002</v>
      </c>
      <c r="Q220" s="249">
        <f>SUBTOTAL(9,Q194:Q219)</f>
        <v>301.15290000000005</v>
      </c>
      <c r="R220" s="249">
        <f>SUBTOTAL(9,R194:R219)</f>
        <v>123.00612000000001</v>
      </c>
      <c r="S220" s="249">
        <f>SUBTOTAL(9,S194:S219)</f>
        <v>23673.908639999998</v>
      </c>
      <c r="T220" s="249">
        <f>SUBTOTAL(9,T194:T219)</f>
        <v>3464.4229599999999</v>
      </c>
      <c r="U220" s="249">
        <f>SUBTOTAL(9,U194:U219)</f>
        <v>1415.0450900000001</v>
      </c>
      <c r="V220" s="249">
        <f>SUBTOTAL(9,V194:V219)</f>
        <v>378.5</v>
      </c>
      <c r="W220" s="249">
        <f>SUBTOTAL(9,W194:W219)</f>
        <v>154.59859</v>
      </c>
      <c r="X220" s="249">
        <f>SUBTOTAL(9,X194:X219)</f>
        <v>908.81226000000004</v>
      </c>
      <c r="Y220" s="249">
        <f>SUBTOTAL(9,Y194:Y219)</f>
        <v>371.20501000000002</v>
      </c>
      <c r="Z220" s="249">
        <f>SUBTOTAL(9,Z194:Z219)</f>
        <v>0</v>
      </c>
      <c r="AA220" s="249">
        <f>SUBTOTAL(9,AA194:AA219)</f>
        <v>0</v>
      </c>
      <c r="AB220" s="249">
        <f>SUBTOTAL(9,AB194:AB219)</f>
        <v>16782.560379999999</v>
      </c>
      <c r="AC220" s="249">
        <f>SUBTOTAL(9,AC194:AC219)</f>
        <v>6854.8486000000003</v>
      </c>
      <c r="AD220" s="249">
        <f>SUBTOTAL(9,AD194:AD219)</f>
        <v>0</v>
      </c>
      <c r="AE220" s="249">
        <f>SUBTOTAL(9,AE194:AE219)</f>
        <v>57.26097</v>
      </c>
      <c r="AF220" s="249">
        <f>SUBTOTAL(9,AF194:AF219)</f>
        <v>23.388280000000002</v>
      </c>
      <c r="AG220" s="249">
        <f>SUBTOTAL(9,AG194:AG219)</f>
        <v>94483.037450000003</v>
      </c>
      <c r="AH220" s="249">
        <f>SUBTOTAL(9,AH194:AH219)</f>
        <v>4405.3334599999998</v>
      </c>
      <c r="AI220" s="249">
        <f>SUBTOTAL(9,AI194:AI219)</f>
        <v>1799.3615500000001</v>
      </c>
      <c r="AJ220" s="249">
        <f>SUBTOTAL(9,AJ194:AJ219)</f>
        <v>66.578550000000007</v>
      </c>
      <c r="AK220" s="249">
        <f>SUBTOTAL(9,AK194:AK219)</f>
        <v>27.194050000000001</v>
      </c>
      <c r="AL220" s="249">
        <f>SUBTOTAL(9,AL194:AL219)</f>
        <v>0</v>
      </c>
      <c r="AM220" s="249">
        <f>SUBTOTAL(9,AM194:AM219)</f>
        <v>0</v>
      </c>
      <c r="AN220" s="249">
        <f>SUBTOTAL(9,AN194:AN219)</f>
        <v>0</v>
      </c>
      <c r="AO220" s="249">
        <f>SUBTOTAL(9,AO194:AO219)</f>
        <v>0</v>
      </c>
      <c r="AP220" s="249">
        <f>SUBTOTAL(9,AP194:AP219)</f>
        <v>6650</v>
      </c>
      <c r="AQ220" s="249">
        <f>SUBTOTAL(9,AQ194:AQ219)</f>
        <v>350</v>
      </c>
      <c r="AR220" s="249">
        <f>SUBTOTAL(9,AR194:AR219)</f>
        <v>15957.151</v>
      </c>
      <c r="AS220" s="249">
        <f>SUBTOTAL(9,AS194:AS219)</f>
        <v>0</v>
      </c>
      <c r="AT220" s="249">
        <f>SUBTOTAL(9,AT194:AT219)</f>
        <v>0</v>
      </c>
      <c r="AU220" s="249">
        <f>SUBTOTAL(9,AU194:AU219)</f>
        <v>35000</v>
      </c>
      <c r="AV220" s="249">
        <f>SUBTOTAL(9,AV194:AV219)</f>
        <v>0</v>
      </c>
      <c r="AW220" s="249">
        <f>SUBTOTAL(9,AW194:AW219)</f>
        <v>0</v>
      </c>
      <c r="AX220" s="249">
        <f>SUBTOTAL(9,AX194:AX219)</f>
        <v>0</v>
      </c>
      <c r="AY220" s="249">
        <f>SUBTOTAL(9,AY194:AY219)</f>
        <v>0</v>
      </c>
      <c r="AZ220" s="249">
        <f>SUBTOTAL(9,AZ194:AZ219)</f>
        <v>0</v>
      </c>
      <c r="BA220" s="249">
        <f>SUBTOTAL(9,BA194:BA219)</f>
        <v>7100</v>
      </c>
      <c r="BB220" s="249">
        <f>SUBTOTAL(9,BB194:BB219)</f>
        <v>2900</v>
      </c>
      <c r="BC220" s="249">
        <f>SUBTOTAL(9,BC194:BC219)</f>
        <v>0</v>
      </c>
      <c r="BD220" s="249">
        <f>SUBTOTAL(9,BD194:BD219)</f>
        <v>0</v>
      </c>
      <c r="BE220" s="249">
        <f>SUBTOTAL(9,BE194:BE219)</f>
        <v>0</v>
      </c>
      <c r="BF220" s="249">
        <f>SUBTOTAL(9,BF194:BF219)</f>
        <v>60791.8</v>
      </c>
      <c r="BG220" s="249">
        <f>SUBTOTAL(9,BG194:BG219)</f>
        <v>0</v>
      </c>
      <c r="BH220" s="249">
        <f>SUBTOTAL(9,BH194:BH219)</f>
        <v>0</v>
      </c>
      <c r="BI220" s="249">
        <f>SUBTOTAL(9,BI194:BI219)</f>
        <v>5475.3555299999998</v>
      </c>
      <c r="BJ220" s="249">
        <f>SUBTOTAL(9,BJ194:BJ219)</f>
        <v>5695.8811499999993</v>
      </c>
      <c r="BK220" s="249">
        <f>SUBTOTAL(9,BK194:BK219)</f>
        <v>0</v>
      </c>
      <c r="BL220" s="249">
        <f>SUBTOTAL(9,BL194:BL219)</f>
        <v>0</v>
      </c>
      <c r="BM220" s="249">
        <f>SUBTOTAL(9,BM194:BM219)</f>
        <v>0</v>
      </c>
      <c r="BN220" s="249">
        <f>SUBTOTAL(9,BN194:BN219)</f>
        <v>0</v>
      </c>
      <c r="BO220" s="249">
        <f>SUBTOTAL(9,BO194:BO219)</f>
        <v>0</v>
      </c>
      <c r="BP220" s="249">
        <f>SUBTOTAL(9,BP194:BP219)</f>
        <v>0</v>
      </c>
      <c r="BQ220" s="249">
        <f>SUBTOTAL(9,BQ194:BQ219)</f>
        <v>0</v>
      </c>
      <c r="BR220" s="249">
        <f>SUBTOTAL(9,BR194:BR219)</f>
        <v>0</v>
      </c>
      <c r="BS220" s="249">
        <f>SUBTOTAL(9,BS194:BS219)</f>
        <v>0</v>
      </c>
      <c r="BT220" s="249">
        <f>SUBTOTAL(9,BT194:BT219)</f>
        <v>0</v>
      </c>
      <c r="BU220" s="249">
        <f>SUBTOTAL(9,BU194:BU219)</f>
        <v>2658.6189699999995</v>
      </c>
      <c r="BV220" s="249">
        <f>SUBTOTAL(9,BV194:BV219)</f>
        <v>0</v>
      </c>
      <c r="BW220" s="249">
        <f>SUBTOTAL(9,BW194:BW219)</f>
        <v>0</v>
      </c>
      <c r="BX220" s="249">
        <f>SUBTOTAL(9,BX194:BX219)</f>
        <v>0</v>
      </c>
      <c r="BY220" s="249">
        <f>SUBTOTAL(9,BY194:BY219)</f>
        <v>0</v>
      </c>
      <c r="BZ220" s="249">
        <f>SUBTOTAL(9,BZ194:BZ219)</f>
        <v>0</v>
      </c>
      <c r="CA220" s="249">
        <f>SUBTOTAL(9,CA194:CA219)</f>
        <v>0</v>
      </c>
      <c r="CB220" s="249">
        <f>SUBTOTAL(9,CB194:CB219)</f>
        <v>0</v>
      </c>
      <c r="CC220" s="249">
        <f>SUBTOTAL(9,CC194:CC219)</f>
        <v>0</v>
      </c>
      <c r="CD220" s="249">
        <f>SUBTOTAL(9,CD194:CD219)</f>
        <v>6497.54</v>
      </c>
      <c r="CE220" s="249">
        <f>SUBTOTAL(9,CE194:CE219)</f>
        <v>18640.046589999998</v>
      </c>
      <c r="CF220" s="249">
        <f>SUBTOTAL(9,CF194:CF219)</f>
        <v>0</v>
      </c>
      <c r="CG220" s="249">
        <f>SUBTOTAL(9,CG194:CG219)</f>
        <v>0</v>
      </c>
    </row>
    <row r="221" spans="1:85" ht="46.5" outlineLevel="1" x14ac:dyDescent="0.35">
      <c r="A221" s="86" t="s">
        <v>378</v>
      </c>
      <c r="B221" s="10" t="s">
        <v>379</v>
      </c>
      <c r="C221" s="35" t="s">
        <v>81</v>
      </c>
      <c r="D221" s="72">
        <v>244700162492</v>
      </c>
      <c r="E221" s="36" t="s">
        <v>74</v>
      </c>
      <c r="F221" s="77">
        <f t="shared" ref="F221:F223" si="34">G221+H221</f>
        <v>4083.0708799999998</v>
      </c>
      <c r="G221" s="259">
        <f t="shared" si="32"/>
        <v>160.12974</v>
      </c>
      <c r="H221" s="32">
        <f t="shared" si="33"/>
        <v>3922.9411399999999</v>
      </c>
      <c r="I221" s="259"/>
      <c r="J221" s="32"/>
      <c r="K221" s="358"/>
      <c r="L221" s="39"/>
      <c r="M221" s="358"/>
      <c r="N221" s="39"/>
      <c r="O221" s="358">
        <v>27.718060000000001</v>
      </c>
      <c r="P221" s="39">
        <v>11.32146</v>
      </c>
      <c r="Q221" s="259">
        <v>63.210479999999997</v>
      </c>
      <c r="R221" s="32">
        <v>25.818359999999998</v>
      </c>
      <c r="S221" s="39">
        <v>64.079340000000002</v>
      </c>
      <c r="T221" s="259"/>
      <c r="U221" s="32"/>
      <c r="V221" s="358"/>
      <c r="W221" s="53"/>
      <c r="X221" s="358">
        <f>62.59902+6.60218</f>
        <v>69.2012</v>
      </c>
      <c r="Y221" s="39">
        <f>25.56861+2.69666</f>
        <v>28.265270000000001</v>
      </c>
      <c r="Z221" s="371"/>
      <c r="AA221" s="40"/>
      <c r="AB221" s="358"/>
      <c r="AC221" s="39"/>
      <c r="AD221" s="54"/>
      <c r="AE221" s="358"/>
      <c r="AF221" s="39"/>
      <c r="AG221" s="39"/>
      <c r="AH221" s="259"/>
      <c r="AI221" s="32"/>
      <c r="AJ221" s="259"/>
      <c r="AK221" s="32"/>
      <c r="AL221" s="259"/>
      <c r="AM221" s="39"/>
      <c r="AN221" s="371"/>
      <c r="AO221" s="40"/>
      <c r="AP221" s="358"/>
      <c r="AQ221" s="39"/>
      <c r="AR221" s="40"/>
      <c r="AS221" s="40"/>
      <c r="AT221" s="40"/>
      <c r="AU221" s="39"/>
      <c r="AV221" s="358"/>
      <c r="AW221" s="39"/>
      <c r="AX221" s="54"/>
      <c r="AY221" s="358"/>
      <c r="AZ221" s="39"/>
      <c r="BA221" s="358"/>
      <c r="BB221" s="39"/>
      <c r="BC221" s="40"/>
      <c r="BD221" s="39"/>
      <c r="BE221" s="39"/>
      <c r="BF221" s="40"/>
      <c r="BG221" s="40"/>
      <c r="BH221" s="55"/>
      <c r="BI221" s="44"/>
      <c r="BJ221" s="32">
        <v>3793.4567099999999</v>
      </c>
      <c r="BK221" s="54"/>
      <c r="BL221" s="358"/>
      <c r="BM221" s="39"/>
      <c r="BN221" s="381"/>
      <c r="BO221" s="53"/>
      <c r="BP221" s="53"/>
      <c r="BQ221" s="39"/>
      <c r="BR221" s="39"/>
      <c r="BS221" s="39"/>
      <c r="BT221" s="32"/>
      <c r="BU221" s="39"/>
      <c r="BV221" s="57"/>
      <c r="BW221" s="375"/>
      <c r="BX221" s="54"/>
      <c r="BY221" s="358"/>
      <c r="BZ221" s="58"/>
      <c r="CA221" s="59"/>
      <c r="CB221" s="60"/>
      <c r="CC221" s="59"/>
      <c r="CD221" s="59"/>
      <c r="CE221" s="61"/>
      <c r="CF221" s="39"/>
      <c r="CG221" s="39"/>
    </row>
    <row r="222" spans="1:85" ht="46.5" outlineLevel="1" x14ac:dyDescent="0.35">
      <c r="A222" s="75" t="s">
        <v>378</v>
      </c>
      <c r="B222" s="10" t="s">
        <v>380</v>
      </c>
      <c r="C222" s="35" t="s">
        <v>81</v>
      </c>
      <c r="D222" s="72">
        <v>244705267795</v>
      </c>
      <c r="E222" s="36" t="s">
        <v>74</v>
      </c>
      <c r="F222" s="77">
        <f t="shared" si="34"/>
        <v>1071.7090000000001</v>
      </c>
      <c r="G222" s="259">
        <f t="shared" si="32"/>
        <v>0</v>
      </c>
      <c r="H222" s="32">
        <f t="shared" si="33"/>
        <v>1071.7090000000001</v>
      </c>
      <c r="I222" s="259"/>
      <c r="J222" s="32"/>
      <c r="K222" s="358"/>
      <c r="L222" s="39"/>
      <c r="M222" s="358"/>
      <c r="N222" s="39"/>
      <c r="O222" s="358"/>
      <c r="P222" s="39"/>
      <c r="Q222" s="259"/>
      <c r="R222" s="32"/>
      <c r="S222" s="39"/>
      <c r="T222" s="259"/>
      <c r="U222" s="32"/>
      <c r="V222" s="358"/>
      <c r="W222" s="53"/>
      <c r="X222" s="358"/>
      <c r="Y222" s="39"/>
      <c r="Z222" s="371"/>
      <c r="AA222" s="40"/>
      <c r="AB222" s="358"/>
      <c r="AC222" s="39"/>
      <c r="AD222" s="54"/>
      <c r="AE222" s="358"/>
      <c r="AF222" s="39"/>
      <c r="AG222" s="39">
        <v>777.35649999999998</v>
      </c>
      <c r="AH222" s="259"/>
      <c r="AI222" s="32"/>
      <c r="AJ222" s="259"/>
      <c r="AK222" s="32"/>
      <c r="AL222" s="259"/>
      <c r="AM222" s="39"/>
      <c r="AN222" s="371"/>
      <c r="AO222" s="40"/>
      <c r="AP222" s="358"/>
      <c r="AQ222" s="39"/>
      <c r="AR222" s="40"/>
      <c r="AS222" s="40"/>
      <c r="AT222" s="40"/>
      <c r="AU222" s="39"/>
      <c r="AV222" s="358"/>
      <c r="AW222" s="39"/>
      <c r="AX222" s="54"/>
      <c r="AY222" s="358"/>
      <c r="AZ222" s="39"/>
      <c r="BA222" s="358"/>
      <c r="BB222" s="39"/>
      <c r="BC222" s="40"/>
      <c r="BD222" s="39"/>
      <c r="BE222" s="39"/>
      <c r="BF222" s="40"/>
      <c r="BG222" s="40"/>
      <c r="BH222" s="55"/>
      <c r="BI222" s="56"/>
      <c r="BJ222" s="39">
        <v>294.35250000000002</v>
      </c>
      <c r="BK222" s="54"/>
      <c r="BL222" s="358"/>
      <c r="BM222" s="39"/>
      <c r="BN222" s="381"/>
      <c r="BO222" s="53"/>
      <c r="BP222" s="53"/>
      <c r="BQ222" s="39"/>
      <c r="BR222" s="39"/>
      <c r="BS222" s="39"/>
      <c r="BT222" s="32"/>
      <c r="BU222" s="39"/>
      <c r="BV222" s="57"/>
      <c r="BW222" s="375"/>
      <c r="BX222" s="54"/>
      <c r="BY222" s="358"/>
      <c r="BZ222" s="58"/>
      <c r="CA222" s="59"/>
      <c r="CB222" s="60"/>
      <c r="CC222" s="59"/>
      <c r="CD222" s="59"/>
      <c r="CE222" s="61"/>
      <c r="CF222" s="39"/>
      <c r="CG222" s="39"/>
    </row>
    <row r="223" spans="1:85" outlineLevel="1" x14ac:dyDescent="0.35">
      <c r="A223" s="75" t="s">
        <v>378</v>
      </c>
      <c r="B223" s="10" t="s">
        <v>381</v>
      </c>
      <c r="C223" s="35" t="s">
        <v>118</v>
      </c>
      <c r="D223" s="72" t="s">
        <v>382</v>
      </c>
      <c r="E223" s="36" t="s">
        <v>74</v>
      </c>
      <c r="F223" s="77">
        <f t="shared" si="34"/>
        <v>2124.6610700000001</v>
      </c>
      <c r="G223" s="259">
        <f t="shared" si="32"/>
        <v>0</v>
      </c>
      <c r="H223" s="32">
        <f t="shared" si="33"/>
        <v>2124.6610700000001</v>
      </c>
      <c r="I223" s="259"/>
      <c r="J223" s="32"/>
      <c r="K223" s="358"/>
      <c r="L223" s="39"/>
      <c r="M223" s="358"/>
      <c r="N223" s="39"/>
      <c r="O223" s="358"/>
      <c r="P223" s="39"/>
      <c r="Q223" s="259"/>
      <c r="R223" s="32"/>
      <c r="S223" s="39"/>
      <c r="T223" s="259"/>
      <c r="U223" s="32"/>
      <c r="V223" s="358"/>
      <c r="W223" s="53"/>
      <c r="X223" s="358"/>
      <c r="Y223" s="39"/>
      <c r="Z223" s="371"/>
      <c r="AA223" s="40"/>
      <c r="AB223" s="358"/>
      <c r="AC223" s="39"/>
      <c r="AD223" s="54"/>
      <c r="AE223" s="358"/>
      <c r="AF223" s="39"/>
      <c r="AG223" s="39">
        <v>2124.6610700000001</v>
      </c>
      <c r="AH223" s="259"/>
      <c r="AI223" s="32"/>
      <c r="AJ223" s="259"/>
      <c r="AK223" s="32"/>
      <c r="AL223" s="259"/>
      <c r="AM223" s="39"/>
      <c r="AN223" s="371"/>
      <c r="AO223" s="40"/>
      <c r="AP223" s="358"/>
      <c r="AQ223" s="39"/>
      <c r="AR223" s="40"/>
      <c r="AS223" s="40"/>
      <c r="AT223" s="40"/>
      <c r="AU223" s="39"/>
      <c r="AV223" s="358"/>
      <c r="AW223" s="39"/>
      <c r="AX223" s="54"/>
      <c r="AY223" s="358"/>
      <c r="AZ223" s="39"/>
      <c r="BA223" s="358"/>
      <c r="BB223" s="39"/>
      <c r="BC223" s="40"/>
      <c r="BD223" s="39"/>
      <c r="BE223" s="39"/>
      <c r="BF223" s="40"/>
      <c r="BG223" s="40"/>
      <c r="BH223" s="55"/>
      <c r="BI223" s="56"/>
      <c r="BJ223" s="39"/>
      <c r="BK223" s="54"/>
      <c r="BL223" s="358"/>
      <c r="BM223" s="39"/>
      <c r="BN223" s="381"/>
      <c r="BO223" s="53"/>
      <c r="BP223" s="53"/>
      <c r="BQ223" s="39"/>
      <c r="BR223" s="39"/>
      <c r="BS223" s="39"/>
      <c r="BT223" s="32"/>
      <c r="BU223" s="39"/>
      <c r="BV223" s="57"/>
      <c r="BW223" s="375"/>
      <c r="BX223" s="54"/>
      <c r="BY223" s="358"/>
      <c r="BZ223" s="58"/>
      <c r="CA223" s="59"/>
      <c r="CB223" s="60"/>
      <c r="CC223" s="59"/>
      <c r="CD223" s="59"/>
      <c r="CE223" s="61"/>
      <c r="CF223" s="39"/>
      <c r="CG223" s="39"/>
    </row>
    <row r="224" spans="1:85" outlineLevel="1" x14ac:dyDescent="0.35">
      <c r="A224" s="75" t="s">
        <v>378</v>
      </c>
      <c r="B224" s="289" t="s">
        <v>1190</v>
      </c>
      <c r="C224" s="283" t="s">
        <v>1164</v>
      </c>
      <c r="D224" s="284">
        <v>244700988698</v>
      </c>
      <c r="E224" s="285"/>
      <c r="F224" s="286">
        <f>G224+H224</f>
        <v>1900</v>
      </c>
      <c r="G224" s="259">
        <f t="shared" si="32"/>
        <v>0</v>
      </c>
      <c r="H224" s="32">
        <f t="shared" si="33"/>
        <v>1900</v>
      </c>
      <c r="I224" s="350"/>
      <c r="J224" s="281"/>
      <c r="K224" s="367"/>
      <c r="L224" s="280"/>
      <c r="M224" s="367"/>
      <c r="N224" s="280"/>
      <c r="O224" s="367"/>
      <c r="P224" s="280"/>
      <c r="Q224" s="350"/>
      <c r="R224" s="281"/>
      <c r="S224" s="280"/>
      <c r="T224" s="350"/>
      <c r="U224" s="281"/>
      <c r="V224" s="367"/>
      <c r="W224" s="279"/>
      <c r="X224" s="367"/>
      <c r="Y224" s="280"/>
      <c r="Z224" s="367"/>
      <c r="AA224" s="280"/>
      <c r="AB224" s="367"/>
      <c r="AC224" s="280"/>
      <c r="AD224" s="280"/>
      <c r="AE224" s="367"/>
      <c r="AF224" s="280"/>
      <c r="AG224" s="280"/>
      <c r="AH224" s="350"/>
      <c r="AI224" s="281"/>
      <c r="AJ224" s="350"/>
      <c r="AK224" s="281"/>
      <c r="AL224" s="350"/>
      <c r="AM224" s="280"/>
      <c r="AN224" s="367"/>
      <c r="AO224" s="280"/>
      <c r="AP224" s="367"/>
      <c r="AQ224" s="280"/>
      <c r="AR224" s="280"/>
      <c r="AS224" s="280">
        <v>1900</v>
      </c>
      <c r="AT224" s="280"/>
      <c r="AU224" s="280"/>
      <c r="AV224" s="367"/>
      <c r="AW224" s="280"/>
      <c r="AX224" s="280"/>
      <c r="AY224" s="367"/>
      <c r="AZ224" s="280"/>
      <c r="BA224" s="367"/>
      <c r="BB224" s="280"/>
      <c r="BC224" s="280"/>
      <c r="BD224" s="280"/>
      <c r="BE224" s="280"/>
      <c r="BF224" s="280"/>
      <c r="BG224" s="280"/>
      <c r="BH224" s="280"/>
      <c r="BI224" s="280"/>
      <c r="BJ224" s="280"/>
      <c r="BK224" s="280"/>
      <c r="BL224" s="367"/>
      <c r="BM224" s="280"/>
      <c r="BN224" s="397"/>
      <c r="BO224" s="279"/>
      <c r="BP224" s="279"/>
      <c r="BQ224" s="280"/>
      <c r="BR224" s="280"/>
      <c r="BS224" s="280"/>
      <c r="BT224" s="281"/>
      <c r="BU224" s="280"/>
      <c r="BV224" s="280"/>
      <c r="BW224" s="367"/>
      <c r="BX224" s="280"/>
      <c r="BY224" s="367"/>
      <c r="BZ224" s="279"/>
      <c r="CA224" s="279"/>
      <c r="CB224" s="279"/>
      <c r="CC224" s="279"/>
      <c r="CD224" s="279"/>
      <c r="CE224" s="279"/>
      <c r="CF224" s="280"/>
      <c r="CG224" s="280"/>
    </row>
    <row r="225" spans="1:85" s="3" customFormat="1" ht="22.5" x14ac:dyDescent="0.3">
      <c r="A225" s="264" t="s">
        <v>383</v>
      </c>
      <c r="B225" s="267"/>
      <c r="C225" s="261" t="s">
        <v>135</v>
      </c>
      <c r="D225" s="262"/>
      <c r="E225" s="262"/>
      <c r="F225" s="260">
        <f>SUBTOTAL(9,F221:F224)</f>
        <v>9179.4409500000002</v>
      </c>
      <c r="G225" s="260">
        <f t="shared" ref="G225:BR225" si="35">SUBTOTAL(9,G221:G224)</f>
        <v>160.12974</v>
      </c>
      <c r="H225" s="260">
        <f t="shared" si="35"/>
        <v>9019.3112099999998</v>
      </c>
      <c r="I225" s="260">
        <f t="shared" si="35"/>
        <v>0</v>
      </c>
      <c r="J225" s="260">
        <f t="shared" si="35"/>
        <v>0</v>
      </c>
      <c r="K225" s="260">
        <f t="shared" si="35"/>
        <v>0</v>
      </c>
      <c r="L225" s="260">
        <f t="shared" si="35"/>
        <v>0</v>
      </c>
      <c r="M225" s="260">
        <f t="shared" si="35"/>
        <v>0</v>
      </c>
      <c r="N225" s="260">
        <f t="shared" si="35"/>
        <v>0</v>
      </c>
      <c r="O225" s="260">
        <f t="shared" si="35"/>
        <v>27.718060000000001</v>
      </c>
      <c r="P225" s="260">
        <f t="shared" si="35"/>
        <v>11.32146</v>
      </c>
      <c r="Q225" s="260">
        <f t="shared" si="35"/>
        <v>63.210479999999997</v>
      </c>
      <c r="R225" s="260">
        <f t="shared" si="35"/>
        <v>25.818359999999998</v>
      </c>
      <c r="S225" s="260">
        <f t="shared" si="35"/>
        <v>64.079340000000002</v>
      </c>
      <c r="T225" s="260">
        <f t="shared" si="35"/>
        <v>0</v>
      </c>
      <c r="U225" s="260">
        <f t="shared" si="35"/>
        <v>0</v>
      </c>
      <c r="V225" s="260">
        <f t="shared" si="35"/>
        <v>0</v>
      </c>
      <c r="W225" s="260">
        <f t="shared" si="35"/>
        <v>0</v>
      </c>
      <c r="X225" s="260">
        <f t="shared" si="35"/>
        <v>69.2012</v>
      </c>
      <c r="Y225" s="260">
        <f t="shared" si="35"/>
        <v>28.265270000000001</v>
      </c>
      <c r="Z225" s="260">
        <f t="shared" si="35"/>
        <v>0</v>
      </c>
      <c r="AA225" s="260">
        <f t="shared" si="35"/>
        <v>0</v>
      </c>
      <c r="AB225" s="260">
        <f t="shared" si="35"/>
        <v>0</v>
      </c>
      <c r="AC225" s="260">
        <f t="shared" si="35"/>
        <v>0</v>
      </c>
      <c r="AD225" s="260">
        <f t="shared" si="35"/>
        <v>0</v>
      </c>
      <c r="AE225" s="260">
        <f t="shared" si="35"/>
        <v>0</v>
      </c>
      <c r="AF225" s="260">
        <f t="shared" si="35"/>
        <v>0</v>
      </c>
      <c r="AG225" s="260">
        <f t="shared" si="35"/>
        <v>2902.01757</v>
      </c>
      <c r="AH225" s="260">
        <f t="shared" si="35"/>
        <v>0</v>
      </c>
      <c r="AI225" s="260">
        <f t="shared" si="35"/>
        <v>0</v>
      </c>
      <c r="AJ225" s="260">
        <f t="shared" si="35"/>
        <v>0</v>
      </c>
      <c r="AK225" s="260">
        <f t="shared" si="35"/>
        <v>0</v>
      </c>
      <c r="AL225" s="260">
        <f t="shared" si="35"/>
        <v>0</v>
      </c>
      <c r="AM225" s="260">
        <f t="shared" si="35"/>
        <v>0</v>
      </c>
      <c r="AN225" s="260">
        <f t="shared" si="35"/>
        <v>0</v>
      </c>
      <c r="AO225" s="260">
        <f t="shared" si="35"/>
        <v>0</v>
      </c>
      <c r="AP225" s="260">
        <f t="shared" si="35"/>
        <v>0</v>
      </c>
      <c r="AQ225" s="260">
        <f t="shared" si="35"/>
        <v>0</v>
      </c>
      <c r="AR225" s="260">
        <f t="shared" si="35"/>
        <v>0</v>
      </c>
      <c r="AS225" s="260">
        <f t="shared" si="35"/>
        <v>1900</v>
      </c>
      <c r="AT225" s="260">
        <f t="shared" si="35"/>
        <v>0</v>
      </c>
      <c r="AU225" s="260">
        <f t="shared" si="35"/>
        <v>0</v>
      </c>
      <c r="AV225" s="260">
        <f t="shared" si="35"/>
        <v>0</v>
      </c>
      <c r="AW225" s="260">
        <f t="shared" si="35"/>
        <v>0</v>
      </c>
      <c r="AX225" s="260">
        <f t="shared" si="35"/>
        <v>0</v>
      </c>
      <c r="AY225" s="260">
        <f t="shared" si="35"/>
        <v>0</v>
      </c>
      <c r="AZ225" s="260">
        <f t="shared" si="35"/>
        <v>0</v>
      </c>
      <c r="BA225" s="260">
        <f t="shared" si="35"/>
        <v>0</v>
      </c>
      <c r="BB225" s="260">
        <f t="shared" si="35"/>
        <v>0</v>
      </c>
      <c r="BC225" s="260">
        <f t="shared" si="35"/>
        <v>0</v>
      </c>
      <c r="BD225" s="260">
        <f t="shared" si="35"/>
        <v>0</v>
      </c>
      <c r="BE225" s="260">
        <f t="shared" si="35"/>
        <v>0</v>
      </c>
      <c r="BF225" s="260">
        <f t="shared" si="35"/>
        <v>0</v>
      </c>
      <c r="BG225" s="260">
        <f t="shared" si="35"/>
        <v>0</v>
      </c>
      <c r="BH225" s="260">
        <f t="shared" si="35"/>
        <v>0</v>
      </c>
      <c r="BI225" s="260">
        <f t="shared" si="35"/>
        <v>0</v>
      </c>
      <c r="BJ225" s="260">
        <f t="shared" si="35"/>
        <v>4087.8092099999999</v>
      </c>
      <c r="BK225" s="260">
        <f t="shared" si="35"/>
        <v>0</v>
      </c>
      <c r="BL225" s="260">
        <f t="shared" si="35"/>
        <v>0</v>
      </c>
      <c r="BM225" s="260">
        <f t="shared" si="35"/>
        <v>0</v>
      </c>
      <c r="BN225" s="260">
        <f t="shared" si="35"/>
        <v>0</v>
      </c>
      <c r="BO225" s="260">
        <f t="shared" si="35"/>
        <v>0</v>
      </c>
      <c r="BP225" s="260">
        <f t="shared" si="35"/>
        <v>0</v>
      </c>
      <c r="BQ225" s="260">
        <f t="shared" si="35"/>
        <v>0</v>
      </c>
      <c r="BR225" s="260">
        <f t="shared" si="35"/>
        <v>0</v>
      </c>
      <c r="BS225" s="260">
        <f t="shared" ref="BS225:CG225" si="36">SUBTOTAL(9,BS221:BS224)</f>
        <v>0</v>
      </c>
      <c r="BT225" s="260">
        <f t="shared" si="36"/>
        <v>0</v>
      </c>
      <c r="BU225" s="260">
        <f t="shared" si="36"/>
        <v>0</v>
      </c>
      <c r="BV225" s="260">
        <f t="shared" si="36"/>
        <v>0</v>
      </c>
      <c r="BW225" s="260">
        <f t="shared" si="36"/>
        <v>0</v>
      </c>
      <c r="BX225" s="260">
        <f t="shared" si="36"/>
        <v>0</v>
      </c>
      <c r="BY225" s="260">
        <f t="shared" si="36"/>
        <v>0</v>
      </c>
      <c r="BZ225" s="260">
        <f t="shared" si="36"/>
        <v>0</v>
      </c>
      <c r="CA225" s="260">
        <f t="shared" si="36"/>
        <v>0</v>
      </c>
      <c r="CB225" s="260">
        <f t="shared" si="36"/>
        <v>0</v>
      </c>
      <c r="CC225" s="260">
        <f t="shared" si="36"/>
        <v>0</v>
      </c>
      <c r="CD225" s="260">
        <f t="shared" si="36"/>
        <v>0</v>
      </c>
      <c r="CE225" s="260">
        <f t="shared" si="36"/>
        <v>0</v>
      </c>
      <c r="CF225" s="260">
        <f t="shared" si="36"/>
        <v>0</v>
      </c>
      <c r="CG225" s="260">
        <f t="shared" si="36"/>
        <v>0</v>
      </c>
    </row>
    <row r="226" spans="1:85" ht="69.75" outlineLevel="1" x14ac:dyDescent="0.35">
      <c r="A226" s="75" t="s">
        <v>384</v>
      </c>
      <c r="B226" s="314" t="s">
        <v>1223</v>
      </c>
      <c r="C226" s="305" t="s">
        <v>73</v>
      </c>
      <c r="D226" s="302">
        <v>244201670412</v>
      </c>
      <c r="E226" s="301"/>
      <c r="F226" s="77">
        <f>G226+H226</f>
        <v>7694.27</v>
      </c>
      <c r="G226" s="259">
        <f>SUMIF($I$5:$CG$5,"федеральный бюджет",I226:CG226)</f>
        <v>0</v>
      </c>
      <c r="H226" s="32">
        <f>SUMIF($I$5:$CG$5,"краевой бюджет",I226:CG226)</f>
        <v>7694.27</v>
      </c>
      <c r="I226" s="349"/>
      <c r="J226" s="306"/>
      <c r="K226" s="366"/>
      <c r="L226" s="307"/>
      <c r="M226" s="366"/>
      <c r="N226" s="307"/>
      <c r="O226" s="366"/>
      <c r="P226" s="307"/>
      <c r="Q226" s="349"/>
      <c r="R226" s="306"/>
      <c r="S226" s="307"/>
      <c r="T226" s="349"/>
      <c r="U226" s="306"/>
      <c r="V226" s="366"/>
      <c r="W226" s="292"/>
      <c r="X226" s="366"/>
      <c r="Y226" s="307"/>
      <c r="Z226" s="366"/>
      <c r="AA226" s="307"/>
      <c r="AB226" s="366"/>
      <c r="AC226" s="307"/>
      <c r="AD226" s="307"/>
      <c r="AE226" s="366"/>
      <c r="AF226" s="307"/>
      <c r="AG226" s="307"/>
      <c r="AH226" s="349"/>
      <c r="AI226" s="306"/>
      <c r="AJ226" s="349"/>
      <c r="AK226" s="306"/>
      <c r="AL226" s="349"/>
      <c r="AM226" s="307"/>
      <c r="AN226" s="366"/>
      <c r="AO226" s="307"/>
      <c r="AP226" s="366"/>
      <c r="AQ226" s="307"/>
      <c r="AR226" s="307">
        <v>7694.27</v>
      </c>
      <c r="AS226" s="307"/>
      <c r="AT226" s="307"/>
      <c r="AU226" s="307"/>
      <c r="AV226" s="366"/>
      <c r="AW226" s="307"/>
      <c r="AX226" s="307"/>
      <c r="AY226" s="366"/>
      <c r="AZ226" s="307"/>
      <c r="BA226" s="366"/>
      <c r="BB226" s="307"/>
      <c r="BC226" s="307"/>
      <c r="BD226" s="307"/>
      <c r="BE226" s="307"/>
      <c r="BF226" s="307"/>
      <c r="BG226" s="307"/>
      <c r="BH226" s="307"/>
      <c r="BI226" s="307"/>
      <c r="BJ226" s="307"/>
      <c r="BK226" s="307"/>
      <c r="BL226" s="366"/>
      <c r="BM226" s="307"/>
      <c r="BN226" s="383"/>
      <c r="BO226" s="292"/>
      <c r="BP226" s="292"/>
      <c r="BQ226" s="307"/>
      <c r="BR226" s="307"/>
      <c r="BS226" s="307"/>
      <c r="BT226" s="306"/>
      <c r="BU226" s="307"/>
      <c r="BV226" s="307"/>
      <c r="BW226" s="366"/>
      <c r="BX226" s="307"/>
      <c r="BY226" s="366"/>
      <c r="BZ226" s="315"/>
      <c r="CA226" s="292"/>
      <c r="CB226" s="292"/>
      <c r="CC226" s="292"/>
      <c r="CD226" s="292"/>
      <c r="CE226" s="292"/>
      <c r="CF226" s="307"/>
      <c r="CG226" s="307"/>
    </row>
    <row r="227" spans="1:85" ht="69.75" outlineLevel="1" x14ac:dyDescent="0.35">
      <c r="A227" s="75" t="s">
        <v>384</v>
      </c>
      <c r="B227" s="314" t="s">
        <v>1224</v>
      </c>
      <c r="C227" s="305" t="s">
        <v>73</v>
      </c>
      <c r="D227" s="302">
        <v>190205317961</v>
      </c>
      <c r="E227" s="301"/>
      <c r="F227" s="77">
        <f>G227+H227</f>
        <v>5700.26</v>
      </c>
      <c r="G227" s="259">
        <f>SUMIF($I$5:$CG$5,"федеральный бюджет",I227:CG227)</f>
        <v>0</v>
      </c>
      <c r="H227" s="32">
        <f>SUMIF($I$5:$CG$5,"краевой бюджет",I227:CG227)</f>
        <v>5700.26</v>
      </c>
      <c r="I227" s="349"/>
      <c r="J227" s="306"/>
      <c r="K227" s="366"/>
      <c r="L227" s="307"/>
      <c r="M227" s="366"/>
      <c r="N227" s="307"/>
      <c r="O227" s="366"/>
      <c r="P227" s="307"/>
      <c r="Q227" s="349"/>
      <c r="R227" s="306"/>
      <c r="S227" s="307"/>
      <c r="T227" s="349"/>
      <c r="U227" s="306"/>
      <c r="V227" s="366"/>
      <c r="W227" s="292"/>
      <c r="X227" s="366"/>
      <c r="Y227" s="307"/>
      <c r="Z227" s="366"/>
      <c r="AA227" s="307"/>
      <c r="AB227" s="366"/>
      <c r="AC227" s="307"/>
      <c r="AD227" s="307"/>
      <c r="AE227" s="366"/>
      <c r="AF227" s="307"/>
      <c r="AG227" s="307"/>
      <c r="AH227" s="349"/>
      <c r="AI227" s="306"/>
      <c r="AJ227" s="349"/>
      <c r="AK227" s="306"/>
      <c r="AL227" s="349"/>
      <c r="AM227" s="307"/>
      <c r="AN227" s="366"/>
      <c r="AO227" s="307"/>
      <c r="AP227" s="366"/>
      <c r="AQ227" s="307"/>
      <c r="AR227" s="307">
        <v>5700.26</v>
      </c>
      <c r="AS227" s="307"/>
      <c r="AT227" s="307"/>
      <c r="AU227" s="307"/>
      <c r="AV227" s="366"/>
      <c r="AW227" s="307"/>
      <c r="AX227" s="307"/>
      <c r="AY227" s="366"/>
      <c r="AZ227" s="307"/>
      <c r="BA227" s="366"/>
      <c r="BB227" s="307"/>
      <c r="BC227" s="307"/>
      <c r="BD227" s="307"/>
      <c r="BE227" s="307"/>
      <c r="BF227" s="307"/>
      <c r="BG227" s="307"/>
      <c r="BH227" s="307"/>
      <c r="BI227" s="307"/>
      <c r="BJ227" s="307"/>
      <c r="BK227" s="307"/>
      <c r="BL227" s="366"/>
      <c r="BM227" s="307"/>
      <c r="BN227" s="383"/>
      <c r="BO227" s="292"/>
      <c r="BP227" s="292"/>
      <c r="BQ227" s="307"/>
      <c r="BR227" s="307"/>
      <c r="BS227" s="307"/>
      <c r="BT227" s="306"/>
      <c r="BU227" s="307"/>
      <c r="BV227" s="307"/>
      <c r="BW227" s="366"/>
      <c r="BX227" s="307"/>
      <c r="BY227" s="366"/>
      <c r="BZ227" s="315"/>
      <c r="CA227" s="292"/>
      <c r="CB227" s="292"/>
      <c r="CC227" s="292"/>
      <c r="CD227" s="292"/>
      <c r="CE227" s="292"/>
      <c r="CF227" s="307"/>
      <c r="CG227" s="307"/>
    </row>
    <row r="228" spans="1:85" ht="69.75" outlineLevel="1" x14ac:dyDescent="0.35">
      <c r="A228" s="75" t="s">
        <v>384</v>
      </c>
      <c r="B228" s="10" t="s">
        <v>385</v>
      </c>
      <c r="C228" s="35" t="s">
        <v>137</v>
      </c>
      <c r="D228" s="72">
        <v>190202517747</v>
      </c>
      <c r="E228" s="36" t="s">
        <v>74</v>
      </c>
      <c r="F228" s="77">
        <f t="shared" ref="F228:F237" si="37">G228+H228</f>
        <v>1198.11898</v>
      </c>
      <c r="G228" s="259">
        <f t="shared" si="32"/>
        <v>320.5136</v>
      </c>
      <c r="H228" s="32">
        <f t="shared" si="33"/>
        <v>877.60537999999997</v>
      </c>
      <c r="I228" s="259"/>
      <c r="J228" s="32"/>
      <c r="K228" s="358"/>
      <c r="L228" s="39"/>
      <c r="M228" s="358"/>
      <c r="N228" s="39"/>
      <c r="O228" s="358">
        <v>101.55848</v>
      </c>
      <c r="P228" s="39">
        <v>41.481630000000003</v>
      </c>
      <c r="Q228" s="259"/>
      <c r="R228" s="32"/>
      <c r="S228" s="39">
        <v>348.05236000000002</v>
      </c>
      <c r="T228" s="259"/>
      <c r="U228" s="32"/>
      <c r="V228" s="358"/>
      <c r="W228" s="53"/>
      <c r="X228" s="358">
        <v>218.95511999999999</v>
      </c>
      <c r="Y228" s="39">
        <v>89.432370000000006</v>
      </c>
      <c r="Z228" s="371"/>
      <c r="AA228" s="40"/>
      <c r="AB228" s="358"/>
      <c r="AC228" s="39"/>
      <c r="AD228" s="54"/>
      <c r="AE228" s="358"/>
      <c r="AF228" s="39"/>
      <c r="AG228" s="39"/>
      <c r="AH228" s="259"/>
      <c r="AI228" s="32"/>
      <c r="AJ228" s="259"/>
      <c r="AK228" s="32"/>
      <c r="AL228" s="259"/>
      <c r="AM228" s="39"/>
      <c r="AN228" s="371"/>
      <c r="AO228" s="40"/>
      <c r="AP228" s="358"/>
      <c r="AQ228" s="39"/>
      <c r="AR228" s="40"/>
      <c r="AS228" s="40"/>
      <c r="AT228" s="40"/>
      <c r="AU228" s="39"/>
      <c r="AV228" s="358"/>
      <c r="AW228" s="39"/>
      <c r="AX228" s="54"/>
      <c r="AY228" s="358"/>
      <c r="AZ228" s="39"/>
      <c r="BA228" s="358"/>
      <c r="BB228" s="39"/>
      <c r="BC228" s="40"/>
      <c r="BD228" s="39"/>
      <c r="BE228" s="39"/>
      <c r="BF228" s="40"/>
      <c r="BG228" s="40"/>
      <c r="BH228" s="55"/>
      <c r="BI228" s="56"/>
      <c r="BJ228" s="39"/>
      <c r="BK228" s="54"/>
      <c r="BL228" s="358"/>
      <c r="BM228" s="39"/>
      <c r="BN228" s="381"/>
      <c r="BO228" s="53"/>
      <c r="BP228" s="53"/>
      <c r="BQ228" s="39"/>
      <c r="BR228" s="39"/>
      <c r="BS228" s="39"/>
      <c r="BT228" s="32"/>
      <c r="BU228" s="39">
        <v>398.63902000000002</v>
      </c>
      <c r="BV228" s="57"/>
      <c r="BW228" s="375"/>
      <c r="BX228" s="54"/>
      <c r="BY228" s="358"/>
      <c r="BZ228" s="58"/>
      <c r="CA228" s="59"/>
      <c r="CB228" s="60"/>
      <c r="CC228" s="59"/>
      <c r="CD228" s="59"/>
      <c r="CE228" s="61"/>
      <c r="CF228" s="39"/>
      <c r="CG228" s="39"/>
    </row>
    <row r="229" spans="1:85" ht="69.75" outlineLevel="1" x14ac:dyDescent="0.35">
      <c r="A229" s="75" t="s">
        <v>384</v>
      </c>
      <c r="B229" s="10" t="s">
        <v>386</v>
      </c>
      <c r="C229" s="35" t="s">
        <v>137</v>
      </c>
      <c r="D229" s="72">
        <v>2460001611472</v>
      </c>
      <c r="E229" s="36" t="s">
        <v>74</v>
      </c>
      <c r="F229" s="77">
        <f t="shared" si="37"/>
        <v>575.56304</v>
      </c>
      <c r="G229" s="259">
        <f t="shared" si="32"/>
        <v>0</v>
      </c>
      <c r="H229" s="32">
        <f t="shared" si="33"/>
        <v>575.56304</v>
      </c>
      <c r="I229" s="259"/>
      <c r="J229" s="32"/>
      <c r="K229" s="358"/>
      <c r="L229" s="39"/>
      <c r="M229" s="358"/>
      <c r="N229" s="39"/>
      <c r="O229" s="358"/>
      <c r="P229" s="39"/>
      <c r="Q229" s="259"/>
      <c r="R229" s="32"/>
      <c r="S229" s="39"/>
      <c r="T229" s="259"/>
      <c r="U229" s="32"/>
      <c r="V229" s="358"/>
      <c r="W229" s="53"/>
      <c r="X229" s="358"/>
      <c r="Y229" s="39"/>
      <c r="Z229" s="371"/>
      <c r="AA229" s="40"/>
      <c r="AB229" s="358"/>
      <c r="AC229" s="39"/>
      <c r="AD229" s="54"/>
      <c r="AE229" s="358"/>
      <c r="AF229" s="39"/>
      <c r="AG229" s="39">
        <v>575.56304</v>
      </c>
      <c r="AH229" s="259"/>
      <c r="AI229" s="32"/>
      <c r="AJ229" s="259"/>
      <c r="AK229" s="32"/>
      <c r="AL229" s="259"/>
      <c r="AM229" s="39"/>
      <c r="AN229" s="371"/>
      <c r="AO229" s="40"/>
      <c r="AP229" s="358"/>
      <c r="AQ229" s="39"/>
      <c r="AR229" s="40"/>
      <c r="AS229" s="40"/>
      <c r="AT229" s="40"/>
      <c r="AU229" s="39"/>
      <c r="AV229" s="358"/>
      <c r="AW229" s="39"/>
      <c r="AX229" s="54"/>
      <c r="AY229" s="358"/>
      <c r="AZ229" s="39"/>
      <c r="BA229" s="358"/>
      <c r="BB229" s="39"/>
      <c r="BC229" s="40"/>
      <c r="BD229" s="39"/>
      <c r="BE229" s="39"/>
      <c r="BF229" s="40"/>
      <c r="BG229" s="40"/>
      <c r="BH229" s="55"/>
      <c r="BI229" s="56"/>
      <c r="BJ229" s="39"/>
      <c r="BK229" s="54"/>
      <c r="BL229" s="358"/>
      <c r="BM229" s="39"/>
      <c r="BN229" s="381"/>
      <c r="BO229" s="53"/>
      <c r="BP229" s="53"/>
      <c r="BQ229" s="39"/>
      <c r="BR229" s="39"/>
      <c r="BS229" s="39"/>
      <c r="BT229" s="32"/>
      <c r="BU229" s="39"/>
      <c r="BV229" s="57"/>
      <c r="BW229" s="375"/>
      <c r="BX229" s="54"/>
      <c r="BY229" s="358"/>
      <c r="BZ229" s="58"/>
      <c r="CA229" s="59"/>
      <c r="CB229" s="60"/>
      <c r="CC229" s="59"/>
      <c r="CD229" s="59"/>
      <c r="CE229" s="61"/>
      <c r="CF229" s="39"/>
      <c r="CG229" s="39"/>
    </row>
    <row r="230" spans="1:85" ht="69.75" outlineLevel="1" x14ac:dyDescent="0.35">
      <c r="A230" s="75" t="s">
        <v>384</v>
      </c>
      <c r="B230" s="10" t="s">
        <v>387</v>
      </c>
      <c r="C230" s="35" t="s">
        <v>137</v>
      </c>
      <c r="D230" s="72">
        <v>241301883391</v>
      </c>
      <c r="E230" s="36" t="s">
        <v>74</v>
      </c>
      <c r="F230" s="77">
        <f t="shared" si="37"/>
        <v>503.49839999999995</v>
      </c>
      <c r="G230" s="259">
        <f t="shared" si="32"/>
        <v>0</v>
      </c>
      <c r="H230" s="32">
        <f t="shared" si="33"/>
        <v>503.49839999999995</v>
      </c>
      <c r="I230" s="259"/>
      <c r="J230" s="32"/>
      <c r="K230" s="358"/>
      <c r="L230" s="39"/>
      <c r="M230" s="358"/>
      <c r="N230" s="39"/>
      <c r="O230" s="358"/>
      <c r="P230" s="39"/>
      <c r="Q230" s="259"/>
      <c r="R230" s="32"/>
      <c r="S230" s="39"/>
      <c r="T230" s="259"/>
      <c r="U230" s="32"/>
      <c r="V230" s="358"/>
      <c r="W230" s="53"/>
      <c r="X230" s="358"/>
      <c r="Y230" s="39"/>
      <c r="Z230" s="371"/>
      <c r="AA230" s="40"/>
      <c r="AB230" s="358"/>
      <c r="AC230" s="39"/>
      <c r="AD230" s="54"/>
      <c r="AE230" s="358"/>
      <c r="AF230" s="39"/>
      <c r="AG230" s="39">
        <v>258.21839999999997</v>
      </c>
      <c r="AH230" s="259"/>
      <c r="AI230" s="32"/>
      <c r="AJ230" s="259"/>
      <c r="AK230" s="32"/>
      <c r="AL230" s="259"/>
      <c r="AM230" s="39"/>
      <c r="AN230" s="371"/>
      <c r="AO230" s="40"/>
      <c r="AP230" s="358"/>
      <c r="AQ230" s="39"/>
      <c r="AR230" s="40"/>
      <c r="AS230" s="40"/>
      <c r="AT230" s="40"/>
      <c r="AU230" s="39"/>
      <c r="AV230" s="358"/>
      <c r="AW230" s="39"/>
      <c r="AX230" s="54"/>
      <c r="AY230" s="358"/>
      <c r="AZ230" s="39"/>
      <c r="BA230" s="358"/>
      <c r="BB230" s="39"/>
      <c r="BC230" s="40"/>
      <c r="BD230" s="39"/>
      <c r="BE230" s="39"/>
      <c r="BF230" s="40"/>
      <c r="BG230" s="40"/>
      <c r="BH230" s="55"/>
      <c r="BI230" s="56"/>
      <c r="BJ230" s="39">
        <v>245.28</v>
      </c>
      <c r="BK230" s="54"/>
      <c r="BL230" s="358"/>
      <c r="BM230" s="39"/>
      <c r="BN230" s="381"/>
      <c r="BO230" s="53"/>
      <c r="BP230" s="53"/>
      <c r="BQ230" s="39"/>
      <c r="BR230" s="39"/>
      <c r="BS230" s="39"/>
      <c r="BT230" s="32"/>
      <c r="BU230" s="39"/>
      <c r="BV230" s="57"/>
      <c r="BW230" s="375"/>
      <c r="BX230" s="54"/>
      <c r="BY230" s="358"/>
      <c r="BZ230" s="58"/>
      <c r="CA230" s="59"/>
      <c r="CB230" s="60"/>
      <c r="CC230" s="59"/>
      <c r="CD230" s="59"/>
      <c r="CE230" s="61"/>
      <c r="CF230" s="39"/>
      <c r="CG230" s="39"/>
    </row>
    <row r="231" spans="1:85" ht="46.5" outlineLevel="1" x14ac:dyDescent="0.35">
      <c r="A231" s="75" t="s">
        <v>384</v>
      </c>
      <c r="B231" s="10" t="s">
        <v>388</v>
      </c>
      <c r="C231" s="35" t="s">
        <v>81</v>
      </c>
      <c r="D231" s="72">
        <v>241300614389</v>
      </c>
      <c r="E231" s="36" t="s">
        <v>74</v>
      </c>
      <c r="F231" s="77">
        <f t="shared" si="37"/>
        <v>4400</v>
      </c>
      <c r="G231" s="259">
        <f t="shared" si="32"/>
        <v>4180</v>
      </c>
      <c r="H231" s="32">
        <f t="shared" si="33"/>
        <v>220</v>
      </c>
      <c r="I231" s="259"/>
      <c r="J231" s="32"/>
      <c r="K231" s="358"/>
      <c r="L231" s="39"/>
      <c r="M231" s="358"/>
      <c r="N231" s="39"/>
      <c r="O231" s="358"/>
      <c r="P231" s="39"/>
      <c r="Q231" s="259"/>
      <c r="R231" s="32"/>
      <c r="S231" s="39"/>
      <c r="T231" s="259"/>
      <c r="U231" s="32"/>
      <c r="V231" s="358"/>
      <c r="W231" s="53"/>
      <c r="X231" s="358"/>
      <c r="Y231" s="39"/>
      <c r="Z231" s="371"/>
      <c r="AA231" s="40"/>
      <c r="AB231" s="358"/>
      <c r="AC231" s="39"/>
      <c r="AD231" s="54"/>
      <c r="AE231" s="358"/>
      <c r="AF231" s="39"/>
      <c r="AG231" s="39"/>
      <c r="AH231" s="259"/>
      <c r="AI231" s="32"/>
      <c r="AJ231" s="259"/>
      <c r="AK231" s="32"/>
      <c r="AL231" s="259"/>
      <c r="AM231" s="39"/>
      <c r="AN231" s="371"/>
      <c r="AO231" s="40"/>
      <c r="AP231" s="259">
        <v>4180</v>
      </c>
      <c r="AQ231" s="32">
        <v>220</v>
      </c>
      <c r="AR231" s="42"/>
      <c r="AS231" s="42"/>
      <c r="AT231" s="42"/>
      <c r="AU231" s="39"/>
      <c r="AV231" s="358"/>
      <c r="AW231" s="39"/>
      <c r="AX231" s="54"/>
      <c r="AY231" s="358"/>
      <c r="AZ231" s="39"/>
      <c r="BA231" s="358"/>
      <c r="BB231" s="39"/>
      <c r="BC231" s="40"/>
      <c r="BD231" s="39"/>
      <c r="BE231" s="39"/>
      <c r="BF231" s="40"/>
      <c r="BG231" s="40"/>
      <c r="BH231" s="55"/>
      <c r="BI231" s="56"/>
      <c r="BJ231" s="39"/>
      <c r="BK231" s="54"/>
      <c r="BL231" s="358"/>
      <c r="BM231" s="39"/>
      <c r="BN231" s="381"/>
      <c r="BO231" s="53"/>
      <c r="BP231" s="53"/>
      <c r="BQ231" s="39"/>
      <c r="BR231" s="39"/>
      <c r="BS231" s="39"/>
      <c r="BT231" s="32"/>
      <c r="BU231" s="39"/>
      <c r="BV231" s="57"/>
      <c r="BW231" s="375"/>
      <c r="BX231" s="54"/>
      <c r="BY231" s="358"/>
      <c r="BZ231" s="58"/>
      <c r="CA231" s="59"/>
      <c r="CB231" s="60"/>
      <c r="CC231" s="59"/>
      <c r="CD231" s="59"/>
      <c r="CE231" s="61"/>
      <c r="CF231" s="39"/>
      <c r="CG231" s="39"/>
    </row>
    <row r="232" spans="1:85" ht="46.5" outlineLevel="1" x14ac:dyDescent="0.35">
      <c r="A232" s="75" t="s">
        <v>384</v>
      </c>
      <c r="B232" s="10" t="s">
        <v>389</v>
      </c>
      <c r="C232" s="35" t="s">
        <v>81</v>
      </c>
      <c r="D232" s="72">
        <v>244203303150</v>
      </c>
      <c r="E232" s="36" t="s">
        <v>74</v>
      </c>
      <c r="F232" s="77">
        <f t="shared" si="37"/>
        <v>632.69897000000003</v>
      </c>
      <c r="G232" s="259">
        <f t="shared" si="32"/>
        <v>0</v>
      </c>
      <c r="H232" s="32">
        <f t="shared" si="33"/>
        <v>632.69897000000003</v>
      </c>
      <c r="I232" s="259"/>
      <c r="J232" s="32"/>
      <c r="K232" s="358"/>
      <c r="L232" s="39"/>
      <c r="M232" s="358"/>
      <c r="N232" s="39"/>
      <c r="O232" s="358"/>
      <c r="P232" s="39"/>
      <c r="Q232" s="259"/>
      <c r="R232" s="32"/>
      <c r="S232" s="39"/>
      <c r="T232" s="259"/>
      <c r="U232" s="32"/>
      <c r="V232" s="358"/>
      <c r="W232" s="53"/>
      <c r="X232" s="358"/>
      <c r="Y232" s="39"/>
      <c r="Z232" s="371"/>
      <c r="AA232" s="40"/>
      <c r="AB232" s="358"/>
      <c r="AC232" s="39"/>
      <c r="AD232" s="54"/>
      <c r="AE232" s="358"/>
      <c r="AF232" s="39"/>
      <c r="AG232" s="39">
        <v>632.69897000000003</v>
      </c>
      <c r="AH232" s="259"/>
      <c r="AI232" s="32"/>
      <c r="AJ232" s="259"/>
      <c r="AK232" s="32"/>
      <c r="AL232" s="259"/>
      <c r="AM232" s="39"/>
      <c r="AN232" s="371"/>
      <c r="AO232" s="40"/>
      <c r="AP232" s="358"/>
      <c r="AQ232" s="39"/>
      <c r="AR232" s="40"/>
      <c r="AS232" s="40"/>
      <c r="AT232" s="40"/>
      <c r="AU232" s="39"/>
      <c r="AV232" s="358"/>
      <c r="AW232" s="39"/>
      <c r="AX232" s="54"/>
      <c r="AY232" s="358"/>
      <c r="AZ232" s="39"/>
      <c r="BA232" s="358"/>
      <c r="BB232" s="39"/>
      <c r="BC232" s="40"/>
      <c r="BD232" s="39"/>
      <c r="BE232" s="39"/>
      <c r="BF232" s="40"/>
      <c r="BG232" s="40"/>
      <c r="BH232" s="55"/>
      <c r="BI232" s="56"/>
      <c r="BJ232" s="39"/>
      <c r="BK232" s="54"/>
      <c r="BL232" s="358"/>
      <c r="BM232" s="39"/>
      <c r="BN232" s="381"/>
      <c r="BO232" s="53"/>
      <c r="BP232" s="53"/>
      <c r="BQ232" s="39"/>
      <c r="BR232" s="39"/>
      <c r="BS232" s="39"/>
      <c r="BT232" s="32"/>
      <c r="BU232" s="39"/>
      <c r="BV232" s="57"/>
      <c r="BW232" s="375"/>
      <c r="BX232" s="54"/>
      <c r="BY232" s="358"/>
      <c r="BZ232" s="58"/>
      <c r="CA232" s="59"/>
      <c r="CB232" s="60"/>
      <c r="CC232" s="59"/>
      <c r="CD232" s="59"/>
      <c r="CE232" s="61"/>
      <c r="CF232" s="39"/>
      <c r="CG232" s="39"/>
    </row>
    <row r="233" spans="1:85" ht="46.5" outlineLevel="1" x14ac:dyDescent="0.35">
      <c r="A233" s="135" t="s">
        <v>384</v>
      </c>
      <c r="B233" s="10" t="s">
        <v>390</v>
      </c>
      <c r="C233" s="35" t="s">
        <v>81</v>
      </c>
      <c r="D233" s="72">
        <v>241301151479</v>
      </c>
      <c r="E233" s="36" t="s">
        <v>74</v>
      </c>
      <c r="F233" s="77">
        <f t="shared" si="37"/>
        <v>2426.3795699999996</v>
      </c>
      <c r="G233" s="259">
        <f t="shared" si="32"/>
        <v>0</v>
      </c>
      <c r="H233" s="32">
        <f t="shared" si="33"/>
        <v>2426.3795699999996</v>
      </c>
      <c r="I233" s="259"/>
      <c r="J233" s="32"/>
      <c r="K233" s="358"/>
      <c r="L233" s="39"/>
      <c r="M233" s="358"/>
      <c r="N233" s="39"/>
      <c r="O233" s="358"/>
      <c r="P233" s="39"/>
      <c r="Q233" s="259"/>
      <c r="R233" s="32"/>
      <c r="S233" s="39">
        <v>599.71217000000001</v>
      </c>
      <c r="T233" s="259"/>
      <c r="U233" s="32"/>
      <c r="V233" s="358"/>
      <c r="W233" s="53"/>
      <c r="X233" s="358"/>
      <c r="Y233" s="39"/>
      <c r="Z233" s="371"/>
      <c r="AA233" s="40"/>
      <c r="AB233" s="358"/>
      <c r="AC233" s="39"/>
      <c r="AD233" s="54"/>
      <c r="AE233" s="358"/>
      <c r="AF233" s="39"/>
      <c r="AG233" s="39">
        <v>1635.5673999999999</v>
      </c>
      <c r="AH233" s="259"/>
      <c r="AI233" s="32"/>
      <c r="AJ233" s="259"/>
      <c r="AK233" s="32"/>
      <c r="AL233" s="259"/>
      <c r="AM233" s="39"/>
      <c r="AN233" s="371"/>
      <c r="AO233" s="40"/>
      <c r="AP233" s="358"/>
      <c r="AQ233" s="39"/>
      <c r="AR233" s="40"/>
      <c r="AS233" s="40"/>
      <c r="AT233" s="40"/>
      <c r="AU233" s="39"/>
      <c r="AV233" s="358"/>
      <c r="AW233" s="39"/>
      <c r="AX233" s="54"/>
      <c r="AY233" s="358"/>
      <c r="AZ233" s="39"/>
      <c r="BA233" s="358"/>
      <c r="BB233" s="39"/>
      <c r="BC233" s="40"/>
      <c r="BD233" s="39"/>
      <c r="BE233" s="39"/>
      <c r="BF233" s="40"/>
      <c r="BG233" s="40"/>
      <c r="BH233" s="55"/>
      <c r="BI233" s="44"/>
      <c r="BJ233" s="32">
        <v>191.1</v>
      </c>
      <c r="BK233" s="54"/>
      <c r="BL233" s="358"/>
      <c r="BM233" s="39"/>
      <c r="BN233" s="381"/>
      <c r="BO233" s="53"/>
      <c r="BP233" s="53"/>
      <c r="BQ233" s="39"/>
      <c r="BR233" s="39"/>
      <c r="BS233" s="39"/>
      <c r="BT233" s="32"/>
      <c r="BU233" s="39"/>
      <c r="BV233" s="57"/>
      <c r="BW233" s="375"/>
      <c r="BX233" s="54"/>
      <c r="BY233" s="358"/>
      <c r="BZ233" s="58"/>
      <c r="CA233" s="59"/>
      <c r="CB233" s="60"/>
      <c r="CC233" s="59"/>
      <c r="CD233" s="59"/>
      <c r="CE233" s="61"/>
      <c r="CF233" s="39"/>
      <c r="CG233" s="39"/>
    </row>
    <row r="234" spans="1:85" ht="46.5" outlineLevel="1" x14ac:dyDescent="0.35">
      <c r="A234" s="75" t="s">
        <v>384</v>
      </c>
      <c r="B234" s="10" t="s">
        <v>391</v>
      </c>
      <c r="C234" s="35" t="s">
        <v>81</v>
      </c>
      <c r="D234" s="72">
        <v>190116757777</v>
      </c>
      <c r="E234" s="36" t="s">
        <v>74</v>
      </c>
      <c r="F234" s="77">
        <f t="shared" si="37"/>
        <v>1211.2481</v>
      </c>
      <c r="G234" s="259">
        <f t="shared" si="32"/>
        <v>0</v>
      </c>
      <c r="H234" s="32">
        <f t="shared" si="33"/>
        <v>1211.2481</v>
      </c>
      <c r="I234" s="259"/>
      <c r="J234" s="32"/>
      <c r="K234" s="358"/>
      <c r="L234" s="39"/>
      <c r="M234" s="358"/>
      <c r="N234" s="39"/>
      <c r="O234" s="358"/>
      <c r="P234" s="39"/>
      <c r="Q234" s="259"/>
      <c r="R234" s="32"/>
      <c r="S234" s="39"/>
      <c r="T234" s="259"/>
      <c r="U234" s="32"/>
      <c r="V234" s="358"/>
      <c r="W234" s="53"/>
      <c r="X234" s="358"/>
      <c r="Y234" s="39"/>
      <c r="Z234" s="371"/>
      <c r="AA234" s="40"/>
      <c r="AB234" s="358"/>
      <c r="AC234" s="39"/>
      <c r="AD234" s="54">
        <v>95.76</v>
      </c>
      <c r="AE234" s="358"/>
      <c r="AF234" s="39"/>
      <c r="AG234" s="39">
        <v>1115.4881</v>
      </c>
      <c r="AH234" s="259"/>
      <c r="AI234" s="32"/>
      <c r="AJ234" s="259"/>
      <c r="AK234" s="32"/>
      <c r="AL234" s="259"/>
      <c r="AM234" s="39"/>
      <c r="AN234" s="371"/>
      <c r="AO234" s="40"/>
      <c r="AP234" s="358"/>
      <c r="AQ234" s="39"/>
      <c r="AR234" s="40"/>
      <c r="AS234" s="40"/>
      <c r="AT234" s="40"/>
      <c r="AU234" s="39"/>
      <c r="AV234" s="358"/>
      <c r="AW234" s="39"/>
      <c r="AX234" s="54"/>
      <c r="AY234" s="358"/>
      <c r="AZ234" s="39"/>
      <c r="BA234" s="358"/>
      <c r="BB234" s="39"/>
      <c r="BC234" s="40"/>
      <c r="BD234" s="39"/>
      <c r="BE234" s="39"/>
      <c r="BF234" s="40"/>
      <c r="BG234" s="40"/>
      <c r="BH234" s="55"/>
      <c r="BI234" s="56"/>
      <c r="BJ234" s="39"/>
      <c r="BK234" s="54"/>
      <c r="BL234" s="358"/>
      <c r="BM234" s="39"/>
      <c r="BN234" s="381"/>
      <c r="BO234" s="53"/>
      <c r="BP234" s="53"/>
      <c r="BQ234" s="39"/>
      <c r="BR234" s="39"/>
      <c r="BS234" s="39"/>
      <c r="BT234" s="32"/>
      <c r="BU234" s="39"/>
      <c r="BV234" s="57"/>
      <c r="BW234" s="375"/>
      <c r="BX234" s="54"/>
      <c r="BY234" s="358"/>
      <c r="BZ234" s="58"/>
      <c r="CA234" s="59"/>
      <c r="CB234" s="60"/>
      <c r="CC234" s="59"/>
      <c r="CD234" s="59"/>
      <c r="CE234" s="61"/>
      <c r="CF234" s="39"/>
      <c r="CG234" s="39"/>
    </row>
    <row r="235" spans="1:85" ht="46.5" outlineLevel="1" x14ac:dyDescent="0.35">
      <c r="A235" s="75" t="s">
        <v>384</v>
      </c>
      <c r="B235" s="10" t="s">
        <v>392</v>
      </c>
      <c r="C235" s="148" t="s">
        <v>81</v>
      </c>
      <c r="D235" s="137" t="s">
        <v>393</v>
      </c>
      <c r="E235" s="36" t="s">
        <v>74</v>
      </c>
      <c r="F235" s="77">
        <f t="shared" si="37"/>
        <v>604.90068999999994</v>
      </c>
      <c r="G235" s="259">
        <f t="shared" si="32"/>
        <v>0</v>
      </c>
      <c r="H235" s="32">
        <f t="shared" si="33"/>
        <v>604.90068999999994</v>
      </c>
      <c r="I235" s="259"/>
      <c r="J235" s="32"/>
      <c r="K235" s="358"/>
      <c r="L235" s="39"/>
      <c r="M235" s="358"/>
      <c r="N235" s="39"/>
      <c r="O235" s="358"/>
      <c r="P235" s="39"/>
      <c r="Q235" s="259"/>
      <c r="R235" s="32"/>
      <c r="S235" s="39">
        <v>100.0428</v>
      </c>
      <c r="T235" s="259"/>
      <c r="U235" s="32"/>
      <c r="V235" s="358"/>
      <c r="W235" s="53"/>
      <c r="X235" s="358"/>
      <c r="Y235" s="39"/>
      <c r="Z235" s="371"/>
      <c r="AA235" s="40"/>
      <c r="AB235" s="358"/>
      <c r="AC235" s="39"/>
      <c r="AD235" s="54"/>
      <c r="AE235" s="358"/>
      <c r="AF235" s="39"/>
      <c r="AG235" s="39">
        <v>504.85789</v>
      </c>
      <c r="AH235" s="259"/>
      <c r="AI235" s="32"/>
      <c r="AJ235" s="259"/>
      <c r="AK235" s="32"/>
      <c r="AL235" s="259"/>
      <c r="AM235" s="39"/>
      <c r="AN235" s="371"/>
      <c r="AO235" s="40"/>
      <c r="AP235" s="358"/>
      <c r="AQ235" s="39"/>
      <c r="AR235" s="40"/>
      <c r="AS235" s="40"/>
      <c r="AT235" s="40"/>
      <c r="AU235" s="39"/>
      <c r="AV235" s="358"/>
      <c r="AW235" s="39"/>
      <c r="AX235" s="54"/>
      <c r="AY235" s="358"/>
      <c r="AZ235" s="39"/>
      <c r="BA235" s="358"/>
      <c r="BB235" s="39"/>
      <c r="BC235" s="40"/>
      <c r="BD235" s="39"/>
      <c r="BE235" s="39"/>
      <c r="BF235" s="40"/>
      <c r="BG235" s="40"/>
      <c r="BH235" s="55"/>
      <c r="BI235" s="56"/>
      <c r="BJ235" s="39"/>
      <c r="BK235" s="54"/>
      <c r="BL235" s="358"/>
      <c r="BM235" s="39"/>
      <c r="BN235" s="381"/>
      <c r="BO235" s="53"/>
      <c r="BP235" s="53"/>
      <c r="BQ235" s="39"/>
      <c r="BR235" s="39"/>
      <c r="BS235" s="39"/>
      <c r="BT235" s="32"/>
      <c r="BU235" s="39"/>
      <c r="BV235" s="57"/>
      <c r="BW235" s="375"/>
      <c r="BX235" s="54"/>
      <c r="BY235" s="358"/>
      <c r="BZ235" s="58"/>
      <c r="CA235" s="59"/>
      <c r="CB235" s="60"/>
      <c r="CC235" s="59"/>
      <c r="CD235" s="59"/>
      <c r="CE235" s="61"/>
      <c r="CF235" s="39"/>
      <c r="CG235" s="39"/>
    </row>
    <row r="236" spans="1:85" outlineLevel="1" x14ac:dyDescent="0.35">
      <c r="A236" s="75" t="s">
        <v>384</v>
      </c>
      <c r="B236" s="10" t="s">
        <v>394</v>
      </c>
      <c r="C236" s="35" t="s">
        <v>118</v>
      </c>
      <c r="D236" s="72" t="s">
        <v>395</v>
      </c>
      <c r="E236" s="36" t="s">
        <v>74</v>
      </c>
      <c r="F236" s="77">
        <f t="shared" si="37"/>
        <v>7561.7285300000003</v>
      </c>
      <c r="G236" s="259">
        <f t="shared" si="32"/>
        <v>1300.4767299999999</v>
      </c>
      <c r="H236" s="32">
        <f t="shared" si="33"/>
        <v>6261.2518</v>
      </c>
      <c r="I236" s="259"/>
      <c r="J236" s="32"/>
      <c r="K236" s="358"/>
      <c r="L236" s="39"/>
      <c r="M236" s="358">
        <v>159.56756999999999</v>
      </c>
      <c r="N236" s="39">
        <v>65.175479999999993</v>
      </c>
      <c r="O236" s="358"/>
      <c r="P236" s="39"/>
      <c r="Q236" s="259"/>
      <c r="R236" s="32"/>
      <c r="S236" s="39">
        <v>2214.9062100000001</v>
      </c>
      <c r="T236" s="259">
        <v>1140.9091599999999</v>
      </c>
      <c r="U236" s="32">
        <v>466.00484999999998</v>
      </c>
      <c r="V236" s="358"/>
      <c r="W236" s="53"/>
      <c r="X236" s="358"/>
      <c r="Y236" s="39"/>
      <c r="Z236" s="371"/>
      <c r="AA236" s="40"/>
      <c r="AB236" s="358"/>
      <c r="AC236" s="39"/>
      <c r="AD236" s="54"/>
      <c r="AE236" s="358"/>
      <c r="AF236" s="39"/>
      <c r="AG236" s="39"/>
      <c r="AH236" s="358"/>
      <c r="AI236" s="39"/>
      <c r="AJ236" s="259"/>
      <c r="AK236" s="32"/>
      <c r="AL236" s="259"/>
      <c r="AM236" s="39"/>
      <c r="AN236" s="371"/>
      <c r="AO236" s="40"/>
      <c r="AP236" s="358"/>
      <c r="AQ236" s="39"/>
      <c r="AR236" s="40"/>
      <c r="AS236" s="40"/>
      <c r="AT236" s="40"/>
      <c r="AU236" s="39"/>
      <c r="AV236" s="358"/>
      <c r="AW236" s="39"/>
      <c r="AX236" s="54"/>
      <c r="AY236" s="358"/>
      <c r="AZ236" s="39"/>
      <c r="BA236" s="358"/>
      <c r="BB236" s="39"/>
      <c r="BC236" s="40"/>
      <c r="BD236" s="39"/>
      <c r="BE236" s="39">
        <v>63.068480000000001</v>
      </c>
      <c r="BF236" s="40"/>
      <c r="BG236" s="40"/>
      <c r="BH236" s="55"/>
      <c r="BI236" s="56"/>
      <c r="BJ236" s="39"/>
      <c r="BK236" s="54">
        <v>16.271899999999999</v>
      </c>
      <c r="BL236" s="358"/>
      <c r="BM236" s="39"/>
      <c r="BN236" s="381"/>
      <c r="BO236" s="53"/>
      <c r="BP236" s="53"/>
      <c r="BQ236" s="39"/>
      <c r="BR236" s="39"/>
      <c r="BS236" s="39"/>
      <c r="BT236" s="32"/>
      <c r="BU236" s="39">
        <v>117.26785</v>
      </c>
      <c r="BV236" s="57"/>
      <c r="BW236" s="375"/>
      <c r="BX236" s="54"/>
      <c r="BY236" s="358"/>
      <c r="BZ236" s="58"/>
      <c r="CA236" s="59"/>
      <c r="CB236" s="60"/>
      <c r="CC236" s="59"/>
      <c r="CD236" s="59"/>
      <c r="CE236" s="61">
        <v>3318.5570299999999</v>
      </c>
      <c r="CF236" s="39"/>
      <c r="CG236" s="39"/>
    </row>
    <row r="237" spans="1:85" ht="46.5" outlineLevel="1" x14ac:dyDescent="0.35">
      <c r="A237" s="75" t="s">
        <v>384</v>
      </c>
      <c r="B237" s="289" t="s">
        <v>1195</v>
      </c>
      <c r="C237" s="283" t="s">
        <v>1164</v>
      </c>
      <c r="D237" s="284">
        <v>241301354327</v>
      </c>
      <c r="E237" s="285"/>
      <c r="F237" s="77">
        <f t="shared" si="37"/>
        <v>960.8</v>
      </c>
      <c r="G237" s="259">
        <f t="shared" si="32"/>
        <v>0</v>
      </c>
      <c r="H237" s="32">
        <f t="shared" si="33"/>
        <v>960.8</v>
      </c>
      <c r="I237" s="350"/>
      <c r="J237" s="281"/>
      <c r="K237" s="367"/>
      <c r="L237" s="280"/>
      <c r="M237" s="367"/>
      <c r="N237" s="280"/>
      <c r="O237" s="367"/>
      <c r="P237" s="280"/>
      <c r="Q237" s="350"/>
      <c r="R237" s="281"/>
      <c r="S237" s="280"/>
      <c r="T237" s="350"/>
      <c r="U237" s="281"/>
      <c r="V237" s="367"/>
      <c r="W237" s="279"/>
      <c r="X237" s="367"/>
      <c r="Y237" s="280"/>
      <c r="Z237" s="367"/>
      <c r="AA237" s="280"/>
      <c r="AB237" s="367"/>
      <c r="AC237" s="280"/>
      <c r="AD237" s="280"/>
      <c r="AE237" s="367"/>
      <c r="AF237" s="280"/>
      <c r="AG237" s="280"/>
      <c r="AH237" s="367"/>
      <c r="AI237" s="280"/>
      <c r="AJ237" s="350"/>
      <c r="AK237" s="281"/>
      <c r="AL237" s="350"/>
      <c r="AM237" s="280"/>
      <c r="AN237" s="367"/>
      <c r="AO237" s="280"/>
      <c r="AP237" s="367"/>
      <c r="AQ237" s="280"/>
      <c r="AR237" s="280"/>
      <c r="AS237" s="280">
        <v>960.8</v>
      </c>
      <c r="AT237" s="280"/>
      <c r="AU237" s="280"/>
      <c r="AV237" s="367"/>
      <c r="AW237" s="280"/>
      <c r="AX237" s="280"/>
      <c r="AY237" s="367"/>
      <c r="AZ237" s="280"/>
      <c r="BA237" s="367"/>
      <c r="BB237" s="280"/>
      <c r="BC237" s="280"/>
      <c r="BD237" s="280"/>
      <c r="BE237" s="280"/>
      <c r="BF237" s="280"/>
      <c r="BG237" s="280"/>
      <c r="BH237" s="280"/>
      <c r="BI237" s="280"/>
      <c r="BJ237" s="280"/>
      <c r="BK237" s="280"/>
      <c r="BL237" s="367"/>
      <c r="BM237" s="280"/>
      <c r="BN237" s="397"/>
      <c r="BO237" s="279"/>
      <c r="BP237" s="279"/>
      <c r="BQ237" s="280"/>
      <c r="BR237" s="280"/>
      <c r="BS237" s="280"/>
      <c r="BT237" s="281"/>
      <c r="BU237" s="280"/>
      <c r="BV237" s="280"/>
      <c r="BW237" s="367"/>
      <c r="BX237" s="280"/>
      <c r="BY237" s="367"/>
      <c r="BZ237" s="279"/>
      <c r="CA237" s="279"/>
      <c r="CB237" s="279"/>
      <c r="CC237" s="279"/>
      <c r="CD237" s="279"/>
      <c r="CE237" s="279"/>
      <c r="CF237" s="280"/>
      <c r="CG237" s="280"/>
    </row>
    <row r="238" spans="1:85" s="3" customFormat="1" ht="22.5" x14ac:dyDescent="0.3">
      <c r="A238" s="264" t="s">
        <v>396</v>
      </c>
      <c r="B238" s="267"/>
      <c r="C238" s="261" t="s">
        <v>135</v>
      </c>
      <c r="D238" s="262"/>
      <c r="E238" s="262"/>
      <c r="F238" s="260">
        <f>SUBTOTAL(9,F226:F237)</f>
        <v>33469.466280000001</v>
      </c>
      <c r="G238" s="260">
        <f t="shared" ref="G238:BR238" si="38">SUBTOTAL(9,G226:G237)</f>
        <v>5800.9903300000005</v>
      </c>
      <c r="H238" s="260">
        <f t="shared" si="38"/>
        <v>27668.475949999996</v>
      </c>
      <c r="I238" s="260">
        <f t="shared" si="38"/>
        <v>0</v>
      </c>
      <c r="J238" s="260">
        <f t="shared" si="38"/>
        <v>0</v>
      </c>
      <c r="K238" s="260">
        <f t="shared" si="38"/>
        <v>0</v>
      </c>
      <c r="L238" s="260">
        <f t="shared" si="38"/>
        <v>0</v>
      </c>
      <c r="M238" s="260">
        <f t="shared" si="38"/>
        <v>159.56756999999999</v>
      </c>
      <c r="N238" s="260">
        <f t="shared" si="38"/>
        <v>65.175479999999993</v>
      </c>
      <c r="O238" s="260">
        <f t="shared" si="38"/>
        <v>101.55848</v>
      </c>
      <c r="P238" s="260">
        <f t="shared" si="38"/>
        <v>41.481630000000003</v>
      </c>
      <c r="Q238" s="260">
        <f t="shared" si="38"/>
        <v>0</v>
      </c>
      <c r="R238" s="260">
        <f t="shared" si="38"/>
        <v>0</v>
      </c>
      <c r="S238" s="260">
        <f t="shared" si="38"/>
        <v>3262.7135400000002</v>
      </c>
      <c r="T238" s="260">
        <f t="shared" si="38"/>
        <v>1140.9091599999999</v>
      </c>
      <c r="U238" s="260">
        <f t="shared" si="38"/>
        <v>466.00484999999998</v>
      </c>
      <c r="V238" s="260">
        <f t="shared" si="38"/>
        <v>0</v>
      </c>
      <c r="W238" s="260">
        <f t="shared" si="38"/>
        <v>0</v>
      </c>
      <c r="X238" s="260">
        <f t="shared" si="38"/>
        <v>218.95511999999999</v>
      </c>
      <c r="Y238" s="260">
        <f t="shared" si="38"/>
        <v>89.432370000000006</v>
      </c>
      <c r="Z238" s="260">
        <f t="shared" si="38"/>
        <v>0</v>
      </c>
      <c r="AA238" s="260">
        <f t="shared" si="38"/>
        <v>0</v>
      </c>
      <c r="AB238" s="260">
        <f t="shared" si="38"/>
        <v>0</v>
      </c>
      <c r="AC238" s="260">
        <f t="shared" si="38"/>
        <v>0</v>
      </c>
      <c r="AD238" s="260">
        <f t="shared" si="38"/>
        <v>95.76</v>
      </c>
      <c r="AE238" s="260">
        <f t="shared" si="38"/>
        <v>0</v>
      </c>
      <c r="AF238" s="260">
        <f t="shared" si="38"/>
        <v>0</v>
      </c>
      <c r="AG238" s="260">
        <f t="shared" si="38"/>
        <v>4722.3938000000007</v>
      </c>
      <c r="AH238" s="260">
        <f t="shared" si="38"/>
        <v>0</v>
      </c>
      <c r="AI238" s="260">
        <f t="shared" si="38"/>
        <v>0</v>
      </c>
      <c r="AJ238" s="260">
        <f t="shared" si="38"/>
        <v>0</v>
      </c>
      <c r="AK238" s="260">
        <f t="shared" si="38"/>
        <v>0</v>
      </c>
      <c r="AL238" s="260">
        <f t="shared" si="38"/>
        <v>0</v>
      </c>
      <c r="AM238" s="260">
        <f t="shared" si="38"/>
        <v>0</v>
      </c>
      <c r="AN238" s="260">
        <f t="shared" si="38"/>
        <v>0</v>
      </c>
      <c r="AO238" s="260">
        <f t="shared" si="38"/>
        <v>0</v>
      </c>
      <c r="AP238" s="260">
        <f t="shared" si="38"/>
        <v>4180</v>
      </c>
      <c r="AQ238" s="260">
        <f t="shared" si="38"/>
        <v>220</v>
      </c>
      <c r="AR238" s="260">
        <f t="shared" si="38"/>
        <v>13394.53</v>
      </c>
      <c r="AS238" s="260">
        <f t="shared" si="38"/>
        <v>960.8</v>
      </c>
      <c r="AT238" s="260">
        <f t="shared" si="38"/>
        <v>0</v>
      </c>
      <c r="AU238" s="260">
        <f t="shared" si="38"/>
        <v>0</v>
      </c>
      <c r="AV238" s="260">
        <f t="shared" si="38"/>
        <v>0</v>
      </c>
      <c r="AW238" s="260">
        <f t="shared" si="38"/>
        <v>0</v>
      </c>
      <c r="AX238" s="260">
        <f t="shared" si="38"/>
        <v>0</v>
      </c>
      <c r="AY238" s="260">
        <f t="shared" si="38"/>
        <v>0</v>
      </c>
      <c r="AZ238" s="260">
        <f t="shared" si="38"/>
        <v>0</v>
      </c>
      <c r="BA238" s="260">
        <f t="shared" si="38"/>
        <v>0</v>
      </c>
      <c r="BB238" s="260">
        <f t="shared" si="38"/>
        <v>0</v>
      </c>
      <c r="BC238" s="260">
        <f t="shared" si="38"/>
        <v>0</v>
      </c>
      <c r="BD238" s="260">
        <f t="shared" si="38"/>
        <v>0</v>
      </c>
      <c r="BE238" s="260">
        <f t="shared" si="38"/>
        <v>63.068480000000001</v>
      </c>
      <c r="BF238" s="260">
        <f t="shared" si="38"/>
        <v>0</v>
      </c>
      <c r="BG238" s="260">
        <f t="shared" si="38"/>
        <v>0</v>
      </c>
      <c r="BH238" s="260">
        <f t="shared" si="38"/>
        <v>0</v>
      </c>
      <c r="BI238" s="260">
        <f t="shared" si="38"/>
        <v>0</v>
      </c>
      <c r="BJ238" s="260">
        <f t="shared" si="38"/>
        <v>436.38</v>
      </c>
      <c r="BK238" s="260">
        <f t="shared" si="38"/>
        <v>16.271899999999999</v>
      </c>
      <c r="BL238" s="260">
        <f t="shared" si="38"/>
        <v>0</v>
      </c>
      <c r="BM238" s="260">
        <f t="shared" si="38"/>
        <v>0</v>
      </c>
      <c r="BN238" s="260">
        <f t="shared" si="38"/>
        <v>0</v>
      </c>
      <c r="BO238" s="260">
        <f t="shared" si="38"/>
        <v>0</v>
      </c>
      <c r="BP238" s="260">
        <f t="shared" si="38"/>
        <v>0</v>
      </c>
      <c r="BQ238" s="260">
        <f t="shared" si="38"/>
        <v>0</v>
      </c>
      <c r="BR238" s="260">
        <f t="shared" si="38"/>
        <v>0</v>
      </c>
      <c r="BS238" s="260">
        <f t="shared" ref="BS238:CG238" si="39">SUBTOTAL(9,BS226:BS237)</f>
        <v>0</v>
      </c>
      <c r="BT238" s="260">
        <f t="shared" si="39"/>
        <v>0</v>
      </c>
      <c r="BU238" s="260">
        <f t="shared" si="39"/>
        <v>515.90687000000003</v>
      </c>
      <c r="BV238" s="260">
        <f t="shared" si="39"/>
        <v>0</v>
      </c>
      <c r="BW238" s="260">
        <f t="shared" si="39"/>
        <v>0</v>
      </c>
      <c r="BX238" s="260">
        <f t="shared" si="39"/>
        <v>0</v>
      </c>
      <c r="BY238" s="260">
        <f t="shared" si="39"/>
        <v>0</v>
      </c>
      <c r="BZ238" s="260">
        <f t="shared" si="39"/>
        <v>0</v>
      </c>
      <c r="CA238" s="260">
        <f t="shared" si="39"/>
        <v>0</v>
      </c>
      <c r="CB238" s="260">
        <f t="shared" si="39"/>
        <v>0</v>
      </c>
      <c r="CC238" s="260">
        <f t="shared" si="39"/>
        <v>0</v>
      </c>
      <c r="CD238" s="260">
        <f t="shared" si="39"/>
        <v>0</v>
      </c>
      <c r="CE238" s="260">
        <f t="shared" si="39"/>
        <v>3318.5570299999999</v>
      </c>
      <c r="CF238" s="260">
        <f t="shared" si="39"/>
        <v>0</v>
      </c>
      <c r="CG238" s="260">
        <f t="shared" si="39"/>
        <v>0</v>
      </c>
    </row>
    <row r="239" spans="1:85" ht="69.75" outlineLevel="1" x14ac:dyDescent="0.35">
      <c r="A239" s="75" t="s">
        <v>397</v>
      </c>
      <c r="B239" s="314" t="s">
        <v>1217</v>
      </c>
      <c r="C239" s="317" t="s">
        <v>73</v>
      </c>
      <c r="D239" s="305" t="s">
        <v>1218</v>
      </c>
      <c r="E239" s="301"/>
      <c r="F239" s="77">
        <f>G239+H239</f>
        <v>7680</v>
      </c>
      <c r="G239" s="259">
        <f>SUMIF($I$5:$CG$5,"федеральный бюджет",I239:CG239)</f>
        <v>0</v>
      </c>
      <c r="H239" s="32">
        <f>SUMIF($I$5:$CG$5,"краевой бюджет",I239:CG239)</f>
        <v>7680</v>
      </c>
      <c r="I239" s="349"/>
      <c r="J239" s="306"/>
      <c r="K239" s="366"/>
      <c r="L239" s="307"/>
      <c r="M239" s="366"/>
      <c r="N239" s="307"/>
      <c r="O239" s="366"/>
      <c r="P239" s="307"/>
      <c r="Q239" s="349"/>
      <c r="R239" s="306"/>
      <c r="S239" s="307"/>
      <c r="T239" s="349"/>
      <c r="U239" s="306"/>
      <c r="V239" s="366"/>
      <c r="W239" s="292"/>
      <c r="X239" s="366"/>
      <c r="Y239" s="307"/>
      <c r="Z239" s="366"/>
      <c r="AA239" s="307"/>
      <c r="AB239" s="366"/>
      <c r="AC239" s="307"/>
      <c r="AD239" s="307"/>
      <c r="AE239" s="366"/>
      <c r="AF239" s="307"/>
      <c r="AG239" s="307"/>
      <c r="AH239" s="349"/>
      <c r="AI239" s="306"/>
      <c r="AJ239" s="349"/>
      <c r="AK239" s="306"/>
      <c r="AL239" s="349"/>
      <c r="AM239" s="307"/>
      <c r="AN239" s="366"/>
      <c r="AO239" s="307"/>
      <c r="AP239" s="366"/>
      <c r="AQ239" s="307"/>
      <c r="AR239" s="307">
        <v>7680</v>
      </c>
      <c r="AS239" s="307"/>
      <c r="AT239" s="307"/>
      <c r="AU239" s="307"/>
      <c r="AV239" s="366"/>
      <c r="AW239" s="307"/>
      <c r="AX239" s="307"/>
      <c r="AY239" s="366"/>
      <c r="AZ239" s="307"/>
      <c r="BA239" s="366"/>
      <c r="BB239" s="307"/>
      <c r="BC239" s="307"/>
      <c r="BD239" s="307"/>
      <c r="BE239" s="307"/>
      <c r="BF239" s="307"/>
      <c r="BG239" s="307"/>
      <c r="BH239" s="307"/>
      <c r="BI239" s="307"/>
      <c r="BJ239" s="307"/>
      <c r="BK239" s="307"/>
      <c r="BL239" s="366"/>
      <c r="BM239" s="307"/>
      <c r="BN239" s="383"/>
      <c r="BO239" s="292"/>
      <c r="BP239" s="292"/>
      <c r="BQ239" s="307"/>
      <c r="BR239" s="307"/>
      <c r="BS239" s="307"/>
      <c r="BT239" s="306"/>
      <c r="BU239" s="307"/>
      <c r="BV239" s="307"/>
      <c r="BW239" s="366"/>
      <c r="BX239" s="307"/>
      <c r="BY239" s="366"/>
      <c r="BZ239" s="315"/>
      <c r="CA239" s="292"/>
      <c r="CB239" s="292"/>
      <c r="CC239" s="292"/>
      <c r="CD239" s="292"/>
      <c r="CE239" s="292"/>
      <c r="CF239" s="307"/>
      <c r="CG239" s="307"/>
    </row>
    <row r="240" spans="1:85" ht="69.75" outlineLevel="1" x14ac:dyDescent="0.35">
      <c r="A240" s="75" t="s">
        <v>397</v>
      </c>
      <c r="B240" s="314" t="s">
        <v>1219</v>
      </c>
      <c r="C240" s="317" t="s">
        <v>73</v>
      </c>
      <c r="D240" s="305" t="s">
        <v>1220</v>
      </c>
      <c r="E240" s="301"/>
      <c r="F240" s="77">
        <f>G240+H240</f>
        <v>3880</v>
      </c>
      <c r="G240" s="259">
        <f>SUMIF($I$5:$CG$5,"федеральный бюджет",I240:CG240)</f>
        <v>0</v>
      </c>
      <c r="H240" s="32">
        <f>SUMIF($I$5:$CG$5,"краевой бюджет",I240:CG240)</f>
        <v>3880</v>
      </c>
      <c r="I240" s="349"/>
      <c r="J240" s="306"/>
      <c r="K240" s="366"/>
      <c r="L240" s="307"/>
      <c r="M240" s="366"/>
      <c r="N240" s="307"/>
      <c r="O240" s="366"/>
      <c r="P240" s="307"/>
      <c r="Q240" s="349"/>
      <c r="R240" s="306"/>
      <c r="S240" s="307"/>
      <c r="T240" s="349"/>
      <c r="U240" s="306"/>
      <c r="V240" s="366"/>
      <c r="W240" s="292"/>
      <c r="X240" s="366"/>
      <c r="Y240" s="307"/>
      <c r="Z240" s="366"/>
      <c r="AA240" s="307"/>
      <c r="AB240" s="366"/>
      <c r="AC240" s="307"/>
      <c r="AD240" s="307"/>
      <c r="AE240" s="366"/>
      <c r="AF240" s="307"/>
      <c r="AG240" s="307"/>
      <c r="AH240" s="349"/>
      <c r="AI240" s="306"/>
      <c r="AJ240" s="349"/>
      <c r="AK240" s="306"/>
      <c r="AL240" s="349"/>
      <c r="AM240" s="307"/>
      <c r="AN240" s="366"/>
      <c r="AO240" s="307"/>
      <c r="AP240" s="366"/>
      <c r="AQ240" s="307"/>
      <c r="AR240" s="307">
        <v>3880</v>
      </c>
      <c r="AS240" s="307"/>
      <c r="AT240" s="307"/>
      <c r="AU240" s="307"/>
      <c r="AV240" s="366"/>
      <c r="AW240" s="307"/>
      <c r="AX240" s="307"/>
      <c r="AY240" s="366"/>
      <c r="AZ240" s="307"/>
      <c r="BA240" s="366"/>
      <c r="BB240" s="307"/>
      <c r="BC240" s="307"/>
      <c r="BD240" s="307"/>
      <c r="BE240" s="307"/>
      <c r="BF240" s="307"/>
      <c r="BG240" s="307"/>
      <c r="BH240" s="307"/>
      <c r="BI240" s="307"/>
      <c r="BJ240" s="307"/>
      <c r="BK240" s="307"/>
      <c r="BL240" s="366"/>
      <c r="BM240" s="307"/>
      <c r="BN240" s="383"/>
      <c r="BO240" s="292"/>
      <c r="BP240" s="292"/>
      <c r="BQ240" s="307"/>
      <c r="BR240" s="307"/>
      <c r="BS240" s="307"/>
      <c r="BT240" s="306"/>
      <c r="BU240" s="307"/>
      <c r="BV240" s="307"/>
      <c r="BW240" s="366"/>
      <c r="BX240" s="307"/>
      <c r="BY240" s="366"/>
      <c r="BZ240" s="315"/>
      <c r="CA240" s="292"/>
      <c r="CB240" s="292"/>
      <c r="CC240" s="292"/>
      <c r="CD240" s="292"/>
      <c r="CE240" s="292"/>
      <c r="CF240" s="307"/>
      <c r="CG240" s="307"/>
    </row>
    <row r="241" spans="1:263" ht="69.75" outlineLevel="1" x14ac:dyDescent="0.35">
      <c r="A241" s="75" t="s">
        <v>397</v>
      </c>
      <c r="B241" s="10" t="s">
        <v>398</v>
      </c>
      <c r="C241" s="149" t="s">
        <v>137</v>
      </c>
      <c r="D241" s="72">
        <v>241400751332</v>
      </c>
      <c r="E241" s="36" t="s">
        <v>74</v>
      </c>
      <c r="F241" s="77">
        <f t="shared" ref="F241:F261" si="40">G241+H241</f>
        <v>659.35652000000005</v>
      </c>
      <c r="G241" s="259">
        <f t="shared" si="32"/>
        <v>0</v>
      </c>
      <c r="H241" s="32">
        <f t="shared" si="33"/>
        <v>659.35652000000005</v>
      </c>
      <c r="I241" s="259"/>
      <c r="J241" s="32"/>
      <c r="K241" s="358"/>
      <c r="L241" s="39"/>
      <c r="M241" s="358"/>
      <c r="N241" s="39"/>
      <c r="O241" s="358"/>
      <c r="P241" s="39"/>
      <c r="Q241" s="259"/>
      <c r="R241" s="32"/>
      <c r="S241" s="39">
        <v>169.1</v>
      </c>
      <c r="T241" s="259"/>
      <c r="U241" s="32"/>
      <c r="V241" s="358"/>
      <c r="W241" s="53"/>
      <c r="X241" s="358"/>
      <c r="Y241" s="39"/>
      <c r="Z241" s="371"/>
      <c r="AA241" s="40"/>
      <c r="AB241" s="358"/>
      <c r="AC241" s="39"/>
      <c r="AD241" s="54"/>
      <c r="AE241" s="358"/>
      <c r="AF241" s="39"/>
      <c r="AG241" s="39">
        <v>490.25652000000002</v>
      </c>
      <c r="AH241" s="259"/>
      <c r="AI241" s="32"/>
      <c r="AJ241" s="259"/>
      <c r="AK241" s="32"/>
      <c r="AL241" s="259"/>
      <c r="AM241" s="39"/>
      <c r="AN241" s="371"/>
      <c r="AO241" s="40"/>
      <c r="AP241" s="358"/>
      <c r="AQ241" s="39"/>
      <c r="AR241" s="40"/>
      <c r="AS241" s="40"/>
      <c r="AT241" s="40"/>
      <c r="AU241" s="39"/>
      <c r="AV241" s="358"/>
      <c r="AW241" s="39"/>
      <c r="AX241" s="54"/>
      <c r="AY241" s="358"/>
      <c r="AZ241" s="39"/>
      <c r="BA241" s="358"/>
      <c r="BB241" s="39"/>
      <c r="BC241" s="40"/>
      <c r="BD241" s="39"/>
      <c r="BE241" s="39"/>
      <c r="BF241" s="40"/>
      <c r="BG241" s="40"/>
      <c r="BH241" s="55"/>
      <c r="BI241" s="56"/>
      <c r="BJ241" s="39"/>
      <c r="BK241" s="54"/>
      <c r="BL241" s="358"/>
      <c r="BM241" s="39"/>
      <c r="BN241" s="381"/>
      <c r="BO241" s="53"/>
      <c r="BP241" s="53"/>
      <c r="BQ241" s="39"/>
      <c r="BR241" s="39"/>
      <c r="BS241" s="39"/>
      <c r="BT241" s="32"/>
      <c r="BU241" s="39"/>
      <c r="BV241" s="57"/>
      <c r="BW241" s="375"/>
      <c r="BX241" s="54"/>
      <c r="BY241" s="358"/>
      <c r="BZ241" s="58"/>
      <c r="CA241" s="59"/>
      <c r="CB241" s="60"/>
      <c r="CC241" s="59"/>
      <c r="CD241" s="59"/>
      <c r="CE241" s="61"/>
      <c r="CF241" s="39"/>
      <c r="CG241" s="39"/>
    </row>
    <row r="242" spans="1:263" ht="93" outlineLevel="1" x14ac:dyDescent="0.35">
      <c r="A242" s="75" t="s">
        <v>397</v>
      </c>
      <c r="B242" s="10" t="s">
        <v>399</v>
      </c>
      <c r="C242" s="149" t="s">
        <v>137</v>
      </c>
      <c r="D242" s="72">
        <v>241401352620</v>
      </c>
      <c r="E242" s="36" t="s">
        <v>74</v>
      </c>
      <c r="F242" s="77">
        <f t="shared" si="40"/>
        <v>58.225490000000001</v>
      </c>
      <c r="G242" s="259">
        <f t="shared" si="32"/>
        <v>0</v>
      </c>
      <c r="H242" s="32">
        <f t="shared" si="33"/>
        <v>58.225490000000001</v>
      </c>
      <c r="I242" s="259"/>
      <c r="J242" s="32"/>
      <c r="K242" s="358"/>
      <c r="L242" s="39"/>
      <c r="M242" s="358"/>
      <c r="N242" s="39"/>
      <c r="O242" s="358"/>
      <c r="P242" s="39"/>
      <c r="Q242" s="259"/>
      <c r="R242" s="32"/>
      <c r="S242" s="39"/>
      <c r="T242" s="259"/>
      <c r="U242" s="32"/>
      <c r="V242" s="358"/>
      <c r="W242" s="53"/>
      <c r="X242" s="358"/>
      <c r="Y242" s="39"/>
      <c r="Z242" s="371"/>
      <c r="AA242" s="40"/>
      <c r="AB242" s="358"/>
      <c r="AC242" s="39"/>
      <c r="AD242" s="54"/>
      <c r="AE242" s="358"/>
      <c r="AF242" s="39"/>
      <c r="AG242" s="39">
        <v>58.225490000000001</v>
      </c>
      <c r="AH242" s="259"/>
      <c r="AI242" s="32"/>
      <c r="AJ242" s="259"/>
      <c r="AK242" s="32"/>
      <c r="AL242" s="259"/>
      <c r="AM242" s="39"/>
      <c r="AN242" s="371"/>
      <c r="AO242" s="40"/>
      <c r="AP242" s="358"/>
      <c r="AQ242" s="39"/>
      <c r="AR242" s="40"/>
      <c r="AS242" s="40"/>
      <c r="AT242" s="40"/>
      <c r="AU242" s="39"/>
      <c r="AV242" s="358"/>
      <c r="AW242" s="39"/>
      <c r="AX242" s="54"/>
      <c r="AY242" s="358"/>
      <c r="AZ242" s="39"/>
      <c r="BA242" s="358"/>
      <c r="BB242" s="39"/>
      <c r="BC242" s="40"/>
      <c r="BD242" s="39"/>
      <c r="BE242" s="39"/>
      <c r="BF242" s="40"/>
      <c r="BG242" s="40"/>
      <c r="BH242" s="55"/>
      <c r="BI242" s="56"/>
      <c r="BJ242" s="39"/>
      <c r="BK242" s="54"/>
      <c r="BL242" s="358"/>
      <c r="BM242" s="39"/>
      <c r="BN242" s="381"/>
      <c r="BO242" s="53"/>
      <c r="BP242" s="53"/>
      <c r="BQ242" s="39"/>
      <c r="BR242" s="39"/>
      <c r="BS242" s="39"/>
      <c r="BT242" s="32"/>
      <c r="BU242" s="39"/>
      <c r="BV242" s="57"/>
      <c r="BW242" s="375"/>
      <c r="BX242" s="54"/>
      <c r="BY242" s="358"/>
      <c r="BZ242" s="58"/>
      <c r="CA242" s="59"/>
      <c r="CB242" s="60"/>
      <c r="CC242" s="59"/>
      <c r="CD242" s="59"/>
      <c r="CE242" s="61"/>
      <c r="CF242" s="39"/>
      <c r="CG242" s="39"/>
    </row>
    <row r="243" spans="1:263" ht="46.5" outlineLevel="1" x14ac:dyDescent="0.35">
      <c r="A243" s="75" t="s">
        <v>397</v>
      </c>
      <c r="B243" s="10" t="s">
        <v>400</v>
      </c>
      <c r="C243" s="149" t="s">
        <v>81</v>
      </c>
      <c r="D243" s="72">
        <v>241400125286</v>
      </c>
      <c r="E243" s="36" t="s">
        <v>74</v>
      </c>
      <c r="F243" s="77">
        <f t="shared" si="40"/>
        <v>618.11184000000003</v>
      </c>
      <c r="G243" s="259">
        <f t="shared" si="32"/>
        <v>0</v>
      </c>
      <c r="H243" s="32">
        <f t="shared" si="33"/>
        <v>618.11184000000003</v>
      </c>
      <c r="I243" s="259"/>
      <c r="J243" s="32"/>
      <c r="K243" s="358"/>
      <c r="L243" s="39"/>
      <c r="M243" s="358"/>
      <c r="N243" s="39"/>
      <c r="O243" s="358"/>
      <c r="P243" s="39"/>
      <c r="Q243" s="259"/>
      <c r="R243" s="32"/>
      <c r="S243" s="39">
        <v>99.472999999999999</v>
      </c>
      <c r="T243" s="259"/>
      <c r="U243" s="32"/>
      <c r="V243" s="358"/>
      <c r="W243" s="53"/>
      <c r="X243" s="358"/>
      <c r="Y243" s="39"/>
      <c r="Z243" s="371"/>
      <c r="AA243" s="40"/>
      <c r="AB243" s="358"/>
      <c r="AC243" s="39"/>
      <c r="AD243" s="54"/>
      <c r="AE243" s="358"/>
      <c r="AF243" s="39"/>
      <c r="AG243" s="39">
        <v>318.38578999999999</v>
      </c>
      <c r="AH243" s="259"/>
      <c r="AI243" s="32"/>
      <c r="AJ243" s="259"/>
      <c r="AK243" s="32"/>
      <c r="AL243" s="259"/>
      <c r="AM243" s="39"/>
      <c r="AN243" s="371"/>
      <c r="AO243" s="40"/>
      <c r="AP243" s="358"/>
      <c r="AQ243" s="39"/>
      <c r="AR243" s="40"/>
      <c r="AS243" s="40"/>
      <c r="AT243" s="40"/>
      <c r="AU243" s="39"/>
      <c r="AV243" s="358"/>
      <c r="AW243" s="39"/>
      <c r="AX243" s="54"/>
      <c r="AY243" s="358"/>
      <c r="AZ243" s="39"/>
      <c r="BA243" s="358"/>
      <c r="BB243" s="39"/>
      <c r="BC243" s="40"/>
      <c r="BD243" s="39"/>
      <c r="BE243" s="39"/>
      <c r="BF243" s="40"/>
      <c r="BG243" s="40"/>
      <c r="BH243" s="55"/>
      <c r="BI243" s="56"/>
      <c r="BJ243" s="39">
        <v>60</v>
      </c>
      <c r="BK243" s="54"/>
      <c r="BL243" s="358"/>
      <c r="BM243" s="39"/>
      <c r="BN243" s="381"/>
      <c r="BO243" s="53"/>
      <c r="BP243" s="53"/>
      <c r="BQ243" s="39"/>
      <c r="BR243" s="39"/>
      <c r="BS243" s="39"/>
      <c r="BT243" s="32"/>
      <c r="BU243" s="39">
        <v>140.25305</v>
      </c>
      <c r="BV243" s="57"/>
      <c r="BW243" s="375"/>
      <c r="BX243" s="54"/>
      <c r="BY243" s="358"/>
      <c r="BZ243" s="58"/>
      <c r="CA243" s="59"/>
      <c r="CB243" s="60"/>
      <c r="CC243" s="59"/>
      <c r="CD243" s="59"/>
      <c r="CE243" s="61"/>
      <c r="CF243" s="39"/>
      <c r="CG243" s="39"/>
    </row>
    <row r="244" spans="1:263" ht="46.5" outlineLevel="1" x14ac:dyDescent="0.35">
      <c r="A244" s="75" t="s">
        <v>397</v>
      </c>
      <c r="B244" s="10" t="s">
        <v>401</v>
      </c>
      <c r="C244" s="35" t="s">
        <v>81</v>
      </c>
      <c r="D244" s="72">
        <v>242306347491</v>
      </c>
      <c r="E244" s="36" t="s">
        <v>74</v>
      </c>
      <c r="F244" s="77">
        <f t="shared" si="40"/>
        <v>773.54340000000002</v>
      </c>
      <c r="G244" s="259">
        <f t="shared" si="32"/>
        <v>0</v>
      </c>
      <c r="H244" s="32">
        <f t="shared" si="33"/>
        <v>773.54340000000002</v>
      </c>
      <c r="I244" s="259"/>
      <c r="J244" s="32"/>
      <c r="K244" s="358"/>
      <c r="L244" s="39"/>
      <c r="M244" s="358"/>
      <c r="N244" s="39"/>
      <c r="O244" s="358"/>
      <c r="P244" s="39"/>
      <c r="Q244" s="259"/>
      <c r="R244" s="32"/>
      <c r="S244" s="39"/>
      <c r="T244" s="259"/>
      <c r="U244" s="32"/>
      <c r="V244" s="358"/>
      <c r="W244" s="53"/>
      <c r="X244" s="358"/>
      <c r="Y244" s="39"/>
      <c r="Z244" s="371"/>
      <c r="AA244" s="40"/>
      <c r="AB244" s="358"/>
      <c r="AC244" s="39"/>
      <c r="AD244" s="54"/>
      <c r="AE244" s="358"/>
      <c r="AF244" s="39"/>
      <c r="AG244" s="39"/>
      <c r="AH244" s="259"/>
      <c r="AI244" s="32"/>
      <c r="AJ244" s="259"/>
      <c r="AK244" s="32"/>
      <c r="AL244" s="259"/>
      <c r="AM244" s="39"/>
      <c r="AN244" s="371"/>
      <c r="AO244" s="40"/>
      <c r="AP244" s="358"/>
      <c r="AQ244" s="39"/>
      <c r="AR244" s="40"/>
      <c r="AS244" s="40"/>
      <c r="AT244" s="40"/>
      <c r="AU244" s="39"/>
      <c r="AV244" s="358"/>
      <c r="AW244" s="39"/>
      <c r="AX244" s="54"/>
      <c r="AY244" s="358"/>
      <c r="AZ244" s="39"/>
      <c r="BA244" s="358"/>
      <c r="BB244" s="39"/>
      <c r="BC244" s="40"/>
      <c r="BD244" s="39"/>
      <c r="BE244" s="39"/>
      <c r="BF244" s="40"/>
      <c r="BG244" s="40"/>
      <c r="BH244" s="55"/>
      <c r="BI244" s="56"/>
      <c r="BJ244" s="39">
        <v>773.54340000000002</v>
      </c>
      <c r="BK244" s="54"/>
      <c r="BL244" s="358"/>
      <c r="BM244" s="39"/>
      <c r="BN244" s="381"/>
      <c r="BO244" s="53"/>
      <c r="BP244" s="53"/>
      <c r="BQ244" s="39"/>
      <c r="BR244" s="39"/>
      <c r="BS244" s="39"/>
      <c r="BT244" s="32"/>
      <c r="BU244" s="39"/>
      <c r="BV244" s="57"/>
      <c r="BW244" s="375"/>
      <c r="BX244" s="54"/>
      <c r="BY244" s="358"/>
      <c r="BZ244" s="58"/>
      <c r="CA244" s="59"/>
      <c r="CB244" s="60"/>
      <c r="CC244" s="59"/>
      <c r="CD244" s="59"/>
      <c r="CE244" s="61"/>
      <c r="CF244" s="39"/>
      <c r="CG244" s="39"/>
    </row>
    <row r="245" spans="1:263" ht="46.5" outlineLevel="1" x14ac:dyDescent="0.35">
      <c r="A245" s="135" t="s">
        <v>397</v>
      </c>
      <c r="B245" s="10" t="s">
        <v>402</v>
      </c>
      <c r="C245" s="149" t="s">
        <v>81</v>
      </c>
      <c r="D245" s="72">
        <v>241400123024</v>
      </c>
      <c r="E245" s="36" t="s">
        <v>74</v>
      </c>
      <c r="F245" s="77">
        <f t="shared" si="40"/>
        <v>345.24398000000002</v>
      </c>
      <c r="G245" s="259">
        <f t="shared" si="32"/>
        <v>0</v>
      </c>
      <c r="H245" s="32">
        <f t="shared" si="33"/>
        <v>345.24398000000002</v>
      </c>
      <c r="I245" s="259"/>
      <c r="J245" s="32"/>
      <c r="K245" s="358"/>
      <c r="L245" s="39"/>
      <c r="M245" s="358"/>
      <c r="N245" s="39"/>
      <c r="O245" s="358"/>
      <c r="P245" s="39"/>
      <c r="Q245" s="259"/>
      <c r="R245" s="32"/>
      <c r="S245" s="39">
        <v>95.8</v>
      </c>
      <c r="T245" s="259"/>
      <c r="U245" s="32"/>
      <c r="V245" s="358"/>
      <c r="W245" s="53"/>
      <c r="X245" s="358"/>
      <c r="Y245" s="39"/>
      <c r="Z245" s="371"/>
      <c r="AA245" s="40"/>
      <c r="AB245" s="358"/>
      <c r="AC245" s="39"/>
      <c r="AD245" s="54"/>
      <c r="AE245" s="358"/>
      <c r="AF245" s="39"/>
      <c r="AG245" s="39">
        <v>249.44398000000001</v>
      </c>
      <c r="AH245" s="259"/>
      <c r="AI245" s="32"/>
      <c r="AJ245" s="259"/>
      <c r="AK245" s="32"/>
      <c r="AL245" s="259"/>
      <c r="AM245" s="39"/>
      <c r="AN245" s="371"/>
      <c r="AO245" s="40"/>
      <c r="AP245" s="358"/>
      <c r="AQ245" s="39"/>
      <c r="AR245" s="40"/>
      <c r="AS245" s="40"/>
      <c r="AT245" s="40"/>
      <c r="AU245" s="39"/>
      <c r="AV245" s="358"/>
      <c r="AW245" s="39"/>
      <c r="AX245" s="54"/>
      <c r="AY245" s="358"/>
      <c r="AZ245" s="39"/>
      <c r="BA245" s="358"/>
      <c r="BB245" s="39"/>
      <c r="BC245" s="40"/>
      <c r="BD245" s="39"/>
      <c r="BE245" s="39"/>
      <c r="BF245" s="40"/>
      <c r="BG245" s="40"/>
      <c r="BH245" s="55"/>
      <c r="BI245" s="56"/>
      <c r="BJ245" s="39"/>
      <c r="BK245" s="54"/>
      <c r="BL245" s="358"/>
      <c r="BM245" s="39"/>
      <c r="BN245" s="381"/>
      <c r="BO245" s="53"/>
      <c r="BP245" s="53"/>
      <c r="BQ245" s="39"/>
      <c r="BR245" s="39"/>
      <c r="BS245" s="39"/>
      <c r="BT245" s="32"/>
      <c r="BU245" s="39"/>
      <c r="BV245" s="57"/>
      <c r="BW245" s="375"/>
      <c r="BX245" s="54"/>
      <c r="BY245" s="358"/>
      <c r="BZ245" s="58"/>
      <c r="CA245" s="59"/>
      <c r="CB245" s="60"/>
      <c r="CC245" s="59"/>
      <c r="CD245" s="59"/>
      <c r="CE245" s="61"/>
      <c r="CF245" s="39"/>
      <c r="CG245" s="39"/>
    </row>
    <row r="246" spans="1:263" ht="46.5" outlineLevel="1" x14ac:dyDescent="0.35">
      <c r="A246" s="75" t="s">
        <v>397</v>
      </c>
      <c r="B246" s="10" t="s">
        <v>403</v>
      </c>
      <c r="C246" s="149" t="s">
        <v>81</v>
      </c>
      <c r="D246" s="72" t="s">
        <v>404</v>
      </c>
      <c r="E246" s="36" t="s">
        <v>74</v>
      </c>
      <c r="F246" s="77">
        <f t="shared" si="40"/>
        <v>88.552000000000007</v>
      </c>
      <c r="G246" s="259">
        <f t="shared" si="32"/>
        <v>0</v>
      </c>
      <c r="H246" s="32">
        <f t="shared" si="33"/>
        <v>88.552000000000007</v>
      </c>
      <c r="I246" s="259"/>
      <c r="J246" s="32"/>
      <c r="K246" s="358"/>
      <c r="L246" s="39"/>
      <c r="M246" s="358"/>
      <c r="N246" s="39"/>
      <c r="O246" s="358"/>
      <c r="P246" s="39"/>
      <c r="Q246" s="259"/>
      <c r="R246" s="32"/>
      <c r="S246" s="39">
        <v>88.552000000000007</v>
      </c>
      <c r="T246" s="259"/>
      <c r="U246" s="32"/>
      <c r="V246" s="358"/>
      <c r="W246" s="53"/>
      <c r="X246" s="358"/>
      <c r="Y246" s="39"/>
      <c r="Z246" s="371"/>
      <c r="AA246" s="40"/>
      <c r="AB246" s="358"/>
      <c r="AC246" s="39"/>
      <c r="AD246" s="54"/>
      <c r="AE246" s="358"/>
      <c r="AF246" s="39"/>
      <c r="AG246" s="39"/>
      <c r="AH246" s="259"/>
      <c r="AI246" s="32"/>
      <c r="AJ246" s="259"/>
      <c r="AK246" s="32"/>
      <c r="AL246" s="259"/>
      <c r="AM246" s="39"/>
      <c r="AN246" s="371"/>
      <c r="AO246" s="40"/>
      <c r="AP246" s="358"/>
      <c r="AQ246" s="39"/>
      <c r="AR246" s="40"/>
      <c r="AS246" s="40"/>
      <c r="AT246" s="40"/>
      <c r="AU246" s="39"/>
      <c r="AV246" s="358"/>
      <c r="AW246" s="39"/>
      <c r="AX246" s="54"/>
      <c r="AY246" s="358"/>
      <c r="AZ246" s="39"/>
      <c r="BA246" s="358"/>
      <c r="BB246" s="39"/>
      <c r="BC246" s="40"/>
      <c r="BD246" s="39"/>
      <c r="BE246" s="39"/>
      <c r="BF246" s="40"/>
      <c r="BG246" s="40"/>
      <c r="BH246" s="55"/>
      <c r="BI246" s="56"/>
      <c r="BJ246" s="39"/>
      <c r="BK246" s="54"/>
      <c r="BL246" s="358"/>
      <c r="BM246" s="39"/>
      <c r="BN246" s="381"/>
      <c r="BO246" s="53"/>
      <c r="BP246" s="53"/>
      <c r="BQ246" s="39"/>
      <c r="BR246" s="39"/>
      <c r="BS246" s="39"/>
      <c r="BT246" s="32"/>
      <c r="BU246" s="39"/>
      <c r="BV246" s="57"/>
      <c r="BW246" s="375"/>
      <c r="BX246" s="54"/>
      <c r="BY246" s="358"/>
      <c r="BZ246" s="58"/>
      <c r="CA246" s="59"/>
      <c r="CB246" s="60"/>
      <c r="CC246" s="59"/>
      <c r="CD246" s="59"/>
      <c r="CE246" s="61"/>
      <c r="CF246" s="39"/>
      <c r="CG246" s="39"/>
    </row>
    <row r="247" spans="1:263" ht="46.5" outlineLevel="1" x14ac:dyDescent="0.35">
      <c r="A247" s="75" t="s">
        <v>397</v>
      </c>
      <c r="B247" s="10" t="s">
        <v>405</v>
      </c>
      <c r="C247" s="149" t="s">
        <v>81</v>
      </c>
      <c r="D247" s="72">
        <v>241400360530</v>
      </c>
      <c r="E247" s="36" t="s">
        <v>74</v>
      </c>
      <c r="F247" s="77">
        <f t="shared" si="40"/>
        <v>1572.2786700000001</v>
      </c>
      <c r="G247" s="259">
        <f t="shared" si="32"/>
        <v>0</v>
      </c>
      <c r="H247" s="32">
        <f t="shared" si="33"/>
        <v>1572.2786700000001</v>
      </c>
      <c r="I247" s="259"/>
      <c r="J247" s="32"/>
      <c r="K247" s="358"/>
      <c r="L247" s="39"/>
      <c r="M247" s="358"/>
      <c r="N247" s="39"/>
      <c r="O247" s="358"/>
      <c r="P247" s="39"/>
      <c r="Q247" s="259"/>
      <c r="R247" s="32"/>
      <c r="S247" s="39"/>
      <c r="T247" s="259"/>
      <c r="U247" s="32"/>
      <c r="V247" s="358"/>
      <c r="W247" s="53"/>
      <c r="X247" s="358"/>
      <c r="Y247" s="39"/>
      <c r="Z247" s="371"/>
      <c r="AA247" s="40"/>
      <c r="AB247" s="358"/>
      <c r="AC247" s="39"/>
      <c r="AD247" s="54"/>
      <c r="AE247" s="358"/>
      <c r="AF247" s="39"/>
      <c r="AG247" s="39">
        <v>912.53841</v>
      </c>
      <c r="AH247" s="259"/>
      <c r="AI247" s="32"/>
      <c r="AJ247" s="259"/>
      <c r="AK247" s="32"/>
      <c r="AL247" s="259"/>
      <c r="AM247" s="39"/>
      <c r="AN247" s="371"/>
      <c r="AO247" s="40"/>
      <c r="AP247" s="358"/>
      <c r="AQ247" s="39"/>
      <c r="AR247" s="40"/>
      <c r="AS247" s="40"/>
      <c r="AT247" s="40"/>
      <c r="AU247" s="39"/>
      <c r="AV247" s="358"/>
      <c r="AW247" s="39"/>
      <c r="AX247" s="54"/>
      <c r="AY247" s="358"/>
      <c r="AZ247" s="39"/>
      <c r="BA247" s="358"/>
      <c r="BB247" s="39"/>
      <c r="BC247" s="40">
        <v>120.94086</v>
      </c>
      <c r="BD247" s="39"/>
      <c r="BE247" s="39"/>
      <c r="BF247" s="40"/>
      <c r="BG247" s="40"/>
      <c r="BH247" s="55"/>
      <c r="BI247" s="56"/>
      <c r="BJ247" s="39">
        <v>538.79939999999999</v>
      </c>
      <c r="BK247" s="54"/>
      <c r="BL247" s="358"/>
      <c r="BM247" s="39"/>
      <c r="BN247" s="381"/>
      <c r="BO247" s="53"/>
      <c r="BP247" s="53"/>
      <c r="BQ247" s="39"/>
      <c r="BR247" s="39"/>
      <c r="BS247" s="39"/>
      <c r="BT247" s="32"/>
      <c r="BU247" s="39"/>
      <c r="BV247" s="57"/>
      <c r="BW247" s="375"/>
      <c r="BX247" s="54"/>
      <c r="BY247" s="358"/>
      <c r="BZ247" s="58"/>
      <c r="CA247" s="59"/>
      <c r="CB247" s="60"/>
      <c r="CC247" s="59"/>
      <c r="CD247" s="59"/>
      <c r="CE247" s="61"/>
      <c r="CF247" s="39"/>
      <c r="CG247" s="39"/>
    </row>
    <row r="248" spans="1:263" ht="46.5" outlineLevel="1" x14ac:dyDescent="0.35">
      <c r="A248" s="75" t="s">
        <v>397</v>
      </c>
      <c r="B248" s="10" t="s">
        <v>406</v>
      </c>
      <c r="C248" s="149" t="s">
        <v>81</v>
      </c>
      <c r="D248" s="72">
        <v>241400916640</v>
      </c>
      <c r="E248" s="36" t="s">
        <v>74</v>
      </c>
      <c r="F248" s="77">
        <f t="shared" si="40"/>
        <v>276.91386</v>
      </c>
      <c r="G248" s="259">
        <f t="shared" si="32"/>
        <v>37.607210000000002</v>
      </c>
      <c r="H248" s="32">
        <f t="shared" si="33"/>
        <v>239.30665000000002</v>
      </c>
      <c r="I248" s="259"/>
      <c r="J248" s="32"/>
      <c r="K248" s="358"/>
      <c r="L248" s="39"/>
      <c r="M248" s="358"/>
      <c r="N248" s="39"/>
      <c r="O248" s="358"/>
      <c r="P248" s="39"/>
      <c r="Q248" s="259"/>
      <c r="R248" s="32"/>
      <c r="S248" s="39"/>
      <c r="T248" s="259"/>
      <c r="U248" s="32"/>
      <c r="V248" s="358"/>
      <c r="W248" s="53"/>
      <c r="X248" s="358"/>
      <c r="Y248" s="39"/>
      <c r="Z248" s="371"/>
      <c r="AA248" s="40"/>
      <c r="AB248" s="358"/>
      <c r="AC248" s="39"/>
      <c r="AD248" s="54"/>
      <c r="AE248" s="358"/>
      <c r="AF248" s="39"/>
      <c r="AG248" s="39">
        <v>223.94596000000001</v>
      </c>
      <c r="AH248" s="358">
        <v>37.607210000000002</v>
      </c>
      <c r="AI248" s="39">
        <v>15.36069</v>
      </c>
      <c r="AJ248" s="259"/>
      <c r="AK248" s="32"/>
      <c r="AL248" s="259"/>
      <c r="AM248" s="39"/>
      <c r="AN248" s="371"/>
      <c r="AO248" s="40"/>
      <c r="AP248" s="358"/>
      <c r="AQ248" s="39"/>
      <c r="AR248" s="40"/>
      <c r="AS248" s="40"/>
      <c r="AT248" s="40"/>
      <c r="AU248" s="39"/>
      <c r="AV248" s="358"/>
      <c r="AW248" s="39"/>
      <c r="AX248" s="54"/>
      <c r="AY248" s="358"/>
      <c r="AZ248" s="39"/>
      <c r="BA248" s="358"/>
      <c r="BB248" s="39"/>
      <c r="BC248" s="40"/>
      <c r="BD248" s="39"/>
      <c r="BE248" s="39"/>
      <c r="BF248" s="40"/>
      <c r="BG248" s="40"/>
      <c r="BH248" s="55"/>
      <c r="BI248" s="56"/>
      <c r="BJ248" s="39"/>
      <c r="BK248" s="54"/>
      <c r="BL248" s="358"/>
      <c r="BM248" s="39"/>
      <c r="BN248" s="381"/>
      <c r="BO248" s="53"/>
      <c r="BP248" s="53"/>
      <c r="BQ248" s="39"/>
      <c r="BR248" s="39"/>
      <c r="BS248" s="39"/>
      <c r="BT248" s="32"/>
      <c r="BU248" s="39"/>
      <c r="BV248" s="57"/>
      <c r="BW248" s="375"/>
      <c r="BX248" s="54"/>
      <c r="BY248" s="358"/>
      <c r="BZ248" s="58"/>
      <c r="CA248" s="59"/>
      <c r="CB248" s="60"/>
      <c r="CC248" s="59"/>
      <c r="CD248" s="59"/>
      <c r="CE248" s="61"/>
      <c r="CF248" s="39"/>
      <c r="CG248" s="39"/>
    </row>
    <row r="249" spans="1:263" s="151" customFormat="1" ht="46.5" outlineLevel="1" x14ac:dyDescent="0.35">
      <c r="A249" s="75" t="s">
        <v>397</v>
      </c>
      <c r="B249" s="10" t="s">
        <v>407</v>
      </c>
      <c r="C249" s="149" t="s">
        <v>81</v>
      </c>
      <c r="D249" s="72" t="s">
        <v>408</v>
      </c>
      <c r="E249" s="36" t="s">
        <v>74</v>
      </c>
      <c r="F249" s="77">
        <f t="shared" si="40"/>
        <v>1035.99917</v>
      </c>
      <c r="G249" s="259">
        <f t="shared" si="32"/>
        <v>0</v>
      </c>
      <c r="H249" s="32">
        <f t="shared" si="33"/>
        <v>1035.99917</v>
      </c>
      <c r="I249" s="259"/>
      <c r="J249" s="32"/>
      <c r="K249" s="358"/>
      <c r="L249" s="39"/>
      <c r="M249" s="358"/>
      <c r="N249" s="39"/>
      <c r="O249" s="358"/>
      <c r="P249" s="39"/>
      <c r="Q249" s="259"/>
      <c r="R249" s="32"/>
      <c r="S249" s="39"/>
      <c r="T249" s="259"/>
      <c r="U249" s="32"/>
      <c r="V249" s="358"/>
      <c r="W249" s="53"/>
      <c r="X249" s="358"/>
      <c r="Y249" s="39"/>
      <c r="Z249" s="371"/>
      <c r="AA249" s="40"/>
      <c r="AB249" s="358"/>
      <c r="AC249" s="39"/>
      <c r="AD249" s="54"/>
      <c r="AE249" s="358"/>
      <c r="AF249" s="39"/>
      <c r="AG249" s="39">
        <v>432.99916999999999</v>
      </c>
      <c r="AH249" s="259"/>
      <c r="AI249" s="32"/>
      <c r="AJ249" s="259"/>
      <c r="AK249" s="32"/>
      <c r="AL249" s="259"/>
      <c r="AM249" s="39"/>
      <c r="AN249" s="371"/>
      <c r="AO249" s="40"/>
      <c r="AP249" s="358"/>
      <c r="AQ249" s="39"/>
      <c r="AR249" s="40"/>
      <c r="AS249" s="40"/>
      <c r="AT249" s="40"/>
      <c r="AU249" s="39"/>
      <c r="AV249" s="358"/>
      <c r="AW249" s="39"/>
      <c r="AX249" s="54"/>
      <c r="AY249" s="358"/>
      <c r="AZ249" s="39"/>
      <c r="BA249" s="358"/>
      <c r="BB249" s="39"/>
      <c r="BC249" s="40"/>
      <c r="BD249" s="39"/>
      <c r="BE249" s="39"/>
      <c r="BF249" s="40"/>
      <c r="BG249" s="40"/>
      <c r="BH249" s="55"/>
      <c r="BI249" s="56"/>
      <c r="BJ249" s="39">
        <v>603</v>
      </c>
      <c r="BK249" s="54"/>
      <c r="BL249" s="358"/>
      <c r="BM249" s="39"/>
      <c r="BN249" s="381"/>
      <c r="BO249" s="53"/>
      <c r="BP249" s="53"/>
      <c r="BQ249" s="39"/>
      <c r="BR249" s="39"/>
      <c r="BS249" s="39"/>
      <c r="BT249" s="32"/>
      <c r="BU249" s="39"/>
      <c r="BV249" s="57"/>
      <c r="BW249" s="375"/>
      <c r="BX249" s="54"/>
      <c r="BY249" s="358"/>
      <c r="BZ249" s="58"/>
      <c r="CA249" s="59"/>
      <c r="CB249" s="60"/>
      <c r="CC249" s="59"/>
      <c r="CD249" s="59"/>
      <c r="CE249" s="61"/>
      <c r="CF249" s="39"/>
      <c r="CG249" s="39"/>
      <c r="CH249" s="50"/>
      <c r="CI249" s="50"/>
      <c r="CJ249" s="50"/>
      <c r="CK249" s="50"/>
      <c r="CL249" s="50"/>
      <c r="CM249" s="50"/>
      <c r="CN249" s="50"/>
      <c r="CO249" s="50"/>
      <c r="CP249" s="50"/>
      <c r="CQ249" s="50"/>
      <c r="CR249" s="50"/>
      <c r="CS249" s="50"/>
      <c r="CT249" s="50"/>
      <c r="CU249" s="50"/>
      <c r="CV249" s="50"/>
      <c r="CW249" s="50"/>
      <c r="CX249" s="50"/>
      <c r="CY249" s="50"/>
      <c r="CZ249" s="50"/>
      <c r="DA249" s="50"/>
      <c r="DB249" s="50"/>
      <c r="DC249" s="50"/>
      <c r="DD249" s="50"/>
      <c r="DE249" s="50"/>
      <c r="DF249" s="50"/>
      <c r="DG249" s="50"/>
      <c r="DH249" s="50"/>
      <c r="DI249" s="50"/>
      <c r="DJ249" s="50"/>
      <c r="DK249" s="50"/>
      <c r="DL249" s="50"/>
      <c r="DM249" s="50"/>
      <c r="DN249" s="50"/>
      <c r="DO249" s="50"/>
      <c r="DP249" s="50"/>
      <c r="DQ249" s="50"/>
      <c r="DR249" s="50"/>
      <c r="DS249" s="50"/>
      <c r="DT249" s="50"/>
      <c r="DU249" s="50"/>
      <c r="DV249" s="50"/>
      <c r="DW249" s="50"/>
      <c r="DX249" s="50"/>
      <c r="DY249" s="50"/>
      <c r="DZ249" s="50"/>
      <c r="EA249" s="50"/>
      <c r="EB249" s="50"/>
      <c r="EC249" s="50"/>
      <c r="ED249" s="50"/>
      <c r="EE249" s="50"/>
      <c r="EF249" s="50"/>
      <c r="EG249" s="50"/>
      <c r="EH249" s="50"/>
      <c r="EI249" s="50"/>
      <c r="EJ249" s="50"/>
      <c r="EK249" s="50"/>
      <c r="EL249" s="50"/>
      <c r="EM249" s="50"/>
      <c r="EN249" s="50"/>
      <c r="EO249" s="50"/>
      <c r="EP249" s="50"/>
      <c r="EQ249" s="50"/>
      <c r="ER249" s="50"/>
      <c r="ES249" s="50"/>
      <c r="ET249" s="50"/>
      <c r="EU249" s="50"/>
      <c r="EV249" s="50"/>
      <c r="EW249" s="50"/>
      <c r="EX249" s="50"/>
      <c r="EY249" s="50"/>
      <c r="EZ249" s="50"/>
      <c r="FA249" s="50"/>
      <c r="FB249" s="50"/>
      <c r="FC249" s="50"/>
      <c r="FD249" s="50"/>
      <c r="FE249" s="50"/>
      <c r="FF249" s="50"/>
      <c r="FG249" s="50"/>
      <c r="FH249" s="50"/>
      <c r="FI249" s="50"/>
      <c r="FJ249" s="50"/>
      <c r="FK249" s="50"/>
      <c r="FL249" s="50"/>
      <c r="FM249" s="50"/>
      <c r="FN249" s="50"/>
      <c r="FO249" s="50"/>
      <c r="FP249" s="50"/>
      <c r="FQ249" s="50"/>
      <c r="FR249" s="50"/>
      <c r="FS249" s="50"/>
      <c r="FT249" s="50"/>
      <c r="FU249" s="50"/>
      <c r="FV249" s="50"/>
      <c r="FW249" s="50"/>
      <c r="FX249" s="50"/>
      <c r="FY249" s="50"/>
      <c r="FZ249" s="50"/>
      <c r="GA249" s="50"/>
      <c r="GB249" s="50"/>
      <c r="GC249" s="50"/>
      <c r="GD249" s="50"/>
      <c r="GE249" s="50"/>
      <c r="GF249" s="50"/>
      <c r="GG249" s="50"/>
      <c r="GH249" s="50"/>
      <c r="GI249" s="50"/>
      <c r="GJ249" s="50"/>
      <c r="GK249" s="50"/>
      <c r="GL249" s="50"/>
      <c r="GM249" s="50"/>
      <c r="GN249" s="50"/>
      <c r="GO249" s="50"/>
      <c r="GP249" s="50"/>
      <c r="GQ249" s="50"/>
      <c r="GR249" s="50"/>
      <c r="GS249" s="50"/>
      <c r="GT249" s="50"/>
      <c r="GU249" s="50"/>
      <c r="GV249" s="50"/>
      <c r="GW249" s="50"/>
      <c r="GX249" s="50"/>
      <c r="GY249" s="50"/>
      <c r="GZ249" s="50"/>
      <c r="HA249" s="50"/>
      <c r="HB249" s="50"/>
      <c r="HC249" s="50"/>
      <c r="HD249" s="50"/>
      <c r="HE249" s="50"/>
      <c r="HF249" s="50"/>
      <c r="HG249" s="50"/>
      <c r="HH249" s="50"/>
      <c r="HI249" s="50"/>
      <c r="HJ249" s="50"/>
      <c r="HK249" s="50"/>
      <c r="HL249" s="50"/>
      <c r="HM249" s="50"/>
      <c r="HN249" s="50"/>
      <c r="HO249" s="50"/>
      <c r="HP249" s="50"/>
      <c r="HQ249" s="50"/>
      <c r="HR249" s="50"/>
      <c r="HS249" s="50"/>
      <c r="HT249" s="50"/>
      <c r="HU249" s="50"/>
      <c r="HV249" s="50"/>
      <c r="HW249" s="50"/>
      <c r="HX249" s="50"/>
      <c r="HY249" s="50"/>
      <c r="HZ249" s="50"/>
      <c r="IA249" s="50"/>
      <c r="IB249" s="50"/>
      <c r="IC249" s="50"/>
      <c r="ID249" s="50"/>
      <c r="IE249" s="50"/>
      <c r="IF249" s="50"/>
      <c r="IG249" s="50"/>
      <c r="IH249" s="50"/>
      <c r="II249" s="50"/>
      <c r="IJ249" s="50"/>
      <c r="IK249" s="50"/>
      <c r="IL249" s="50"/>
      <c r="IM249" s="50"/>
      <c r="IN249" s="50"/>
      <c r="IO249" s="50"/>
      <c r="IP249" s="50"/>
      <c r="IQ249" s="50"/>
      <c r="IR249" s="50"/>
      <c r="IS249" s="50"/>
      <c r="IT249" s="50"/>
      <c r="IU249" s="50"/>
      <c r="IV249" s="50"/>
      <c r="IW249" s="50"/>
      <c r="IX249" s="50"/>
      <c r="IY249" s="50"/>
      <c r="IZ249" s="50"/>
      <c r="JA249" s="50"/>
      <c r="JB249" s="50"/>
      <c r="JC249" s="150"/>
    </row>
    <row r="250" spans="1:263" ht="46.5" outlineLevel="1" x14ac:dyDescent="0.35">
      <c r="A250" s="75" t="s">
        <v>397</v>
      </c>
      <c r="B250" s="10" t="s">
        <v>409</v>
      </c>
      <c r="C250" s="35" t="s">
        <v>81</v>
      </c>
      <c r="D250" s="72" t="s">
        <v>410</v>
      </c>
      <c r="E250" s="36" t="s">
        <v>74</v>
      </c>
      <c r="F250" s="77">
        <f t="shared" si="40"/>
        <v>224.34457</v>
      </c>
      <c r="G250" s="259">
        <f t="shared" si="32"/>
        <v>0</v>
      </c>
      <c r="H250" s="32">
        <f t="shared" si="33"/>
        <v>224.34457</v>
      </c>
      <c r="I250" s="259"/>
      <c r="J250" s="32"/>
      <c r="K250" s="358"/>
      <c r="L250" s="39"/>
      <c r="M250" s="358"/>
      <c r="N250" s="39"/>
      <c r="O250" s="358"/>
      <c r="P250" s="39"/>
      <c r="Q250" s="259"/>
      <c r="R250" s="32"/>
      <c r="S250" s="39">
        <v>224.34457</v>
      </c>
      <c r="T250" s="259"/>
      <c r="U250" s="32"/>
      <c r="V250" s="358"/>
      <c r="W250" s="53"/>
      <c r="X250" s="358"/>
      <c r="Y250" s="39"/>
      <c r="Z250" s="371"/>
      <c r="AA250" s="40"/>
      <c r="AB250" s="358"/>
      <c r="AC250" s="39"/>
      <c r="AD250" s="54"/>
      <c r="AE250" s="358"/>
      <c r="AF250" s="39"/>
      <c r="AG250" s="39"/>
      <c r="AH250" s="259"/>
      <c r="AI250" s="32"/>
      <c r="AJ250" s="259"/>
      <c r="AK250" s="32"/>
      <c r="AL250" s="259"/>
      <c r="AM250" s="39"/>
      <c r="AN250" s="371"/>
      <c r="AO250" s="40"/>
      <c r="AP250" s="358"/>
      <c r="AQ250" s="39"/>
      <c r="AR250" s="40"/>
      <c r="AS250" s="40"/>
      <c r="AT250" s="40"/>
      <c r="AU250" s="39"/>
      <c r="AV250" s="358"/>
      <c r="AW250" s="39"/>
      <c r="AX250" s="54"/>
      <c r="AY250" s="358"/>
      <c r="AZ250" s="39"/>
      <c r="BA250" s="358"/>
      <c r="BB250" s="39"/>
      <c r="BC250" s="40"/>
      <c r="BD250" s="39"/>
      <c r="BE250" s="39"/>
      <c r="BF250" s="40"/>
      <c r="BG250" s="40"/>
      <c r="BH250" s="55"/>
      <c r="BI250" s="56"/>
      <c r="BJ250" s="39"/>
      <c r="BK250" s="54"/>
      <c r="BL250" s="358"/>
      <c r="BM250" s="39"/>
      <c r="BN250" s="381"/>
      <c r="BO250" s="53"/>
      <c r="BP250" s="53"/>
      <c r="BQ250" s="39"/>
      <c r="BR250" s="39"/>
      <c r="BS250" s="39"/>
      <c r="BT250" s="32"/>
      <c r="BU250" s="39"/>
      <c r="BV250" s="57"/>
      <c r="BW250" s="375"/>
      <c r="BX250" s="54"/>
      <c r="BY250" s="358"/>
      <c r="BZ250" s="58"/>
      <c r="CA250" s="59"/>
      <c r="CB250" s="60"/>
      <c r="CC250" s="59"/>
      <c r="CD250" s="59"/>
      <c r="CE250" s="61"/>
      <c r="CF250" s="39"/>
      <c r="CG250" s="39"/>
    </row>
    <row r="251" spans="1:263" ht="46.5" outlineLevel="1" x14ac:dyDescent="0.35">
      <c r="A251" s="75" t="s">
        <v>397</v>
      </c>
      <c r="B251" s="10" t="s">
        <v>411</v>
      </c>
      <c r="C251" s="35" t="s">
        <v>81</v>
      </c>
      <c r="D251" s="72">
        <v>241400896190</v>
      </c>
      <c r="E251" s="36" t="s">
        <v>74</v>
      </c>
      <c r="F251" s="77">
        <f t="shared" si="40"/>
        <v>204</v>
      </c>
      <c r="G251" s="259">
        <f t="shared" si="32"/>
        <v>0</v>
      </c>
      <c r="H251" s="32">
        <f t="shared" si="33"/>
        <v>204</v>
      </c>
      <c r="I251" s="259"/>
      <c r="J251" s="32"/>
      <c r="K251" s="358"/>
      <c r="L251" s="39"/>
      <c r="M251" s="358"/>
      <c r="N251" s="39"/>
      <c r="O251" s="358"/>
      <c r="P251" s="39"/>
      <c r="Q251" s="259"/>
      <c r="R251" s="32"/>
      <c r="S251" s="39"/>
      <c r="T251" s="259"/>
      <c r="U251" s="32"/>
      <c r="V251" s="358"/>
      <c r="W251" s="53"/>
      <c r="X251" s="358"/>
      <c r="Y251" s="39"/>
      <c r="Z251" s="371"/>
      <c r="AA251" s="40"/>
      <c r="AB251" s="358"/>
      <c r="AC251" s="39"/>
      <c r="AD251" s="54"/>
      <c r="AE251" s="358"/>
      <c r="AF251" s="39"/>
      <c r="AG251" s="39"/>
      <c r="AH251" s="259"/>
      <c r="AI251" s="32"/>
      <c r="AJ251" s="259"/>
      <c r="AK251" s="32"/>
      <c r="AL251" s="259"/>
      <c r="AM251" s="39"/>
      <c r="AN251" s="371"/>
      <c r="AO251" s="40"/>
      <c r="AP251" s="358"/>
      <c r="AQ251" s="39"/>
      <c r="AR251" s="40"/>
      <c r="AS251" s="40"/>
      <c r="AT251" s="40"/>
      <c r="AU251" s="39"/>
      <c r="AV251" s="358"/>
      <c r="AW251" s="39"/>
      <c r="AX251" s="54"/>
      <c r="AY251" s="358"/>
      <c r="AZ251" s="39"/>
      <c r="BA251" s="358"/>
      <c r="BB251" s="39"/>
      <c r="BC251" s="40"/>
      <c r="BD251" s="39"/>
      <c r="BE251" s="39"/>
      <c r="BF251" s="40"/>
      <c r="BG251" s="40"/>
      <c r="BH251" s="55"/>
      <c r="BI251" s="56"/>
      <c r="BJ251" s="39">
        <v>204</v>
      </c>
      <c r="BK251" s="54"/>
      <c r="BL251" s="358"/>
      <c r="BM251" s="39"/>
      <c r="BN251" s="381"/>
      <c r="BO251" s="53"/>
      <c r="BP251" s="53"/>
      <c r="BQ251" s="39"/>
      <c r="BR251" s="39"/>
      <c r="BS251" s="39"/>
      <c r="BT251" s="32"/>
      <c r="BU251" s="39"/>
      <c r="BV251" s="57"/>
      <c r="BW251" s="375"/>
      <c r="BX251" s="54"/>
      <c r="BY251" s="358"/>
      <c r="BZ251" s="58"/>
      <c r="CA251" s="59"/>
      <c r="CB251" s="60"/>
      <c r="CC251" s="59"/>
      <c r="CD251" s="59"/>
      <c r="CE251" s="61"/>
      <c r="CF251" s="39"/>
      <c r="CG251" s="39"/>
    </row>
    <row r="252" spans="1:263" ht="46.5" outlineLevel="1" x14ac:dyDescent="0.35">
      <c r="A252" s="75" t="s">
        <v>397</v>
      </c>
      <c r="B252" s="10" t="s">
        <v>412</v>
      </c>
      <c r="C252" s="149" t="s">
        <v>81</v>
      </c>
      <c r="D252" s="35" t="s">
        <v>413</v>
      </c>
      <c r="E252" s="36" t="s">
        <v>74</v>
      </c>
      <c r="F252" s="77">
        <f t="shared" si="40"/>
        <v>353.47300000000001</v>
      </c>
      <c r="G252" s="259">
        <f t="shared" si="32"/>
        <v>0</v>
      </c>
      <c r="H252" s="32">
        <f t="shared" si="33"/>
        <v>353.47300000000001</v>
      </c>
      <c r="I252" s="259"/>
      <c r="J252" s="32"/>
      <c r="K252" s="358"/>
      <c r="L252" s="39"/>
      <c r="M252" s="358"/>
      <c r="N252" s="39"/>
      <c r="O252" s="358"/>
      <c r="P252" s="39"/>
      <c r="Q252" s="259"/>
      <c r="R252" s="32"/>
      <c r="S252" s="39">
        <v>149.47300000000001</v>
      </c>
      <c r="T252" s="259"/>
      <c r="U252" s="32"/>
      <c r="V252" s="358"/>
      <c r="W252" s="53"/>
      <c r="X252" s="358"/>
      <c r="Y252" s="39"/>
      <c r="Z252" s="371"/>
      <c r="AA252" s="40"/>
      <c r="AB252" s="358"/>
      <c r="AC252" s="39"/>
      <c r="AD252" s="54"/>
      <c r="AE252" s="358"/>
      <c r="AF252" s="39"/>
      <c r="AG252" s="39"/>
      <c r="AH252" s="259"/>
      <c r="AI252" s="32"/>
      <c r="AJ252" s="259"/>
      <c r="AK252" s="32"/>
      <c r="AL252" s="259"/>
      <c r="AM252" s="39"/>
      <c r="AN252" s="371"/>
      <c r="AO252" s="40"/>
      <c r="AP252" s="358"/>
      <c r="AQ252" s="39"/>
      <c r="AR252" s="40"/>
      <c r="AS252" s="40"/>
      <c r="AT252" s="40"/>
      <c r="AU252" s="39"/>
      <c r="AV252" s="358"/>
      <c r="AW252" s="39"/>
      <c r="AX252" s="54"/>
      <c r="AY252" s="358"/>
      <c r="AZ252" s="39"/>
      <c r="BA252" s="358"/>
      <c r="BB252" s="39"/>
      <c r="BC252" s="40"/>
      <c r="BD252" s="39"/>
      <c r="BE252" s="39"/>
      <c r="BF252" s="40"/>
      <c r="BG252" s="40"/>
      <c r="BH252" s="55"/>
      <c r="BI252" s="56"/>
      <c r="BJ252" s="39">
        <v>204</v>
      </c>
      <c r="BK252" s="54"/>
      <c r="BL252" s="358"/>
      <c r="BM252" s="39"/>
      <c r="BN252" s="381"/>
      <c r="BO252" s="53"/>
      <c r="BP252" s="53"/>
      <c r="BQ252" s="39"/>
      <c r="BR252" s="39"/>
      <c r="BS252" s="39"/>
      <c r="BT252" s="32"/>
      <c r="BU252" s="39"/>
      <c r="BV252" s="57"/>
      <c r="BW252" s="375"/>
      <c r="BX252" s="54"/>
      <c r="BY252" s="358"/>
      <c r="BZ252" s="58"/>
      <c r="CA252" s="59"/>
      <c r="CB252" s="60"/>
      <c r="CC252" s="59"/>
      <c r="CD252" s="59"/>
      <c r="CE252" s="61"/>
      <c r="CF252" s="39"/>
      <c r="CG252" s="39"/>
    </row>
    <row r="253" spans="1:263" outlineLevel="1" x14ac:dyDescent="0.35">
      <c r="A253" s="75" t="s">
        <v>397</v>
      </c>
      <c r="B253" s="10" t="s">
        <v>414</v>
      </c>
      <c r="C253" s="35" t="s">
        <v>109</v>
      </c>
      <c r="D253" s="72">
        <v>2414003850</v>
      </c>
      <c r="E253" s="36" t="s">
        <v>74</v>
      </c>
      <c r="F253" s="77">
        <f t="shared" si="40"/>
        <v>7038.4578099999999</v>
      </c>
      <c r="G253" s="259">
        <f t="shared" si="32"/>
        <v>0</v>
      </c>
      <c r="H253" s="32">
        <f t="shared" si="33"/>
        <v>7038.4578099999999</v>
      </c>
      <c r="I253" s="259"/>
      <c r="J253" s="32"/>
      <c r="K253" s="358"/>
      <c r="L253" s="39"/>
      <c r="M253" s="358"/>
      <c r="N253" s="39"/>
      <c r="O253" s="358"/>
      <c r="P253" s="39"/>
      <c r="Q253" s="259"/>
      <c r="R253" s="32"/>
      <c r="S253" s="39"/>
      <c r="T253" s="259"/>
      <c r="U253" s="32"/>
      <c r="V253" s="358"/>
      <c r="W253" s="53"/>
      <c r="X253" s="358"/>
      <c r="Y253" s="39"/>
      <c r="Z253" s="371"/>
      <c r="AA253" s="40"/>
      <c r="AB253" s="358"/>
      <c r="AC253" s="39"/>
      <c r="AD253" s="54"/>
      <c r="AE253" s="358"/>
      <c r="AF253" s="39"/>
      <c r="AG253" s="39"/>
      <c r="AH253" s="259"/>
      <c r="AI253" s="32"/>
      <c r="AJ253" s="259"/>
      <c r="AK253" s="32"/>
      <c r="AL253" s="259"/>
      <c r="AM253" s="39"/>
      <c r="AN253" s="371"/>
      <c r="AO253" s="40"/>
      <c r="AP253" s="358"/>
      <c r="AQ253" s="39"/>
      <c r="AR253" s="40"/>
      <c r="AS253" s="40"/>
      <c r="AT253" s="40"/>
      <c r="AU253" s="39"/>
      <c r="AV253" s="358"/>
      <c r="AW253" s="39"/>
      <c r="AX253" s="54"/>
      <c r="AY253" s="358"/>
      <c r="AZ253" s="39"/>
      <c r="BA253" s="358"/>
      <c r="BB253" s="39"/>
      <c r="BC253" s="40"/>
      <c r="BD253" s="39"/>
      <c r="BE253" s="39"/>
      <c r="BF253" s="40"/>
      <c r="BG253" s="40"/>
      <c r="BH253" s="55">
        <v>545.08082000000002</v>
      </c>
      <c r="BI253" s="56"/>
      <c r="BJ253" s="39"/>
      <c r="BK253" s="54"/>
      <c r="BL253" s="358"/>
      <c r="BM253" s="39"/>
      <c r="BN253" s="381"/>
      <c r="BO253" s="53"/>
      <c r="BP253" s="53"/>
      <c r="BQ253" s="39">
        <v>3376.4326999999998</v>
      </c>
      <c r="BR253" s="39"/>
      <c r="BS253" s="39"/>
      <c r="BT253" s="32"/>
      <c r="BU253" s="39">
        <v>1136.9442899999999</v>
      </c>
      <c r="BV253" s="57"/>
      <c r="BW253" s="375"/>
      <c r="BX253" s="54"/>
      <c r="BY253" s="358"/>
      <c r="BZ253" s="58"/>
      <c r="CA253" s="59"/>
      <c r="CB253" s="60">
        <v>1980</v>
      </c>
      <c r="CC253" s="59"/>
      <c r="CD253" s="59"/>
      <c r="CE253" s="61"/>
      <c r="CF253" s="39"/>
      <c r="CG253" s="39"/>
    </row>
    <row r="254" spans="1:263" outlineLevel="1" x14ac:dyDescent="0.35">
      <c r="A254" s="75" t="s">
        <v>397</v>
      </c>
      <c r="B254" s="10" t="s">
        <v>415</v>
      </c>
      <c r="C254" s="35" t="s">
        <v>109</v>
      </c>
      <c r="D254" s="72" t="s">
        <v>416</v>
      </c>
      <c r="E254" s="36" t="s">
        <v>74</v>
      </c>
      <c r="F254" s="77">
        <f t="shared" si="40"/>
        <v>63633.561520000003</v>
      </c>
      <c r="G254" s="259">
        <f t="shared" si="32"/>
        <v>311.79700000000003</v>
      </c>
      <c r="H254" s="32">
        <f t="shared" si="33"/>
        <v>63321.764520000004</v>
      </c>
      <c r="I254" s="259"/>
      <c r="J254" s="32"/>
      <c r="K254" s="358"/>
      <c r="L254" s="39"/>
      <c r="M254" s="358"/>
      <c r="N254" s="39"/>
      <c r="O254" s="358"/>
      <c r="P254" s="39"/>
      <c r="Q254" s="259"/>
      <c r="R254" s="32"/>
      <c r="S254" s="39"/>
      <c r="T254" s="259"/>
      <c r="U254" s="32"/>
      <c r="V254" s="358"/>
      <c r="W254" s="53"/>
      <c r="X254" s="358"/>
      <c r="Y254" s="39"/>
      <c r="Z254" s="371"/>
      <c r="AA254" s="40"/>
      <c r="AB254" s="358"/>
      <c r="AC254" s="39"/>
      <c r="AD254" s="54"/>
      <c r="AE254" s="358"/>
      <c r="AF254" s="39"/>
      <c r="AG254" s="39"/>
      <c r="AH254" s="259"/>
      <c r="AI254" s="32"/>
      <c r="AJ254" s="259"/>
      <c r="AK254" s="32"/>
      <c r="AL254" s="259"/>
      <c r="AM254" s="39"/>
      <c r="AN254" s="371"/>
      <c r="AO254" s="40"/>
      <c r="AP254" s="358"/>
      <c r="AQ254" s="39"/>
      <c r="AR254" s="40"/>
      <c r="AS254" s="40"/>
      <c r="AT254" s="40"/>
      <c r="AU254" s="39"/>
      <c r="AV254" s="358">
        <v>311.79700000000003</v>
      </c>
      <c r="AW254" s="39">
        <v>16.41037</v>
      </c>
      <c r="AX254" s="54"/>
      <c r="AY254" s="358"/>
      <c r="AZ254" s="39"/>
      <c r="BA254" s="358"/>
      <c r="BB254" s="39"/>
      <c r="BC254" s="40"/>
      <c r="BD254" s="39"/>
      <c r="BE254" s="39"/>
      <c r="BF254" s="40"/>
      <c r="BG254" s="40"/>
      <c r="BH254" s="55"/>
      <c r="BI254" s="56"/>
      <c r="BJ254" s="39"/>
      <c r="BK254" s="54"/>
      <c r="BL254" s="358"/>
      <c r="BM254" s="39"/>
      <c r="BN254" s="381"/>
      <c r="BO254" s="53"/>
      <c r="BP254" s="53"/>
      <c r="BQ254" s="39">
        <v>32401.844000000001</v>
      </c>
      <c r="BR254" s="39"/>
      <c r="BS254" s="39"/>
      <c r="BT254" s="32"/>
      <c r="BU254" s="39">
        <v>1271.5101500000001</v>
      </c>
      <c r="BV254" s="57"/>
      <c r="BW254" s="375"/>
      <c r="BX254" s="54"/>
      <c r="BY254" s="358"/>
      <c r="BZ254" s="58"/>
      <c r="CA254" s="59">
        <v>26992</v>
      </c>
      <c r="CB254" s="60">
        <v>2640</v>
      </c>
      <c r="CC254" s="59"/>
      <c r="CD254" s="59"/>
      <c r="CE254" s="61"/>
      <c r="CF254" s="39"/>
      <c r="CG254" s="39"/>
    </row>
    <row r="255" spans="1:263" outlineLevel="1" x14ac:dyDescent="0.35">
      <c r="A255" s="75" t="s">
        <v>397</v>
      </c>
      <c r="B255" s="10" t="s">
        <v>417</v>
      </c>
      <c r="C255" s="35" t="s">
        <v>118</v>
      </c>
      <c r="D255" s="72" t="s">
        <v>418</v>
      </c>
      <c r="E255" s="36" t="s">
        <v>74</v>
      </c>
      <c r="F255" s="77">
        <f t="shared" si="40"/>
        <v>796.93052</v>
      </c>
      <c r="G255" s="259">
        <f t="shared" si="32"/>
        <v>0</v>
      </c>
      <c r="H255" s="32">
        <f t="shared" si="33"/>
        <v>796.93052</v>
      </c>
      <c r="I255" s="259"/>
      <c r="J255" s="32"/>
      <c r="K255" s="358"/>
      <c r="L255" s="39"/>
      <c r="M255" s="358"/>
      <c r="N255" s="39"/>
      <c r="O255" s="358"/>
      <c r="P255" s="39"/>
      <c r="Q255" s="259"/>
      <c r="R255" s="32"/>
      <c r="S255" s="39">
        <v>184.43170000000001</v>
      </c>
      <c r="T255" s="259"/>
      <c r="U255" s="32"/>
      <c r="V255" s="358"/>
      <c r="W255" s="53"/>
      <c r="X255" s="358"/>
      <c r="Y255" s="39"/>
      <c r="Z255" s="371"/>
      <c r="AA255" s="40"/>
      <c r="AB255" s="358"/>
      <c r="AC255" s="39"/>
      <c r="AD255" s="54"/>
      <c r="AE255" s="358"/>
      <c r="AF255" s="39"/>
      <c r="AG255" s="39">
        <v>612.49882000000002</v>
      </c>
      <c r="AH255" s="259"/>
      <c r="AI255" s="32"/>
      <c r="AJ255" s="259"/>
      <c r="AK255" s="32"/>
      <c r="AL255" s="259"/>
      <c r="AM255" s="39"/>
      <c r="AN255" s="371"/>
      <c r="AO255" s="40"/>
      <c r="AP255" s="358"/>
      <c r="AQ255" s="39"/>
      <c r="AR255" s="40"/>
      <c r="AS255" s="40"/>
      <c r="AT255" s="40"/>
      <c r="AU255" s="39"/>
      <c r="AV255" s="358"/>
      <c r="AW255" s="39"/>
      <c r="AX255" s="54"/>
      <c r="AY255" s="358"/>
      <c r="AZ255" s="39"/>
      <c r="BA255" s="358"/>
      <c r="BB255" s="39"/>
      <c r="BC255" s="40"/>
      <c r="BD255" s="39"/>
      <c r="BE255" s="39"/>
      <c r="BF255" s="40"/>
      <c r="BG255" s="40"/>
      <c r="BH255" s="55"/>
      <c r="BI255" s="56"/>
      <c r="BJ255" s="39"/>
      <c r="BK255" s="54"/>
      <c r="BL255" s="358"/>
      <c r="BM255" s="39"/>
      <c r="BN255" s="381"/>
      <c r="BO255" s="53"/>
      <c r="BP255" s="53"/>
      <c r="BQ255" s="39"/>
      <c r="BR255" s="39"/>
      <c r="BS255" s="39"/>
      <c r="BT255" s="32"/>
      <c r="BU255" s="39"/>
      <c r="BV255" s="57"/>
      <c r="BW255" s="375"/>
      <c r="BX255" s="54"/>
      <c r="BY255" s="358"/>
      <c r="BZ255" s="58"/>
      <c r="CA255" s="59"/>
      <c r="CB255" s="60"/>
      <c r="CC255" s="59"/>
      <c r="CD255" s="59"/>
      <c r="CE255" s="61"/>
      <c r="CF255" s="39"/>
      <c r="CG255" s="39"/>
    </row>
    <row r="256" spans="1:263" outlineLevel="1" x14ac:dyDescent="0.35">
      <c r="A256" s="75" t="s">
        <v>397</v>
      </c>
      <c r="B256" s="10" t="s">
        <v>419</v>
      </c>
      <c r="C256" s="35" t="s">
        <v>118</v>
      </c>
      <c r="D256" s="72" t="s">
        <v>420</v>
      </c>
      <c r="E256" s="36" t="s">
        <v>74</v>
      </c>
      <c r="F256" s="77">
        <f t="shared" si="40"/>
        <v>3760.9994200000001</v>
      </c>
      <c r="G256" s="259">
        <f t="shared" si="32"/>
        <v>305.03004999999996</v>
      </c>
      <c r="H256" s="32">
        <f t="shared" si="33"/>
        <v>3455.9693700000003</v>
      </c>
      <c r="I256" s="259"/>
      <c r="J256" s="32"/>
      <c r="K256" s="358"/>
      <c r="L256" s="39"/>
      <c r="M256" s="358">
        <v>6.9334800000000003</v>
      </c>
      <c r="N256" s="39">
        <v>2.8319800000000002</v>
      </c>
      <c r="O256" s="358"/>
      <c r="P256" s="39"/>
      <c r="Q256" s="259"/>
      <c r="R256" s="32"/>
      <c r="S256" s="39">
        <v>1102.095</v>
      </c>
      <c r="T256" s="259">
        <v>298.09656999999999</v>
      </c>
      <c r="U256" s="32">
        <v>121.75767999999999</v>
      </c>
      <c r="V256" s="358"/>
      <c r="W256" s="53"/>
      <c r="X256" s="358"/>
      <c r="Y256" s="39"/>
      <c r="Z256" s="371"/>
      <c r="AA256" s="40"/>
      <c r="AB256" s="358"/>
      <c r="AC256" s="39"/>
      <c r="AD256" s="54"/>
      <c r="AE256" s="358"/>
      <c r="AF256" s="39"/>
      <c r="AG256" s="39">
        <v>524.87769000000003</v>
      </c>
      <c r="AH256" s="358"/>
      <c r="AI256" s="39"/>
      <c r="AJ256" s="259"/>
      <c r="AK256" s="32"/>
      <c r="AL256" s="259"/>
      <c r="AM256" s="39"/>
      <c r="AN256" s="371"/>
      <c r="AO256" s="40"/>
      <c r="AP256" s="358"/>
      <c r="AQ256" s="39"/>
      <c r="AR256" s="40"/>
      <c r="AS256" s="40"/>
      <c r="AT256" s="40"/>
      <c r="AU256" s="39"/>
      <c r="AV256" s="358"/>
      <c r="AW256" s="39"/>
      <c r="AX256" s="54"/>
      <c r="AY256" s="358"/>
      <c r="AZ256" s="39"/>
      <c r="BA256" s="358"/>
      <c r="BB256" s="39"/>
      <c r="BC256" s="40"/>
      <c r="BD256" s="39"/>
      <c r="BE256" s="39"/>
      <c r="BF256" s="40"/>
      <c r="BG256" s="40"/>
      <c r="BH256" s="55"/>
      <c r="BI256" s="56">
        <v>373.5</v>
      </c>
      <c r="BJ256" s="39"/>
      <c r="BK256" s="54"/>
      <c r="BL256" s="358"/>
      <c r="BM256" s="39"/>
      <c r="BN256" s="381"/>
      <c r="BO256" s="53"/>
      <c r="BP256" s="53"/>
      <c r="BQ256" s="39"/>
      <c r="BR256" s="39"/>
      <c r="BS256" s="39"/>
      <c r="BT256" s="32"/>
      <c r="BU256" s="39"/>
      <c r="BV256" s="57"/>
      <c r="BW256" s="375"/>
      <c r="BX256" s="54"/>
      <c r="BY256" s="358"/>
      <c r="BZ256" s="58"/>
      <c r="CA256" s="59"/>
      <c r="CB256" s="60"/>
      <c r="CC256" s="59"/>
      <c r="CD256" s="59"/>
      <c r="CE256" s="61">
        <v>1330.9070200000001</v>
      </c>
      <c r="CF256" s="39"/>
      <c r="CG256" s="39"/>
    </row>
    <row r="257" spans="1:85" ht="35.25" customHeight="1" outlineLevel="1" x14ac:dyDescent="0.35">
      <c r="A257" s="75" t="s">
        <v>397</v>
      </c>
      <c r="B257" s="10" t="s">
        <v>421</v>
      </c>
      <c r="C257" s="35" t="s">
        <v>118</v>
      </c>
      <c r="D257" s="72">
        <v>2414002091</v>
      </c>
      <c r="E257" s="36" t="s">
        <v>74</v>
      </c>
      <c r="F257" s="77">
        <f t="shared" si="40"/>
        <v>63078.100380000003</v>
      </c>
      <c r="G257" s="259">
        <f t="shared" si="32"/>
        <v>10528.477179999998</v>
      </c>
      <c r="H257" s="32">
        <f t="shared" si="33"/>
        <v>52549.623200000002</v>
      </c>
      <c r="I257" s="259">
        <v>82.92586</v>
      </c>
      <c r="J257" s="32">
        <v>33.871130000000001</v>
      </c>
      <c r="K257" s="358">
        <f>1414.5975+445.37024</f>
        <v>1859.96774</v>
      </c>
      <c r="L257" s="39">
        <f>577.79334+181.91179</f>
        <v>759.70512999999994</v>
      </c>
      <c r="M257" s="358">
        <v>2952.8995</v>
      </c>
      <c r="N257" s="39">
        <v>1206.1138699999999</v>
      </c>
      <c r="O257" s="358"/>
      <c r="P257" s="39"/>
      <c r="Q257" s="259"/>
      <c r="R257" s="32"/>
      <c r="S257" s="39">
        <v>6035.0027899999995</v>
      </c>
      <c r="T257" s="259">
        <v>1968.48957</v>
      </c>
      <c r="U257" s="32">
        <v>804.03043000000002</v>
      </c>
      <c r="V257" s="358"/>
      <c r="W257" s="53"/>
      <c r="X257" s="358"/>
      <c r="Y257" s="39"/>
      <c r="Z257" s="371"/>
      <c r="AA257" s="40"/>
      <c r="AB257" s="358">
        <v>3603.4475000000002</v>
      </c>
      <c r="AC257" s="39">
        <v>1471.8306700000001</v>
      </c>
      <c r="AD257" s="54"/>
      <c r="AE257" s="358">
        <v>60.747010000000003</v>
      </c>
      <c r="AF257" s="39">
        <v>24.812149999999999</v>
      </c>
      <c r="AG257" s="39">
        <v>8225.3349500000004</v>
      </c>
      <c r="AH257" s="259"/>
      <c r="AI257" s="32"/>
      <c r="AJ257" s="259"/>
      <c r="AK257" s="32"/>
      <c r="AL257" s="259"/>
      <c r="AM257" s="39"/>
      <c r="AN257" s="371"/>
      <c r="AO257" s="40"/>
      <c r="AP257" s="358"/>
      <c r="AQ257" s="39"/>
      <c r="AR257" s="40"/>
      <c r="AS257" s="40"/>
      <c r="AT257" s="40"/>
      <c r="AU257" s="39"/>
      <c r="AV257" s="358"/>
      <c r="AW257" s="39"/>
      <c r="AX257" s="54"/>
      <c r="AY257" s="358"/>
      <c r="AZ257" s="39"/>
      <c r="BA257" s="358"/>
      <c r="BB257" s="39"/>
      <c r="BC257" s="40"/>
      <c r="BD257" s="39"/>
      <c r="BE257" s="39"/>
      <c r="BF257" s="40"/>
      <c r="BG257" s="40"/>
      <c r="BH257" s="55"/>
      <c r="BI257" s="56">
        <f>316.615+363.47334+205.70579+90.0735+242.84086+191.42665</f>
        <v>1410.1351399999999</v>
      </c>
      <c r="BJ257" s="39"/>
      <c r="BK257" s="54"/>
      <c r="BL257" s="358"/>
      <c r="BM257" s="39"/>
      <c r="BN257" s="381"/>
      <c r="BO257" s="53"/>
      <c r="BP257" s="53"/>
      <c r="BQ257" s="39"/>
      <c r="BR257" s="39"/>
      <c r="BS257" s="39"/>
      <c r="BT257" s="32"/>
      <c r="BU257" s="39">
        <v>412.70760000000001</v>
      </c>
      <c r="BV257" s="57"/>
      <c r="BW257" s="375"/>
      <c r="BX257" s="54"/>
      <c r="BY257" s="358"/>
      <c r="BZ257" s="58"/>
      <c r="CA257" s="59"/>
      <c r="CB257" s="60"/>
      <c r="CC257" s="59"/>
      <c r="CD257" s="59"/>
      <c r="CE257" s="61">
        <v>32166.07934</v>
      </c>
      <c r="CF257" s="39"/>
      <c r="CG257" s="39"/>
    </row>
    <row r="258" spans="1:85" ht="35.25" customHeight="1" outlineLevel="1" x14ac:dyDescent="0.35">
      <c r="A258" s="75" t="s">
        <v>397</v>
      </c>
      <c r="B258" s="10" t="s">
        <v>422</v>
      </c>
      <c r="C258" s="35" t="s">
        <v>118</v>
      </c>
      <c r="D258" s="72" t="s">
        <v>423</v>
      </c>
      <c r="E258" s="36" t="s">
        <v>74</v>
      </c>
      <c r="F258" s="77">
        <f t="shared" si="40"/>
        <v>681.34744999999998</v>
      </c>
      <c r="G258" s="259">
        <f t="shared" si="32"/>
        <v>197.42037999999999</v>
      </c>
      <c r="H258" s="32">
        <f t="shared" si="33"/>
        <v>483.92707000000001</v>
      </c>
      <c r="I258" s="259"/>
      <c r="J258" s="32"/>
      <c r="K258" s="358">
        <f>90.22939+30.92443</f>
        <v>121.15382</v>
      </c>
      <c r="L258" s="39">
        <f>36.85426+12.6311</f>
        <v>49.48536</v>
      </c>
      <c r="M258" s="358">
        <v>76.266559999999998</v>
      </c>
      <c r="N258" s="39">
        <v>31.151140000000002</v>
      </c>
      <c r="O258" s="358"/>
      <c r="P258" s="39"/>
      <c r="Q258" s="259"/>
      <c r="R258" s="32"/>
      <c r="S258" s="39">
        <v>403.29057</v>
      </c>
      <c r="T258" s="259"/>
      <c r="U258" s="32"/>
      <c r="V258" s="358"/>
      <c r="W258" s="53"/>
      <c r="X258" s="358"/>
      <c r="Y258" s="39"/>
      <c r="Z258" s="371"/>
      <c r="AA258" s="40"/>
      <c r="AB258" s="358"/>
      <c r="AC258" s="39"/>
      <c r="AD258" s="54"/>
      <c r="AE258" s="358"/>
      <c r="AF258" s="39"/>
      <c r="AG258" s="39"/>
      <c r="AH258" s="259"/>
      <c r="AI258" s="32"/>
      <c r="AJ258" s="259"/>
      <c r="AK258" s="32"/>
      <c r="AL258" s="259"/>
      <c r="AM258" s="39"/>
      <c r="AN258" s="371"/>
      <c r="AO258" s="40"/>
      <c r="AP258" s="358"/>
      <c r="AQ258" s="39"/>
      <c r="AR258" s="40"/>
      <c r="AS258" s="40"/>
      <c r="AT258" s="40"/>
      <c r="AU258" s="39"/>
      <c r="AV258" s="358"/>
      <c r="AW258" s="39"/>
      <c r="AX258" s="54"/>
      <c r="AY258" s="358"/>
      <c r="AZ258" s="39"/>
      <c r="BA258" s="358"/>
      <c r="BB258" s="39"/>
      <c r="BC258" s="40"/>
      <c r="BD258" s="39"/>
      <c r="BE258" s="39"/>
      <c r="BF258" s="40"/>
      <c r="BG258" s="40"/>
      <c r="BH258" s="55"/>
      <c r="BI258" s="56"/>
      <c r="BJ258" s="39"/>
      <c r="BK258" s="54"/>
      <c r="BL258" s="358"/>
      <c r="BM258" s="39"/>
      <c r="BN258" s="381"/>
      <c r="BO258" s="53"/>
      <c r="BP258" s="53"/>
      <c r="BQ258" s="39"/>
      <c r="BR258" s="39"/>
      <c r="BS258" s="39"/>
      <c r="BT258" s="32"/>
      <c r="BU258" s="39"/>
      <c r="BV258" s="57"/>
      <c r="BW258" s="375"/>
      <c r="BX258" s="54"/>
      <c r="BY258" s="358"/>
      <c r="BZ258" s="58"/>
      <c r="CA258" s="59"/>
      <c r="CB258" s="60"/>
      <c r="CC258" s="59"/>
      <c r="CD258" s="59"/>
      <c r="CE258" s="61"/>
      <c r="CF258" s="39"/>
      <c r="CG258" s="39"/>
    </row>
    <row r="259" spans="1:85" ht="35.25" customHeight="1" outlineLevel="1" x14ac:dyDescent="0.35">
      <c r="A259" s="75" t="s">
        <v>397</v>
      </c>
      <c r="B259" s="10" t="s">
        <v>424</v>
      </c>
      <c r="C259" s="35" t="s">
        <v>118</v>
      </c>
      <c r="D259" s="72" t="s">
        <v>425</v>
      </c>
      <c r="E259" s="36" t="s">
        <v>74</v>
      </c>
      <c r="F259" s="77">
        <f t="shared" si="40"/>
        <v>5081.2273999999998</v>
      </c>
      <c r="G259" s="259">
        <f t="shared" si="32"/>
        <v>820.53223000000003</v>
      </c>
      <c r="H259" s="32">
        <f t="shared" si="33"/>
        <v>4260.69517</v>
      </c>
      <c r="I259" s="259">
        <v>29.340109999999999</v>
      </c>
      <c r="J259" s="32">
        <v>11.98399</v>
      </c>
      <c r="K259" s="358"/>
      <c r="L259" s="39"/>
      <c r="M259" s="358">
        <f>82.82499+147.69423</f>
        <v>230.51922000000002</v>
      </c>
      <c r="N259" s="39">
        <f>33.82993+60.3258</f>
        <v>94.155730000000005</v>
      </c>
      <c r="O259" s="358"/>
      <c r="P259" s="39"/>
      <c r="Q259" s="259"/>
      <c r="R259" s="32"/>
      <c r="S259" s="39">
        <v>2052.1525299999998</v>
      </c>
      <c r="T259" s="259">
        <v>560.67290000000003</v>
      </c>
      <c r="U259" s="32">
        <v>229.00710000000001</v>
      </c>
      <c r="V259" s="358"/>
      <c r="W259" s="53"/>
      <c r="X259" s="358"/>
      <c r="Y259" s="39"/>
      <c r="Z259" s="371"/>
      <c r="AA259" s="40"/>
      <c r="AB259" s="358"/>
      <c r="AC259" s="39"/>
      <c r="AD259" s="54"/>
      <c r="AE259" s="358"/>
      <c r="AF259" s="39"/>
      <c r="AG259" s="39">
        <v>836.07606999999996</v>
      </c>
      <c r="AH259" s="259"/>
      <c r="AI259" s="32"/>
      <c r="AJ259" s="259"/>
      <c r="AK259" s="32"/>
      <c r="AL259" s="259"/>
      <c r="AM259" s="39"/>
      <c r="AN259" s="371"/>
      <c r="AO259" s="40"/>
      <c r="AP259" s="358"/>
      <c r="AQ259" s="39"/>
      <c r="AR259" s="40"/>
      <c r="AS259" s="40"/>
      <c r="AT259" s="40"/>
      <c r="AU259" s="39"/>
      <c r="AV259" s="358"/>
      <c r="AW259" s="39"/>
      <c r="AX259" s="54"/>
      <c r="AY259" s="358"/>
      <c r="AZ259" s="39"/>
      <c r="BA259" s="358"/>
      <c r="BB259" s="39"/>
      <c r="BC259" s="40"/>
      <c r="BD259" s="39"/>
      <c r="BE259" s="39"/>
      <c r="BF259" s="40"/>
      <c r="BG259" s="40"/>
      <c r="BH259" s="55"/>
      <c r="BI259" s="56"/>
      <c r="BJ259" s="39"/>
      <c r="BK259" s="54"/>
      <c r="BL259" s="358"/>
      <c r="BM259" s="39"/>
      <c r="BN259" s="381"/>
      <c r="BO259" s="53"/>
      <c r="BP259" s="53"/>
      <c r="BQ259" s="39"/>
      <c r="BR259" s="39"/>
      <c r="BS259" s="39"/>
      <c r="BT259" s="32"/>
      <c r="BU259" s="39">
        <v>1037.3197500000001</v>
      </c>
      <c r="BV259" s="57"/>
      <c r="BW259" s="375"/>
      <c r="BX259" s="54"/>
      <c r="BY259" s="358"/>
      <c r="BZ259" s="58"/>
      <c r="CA259" s="59"/>
      <c r="CB259" s="60"/>
      <c r="CC259" s="59"/>
      <c r="CD259" s="59"/>
      <c r="CE259" s="61"/>
      <c r="CF259" s="39"/>
      <c r="CG259" s="39"/>
    </row>
    <row r="260" spans="1:85" ht="46.5" outlineLevel="1" x14ac:dyDescent="0.35">
      <c r="A260" s="86" t="s">
        <v>426</v>
      </c>
      <c r="B260" s="10" t="s">
        <v>427</v>
      </c>
      <c r="C260" s="35" t="s">
        <v>118</v>
      </c>
      <c r="D260" s="72" t="s">
        <v>428</v>
      </c>
      <c r="E260" s="36" t="s">
        <v>74</v>
      </c>
      <c r="F260" s="77">
        <f t="shared" si="40"/>
        <v>399.82700000000006</v>
      </c>
      <c r="G260" s="259">
        <f t="shared" si="32"/>
        <v>73.122200000000007</v>
      </c>
      <c r="H260" s="32">
        <f t="shared" si="33"/>
        <v>326.70480000000003</v>
      </c>
      <c r="I260" s="259"/>
      <c r="J260" s="32"/>
      <c r="K260" s="358"/>
      <c r="L260" s="39"/>
      <c r="M260" s="358"/>
      <c r="N260" s="39"/>
      <c r="O260" s="358"/>
      <c r="P260" s="39"/>
      <c r="Q260" s="259"/>
      <c r="R260" s="32"/>
      <c r="S260" s="39">
        <v>296.83800000000002</v>
      </c>
      <c r="T260" s="259">
        <v>73.122200000000007</v>
      </c>
      <c r="U260" s="32">
        <v>29.866800000000001</v>
      </c>
      <c r="V260" s="358"/>
      <c r="W260" s="53"/>
      <c r="X260" s="358"/>
      <c r="Y260" s="39"/>
      <c r="Z260" s="371"/>
      <c r="AA260" s="40"/>
      <c r="AB260" s="358"/>
      <c r="AC260" s="39"/>
      <c r="AD260" s="54"/>
      <c r="AE260" s="358"/>
      <c r="AF260" s="39"/>
      <c r="AG260" s="39"/>
      <c r="AH260" s="259"/>
      <c r="AI260" s="32"/>
      <c r="AJ260" s="259"/>
      <c r="AK260" s="32"/>
      <c r="AL260" s="259"/>
      <c r="AM260" s="39"/>
      <c r="AN260" s="371"/>
      <c r="AO260" s="40"/>
      <c r="AP260" s="358"/>
      <c r="AQ260" s="39"/>
      <c r="AR260" s="40"/>
      <c r="AS260" s="40"/>
      <c r="AT260" s="40"/>
      <c r="AU260" s="39"/>
      <c r="AV260" s="358"/>
      <c r="AW260" s="39"/>
      <c r="AX260" s="54"/>
      <c r="AY260" s="358"/>
      <c r="AZ260" s="39"/>
      <c r="BA260" s="358"/>
      <c r="BB260" s="39"/>
      <c r="BC260" s="40"/>
      <c r="BD260" s="39"/>
      <c r="BE260" s="39"/>
      <c r="BF260" s="40"/>
      <c r="BG260" s="40"/>
      <c r="BH260" s="55"/>
      <c r="BI260" s="56"/>
      <c r="BJ260" s="39"/>
      <c r="BK260" s="54"/>
      <c r="BL260" s="358"/>
      <c r="BM260" s="39"/>
      <c r="BN260" s="381"/>
      <c r="BO260" s="53"/>
      <c r="BP260" s="53"/>
      <c r="BQ260" s="39"/>
      <c r="BR260" s="39"/>
      <c r="BS260" s="39"/>
      <c r="BT260" s="32"/>
      <c r="BU260" s="39"/>
      <c r="BV260" s="57"/>
      <c r="BW260" s="375"/>
      <c r="BX260" s="54"/>
      <c r="BY260" s="358"/>
      <c r="BZ260" s="58"/>
      <c r="CA260" s="59"/>
      <c r="CB260" s="60"/>
      <c r="CC260" s="59"/>
      <c r="CD260" s="59"/>
      <c r="CE260" s="61"/>
      <c r="CF260" s="39"/>
      <c r="CG260" s="39"/>
    </row>
    <row r="261" spans="1:85" outlineLevel="1" x14ac:dyDescent="0.35">
      <c r="A261" s="75" t="s">
        <v>397</v>
      </c>
      <c r="B261" s="10" t="s">
        <v>429</v>
      </c>
      <c r="C261" s="35" t="s">
        <v>118</v>
      </c>
      <c r="D261" s="72" t="s">
        <v>430</v>
      </c>
      <c r="E261" s="36" t="s">
        <v>74</v>
      </c>
      <c r="F261" s="77">
        <f t="shared" si="40"/>
        <v>2388.7928700000002</v>
      </c>
      <c r="G261" s="259">
        <f t="shared" si="32"/>
        <v>0</v>
      </c>
      <c r="H261" s="32">
        <f t="shared" si="33"/>
        <v>2388.7928700000002</v>
      </c>
      <c r="I261" s="259"/>
      <c r="J261" s="32"/>
      <c r="K261" s="358"/>
      <c r="L261" s="39"/>
      <c r="M261" s="358"/>
      <c r="N261" s="39"/>
      <c r="O261" s="358"/>
      <c r="P261" s="39"/>
      <c r="Q261" s="259"/>
      <c r="R261" s="32"/>
      <c r="S261" s="39">
        <v>515.78399999999999</v>
      </c>
      <c r="T261" s="259"/>
      <c r="U261" s="32"/>
      <c r="V261" s="358"/>
      <c r="W261" s="53"/>
      <c r="X261" s="358"/>
      <c r="Y261" s="39"/>
      <c r="Z261" s="371"/>
      <c r="AA261" s="40"/>
      <c r="AB261" s="358"/>
      <c r="AC261" s="39"/>
      <c r="AD261" s="54"/>
      <c r="AE261" s="358"/>
      <c r="AF261" s="39"/>
      <c r="AG261" s="39">
        <v>1034.12707</v>
      </c>
      <c r="AH261" s="259"/>
      <c r="AI261" s="32"/>
      <c r="AJ261" s="259"/>
      <c r="AK261" s="32"/>
      <c r="AL261" s="259"/>
      <c r="AM261" s="39"/>
      <c r="AN261" s="371"/>
      <c r="AO261" s="40"/>
      <c r="AP261" s="358"/>
      <c r="AQ261" s="39"/>
      <c r="AR261" s="40"/>
      <c r="AS261" s="40"/>
      <c r="AT261" s="40"/>
      <c r="AU261" s="39"/>
      <c r="AV261" s="358"/>
      <c r="AW261" s="39"/>
      <c r="AX261" s="54"/>
      <c r="AY261" s="358"/>
      <c r="AZ261" s="39"/>
      <c r="BA261" s="358"/>
      <c r="BB261" s="39"/>
      <c r="BC261" s="40"/>
      <c r="BD261" s="39"/>
      <c r="BE261" s="39">
        <v>5.1494600000000004</v>
      </c>
      <c r="BF261" s="40"/>
      <c r="BG261" s="40"/>
      <c r="BH261" s="55"/>
      <c r="BI261" s="56"/>
      <c r="BJ261" s="39"/>
      <c r="BK261" s="54"/>
      <c r="BL261" s="358"/>
      <c r="BM261" s="39"/>
      <c r="BN261" s="381"/>
      <c r="BO261" s="53"/>
      <c r="BP261" s="53"/>
      <c r="BQ261" s="39"/>
      <c r="BR261" s="39"/>
      <c r="BS261" s="39"/>
      <c r="BT261" s="32"/>
      <c r="BU261" s="39">
        <v>833.73234000000002</v>
      </c>
      <c r="BV261" s="57"/>
      <c r="BW261" s="375"/>
      <c r="BX261" s="54"/>
      <c r="BY261" s="358"/>
      <c r="BZ261" s="58"/>
      <c r="CA261" s="59"/>
      <c r="CB261" s="60"/>
      <c r="CC261" s="59"/>
      <c r="CD261" s="59"/>
      <c r="CE261" s="61"/>
      <c r="CF261" s="39"/>
      <c r="CG261" s="39"/>
    </row>
    <row r="262" spans="1:85" s="3" customFormat="1" ht="22.5" x14ac:dyDescent="0.3">
      <c r="A262" s="264" t="s">
        <v>431</v>
      </c>
      <c r="B262" s="267"/>
      <c r="C262" s="261" t="s">
        <v>135</v>
      </c>
      <c r="D262" s="262"/>
      <c r="E262" s="262"/>
      <c r="F262" s="260">
        <f>SUBTOTAL(9,F239:F261)</f>
        <v>164629.28686999998</v>
      </c>
      <c r="G262" s="260">
        <f t="shared" ref="G262:BR262" si="41">SUBTOTAL(9,G239:G261)</f>
        <v>12273.986249999998</v>
      </c>
      <c r="H262" s="260">
        <f t="shared" si="41"/>
        <v>152355.30062000002</v>
      </c>
      <c r="I262" s="260">
        <f t="shared" si="41"/>
        <v>112.26597</v>
      </c>
      <c r="J262" s="260">
        <f t="shared" si="41"/>
        <v>45.855119999999999</v>
      </c>
      <c r="K262" s="260">
        <f t="shared" si="41"/>
        <v>1981.12156</v>
      </c>
      <c r="L262" s="260">
        <f t="shared" si="41"/>
        <v>809.19048999999995</v>
      </c>
      <c r="M262" s="260">
        <f t="shared" si="41"/>
        <v>3266.6187600000003</v>
      </c>
      <c r="N262" s="260">
        <f t="shared" si="41"/>
        <v>1334.2527199999997</v>
      </c>
      <c r="O262" s="260">
        <f t="shared" si="41"/>
        <v>0</v>
      </c>
      <c r="P262" s="260">
        <f t="shared" si="41"/>
        <v>0</v>
      </c>
      <c r="Q262" s="260">
        <f t="shared" si="41"/>
        <v>0</v>
      </c>
      <c r="R262" s="260">
        <f t="shared" si="41"/>
        <v>0</v>
      </c>
      <c r="S262" s="260">
        <f t="shared" si="41"/>
        <v>11416.337159999997</v>
      </c>
      <c r="T262" s="260">
        <f t="shared" si="41"/>
        <v>2900.3812399999997</v>
      </c>
      <c r="U262" s="260">
        <f t="shared" si="41"/>
        <v>1184.66201</v>
      </c>
      <c r="V262" s="260">
        <f t="shared" si="41"/>
        <v>0</v>
      </c>
      <c r="W262" s="260">
        <f t="shared" si="41"/>
        <v>0</v>
      </c>
      <c r="X262" s="260">
        <f t="shared" si="41"/>
        <v>0</v>
      </c>
      <c r="Y262" s="260">
        <f t="shared" si="41"/>
        <v>0</v>
      </c>
      <c r="Z262" s="260">
        <f t="shared" si="41"/>
        <v>0</v>
      </c>
      <c r="AA262" s="260">
        <f t="shared" si="41"/>
        <v>0</v>
      </c>
      <c r="AB262" s="260">
        <f t="shared" si="41"/>
        <v>3603.4475000000002</v>
      </c>
      <c r="AC262" s="260">
        <f t="shared" si="41"/>
        <v>1471.8306700000001</v>
      </c>
      <c r="AD262" s="260">
        <f t="shared" si="41"/>
        <v>0</v>
      </c>
      <c r="AE262" s="260">
        <f t="shared" si="41"/>
        <v>60.747010000000003</v>
      </c>
      <c r="AF262" s="260">
        <f t="shared" si="41"/>
        <v>24.812149999999999</v>
      </c>
      <c r="AG262" s="260">
        <f t="shared" si="41"/>
        <v>13918.709919999999</v>
      </c>
      <c r="AH262" s="260">
        <f t="shared" si="41"/>
        <v>37.607210000000002</v>
      </c>
      <c r="AI262" s="260">
        <f t="shared" si="41"/>
        <v>15.36069</v>
      </c>
      <c r="AJ262" s="260">
        <f t="shared" si="41"/>
        <v>0</v>
      </c>
      <c r="AK262" s="260">
        <f t="shared" si="41"/>
        <v>0</v>
      </c>
      <c r="AL262" s="260">
        <f t="shared" si="41"/>
        <v>0</v>
      </c>
      <c r="AM262" s="260">
        <f t="shared" si="41"/>
        <v>0</v>
      </c>
      <c r="AN262" s="260">
        <f t="shared" si="41"/>
        <v>0</v>
      </c>
      <c r="AO262" s="260">
        <f t="shared" si="41"/>
        <v>0</v>
      </c>
      <c r="AP262" s="260">
        <f t="shared" si="41"/>
        <v>0</v>
      </c>
      <c r="AQ262" s="260">
        <f t="shared" si="41"/>
        <v>0</v>
      </c>
      <c r="AR262" s="260">
        <f t="shared" si="41"/>
        <v>11560</v>
      </c>
      <c r="AS262" s="260">
        <f t="shared" si="41"/>
        <v>0</v>
      </c>
      <c r="AT262" s="260">
        <f t="shared" si="41"/>
        <v>0</v>
      </c>
      <c r="AU262" s="260">
        <f t="shared" si="41"/>
        <v>0</v>
      </c>
      <c r="AV262" s="260">
        <f t="shared" si="41"/>
        <v>311.79700000000003</v>
      </c>
      <c r="AW262" s="260">
        <f t="shared" si="41"/>
        <v>16.41037</v>
      </c>
      <c r="AX262" s="260">
        <f t="shared" si="41"/>
        <v>0</v>
      </c>
      <c r="AY262" s="260">
        <f t="shared" si="41"/>
        <v>0</v>
      </c>
      <c r="AZ262" s="260">
        <f t="shared" si="41"/>
        <v>0</v>
      </c>
      <c r="BA262" s="260">
        <f t="shared" si="41"/>
        <v>0</v>
      </c>
      <c r="BB262" s="260">
        <f t="shared" si="41"/>
        <v>0</v>
      </c>
      <c r="BC262" s="260">
        <f t="shared" si="41"/>
        <v>120.94086</v>
      </c>
      <c r="BD262" s="260">
        <f t="shared" si="41"/>
        <v>0</v>
      </c>
      <c r="BE262" s="260">
        <f t="shared" si="41"/>
        <v>5.1494600000000004</v>
      </c>
      <c r="BF262" s="260">
        <f t="shared" si="41"/>
        <v>0</v>
      </c>
      <c r="BG262" s="260">
        <f t="shared" si="41"/>
        <v>0</v>
      </c>
      <c r="BH262" s="260">
        <f t="shared" si="41"/>
        <v>545.08082000000002</v>
      </c>
      <c r="BI262" s="260">
        <f t="shared" si="41"/>
        <v>1783.6351399999999</v>
      </c>
      <c r="BJ262" s="260">
        <f t="shared" si="41"/>
        <v>2383.3427999999999</v>
      </c>
      <c r="BK262" s="260">
        <f t="shared" si="41"/>
        <v>0</v>
      </c>
      <c r="BL262" s="260">
        <f t="shared" si="41"/>
        <v>0</v>
      </c>
      <c r="BM262" s="260">
        <f t="shared" si="41"/>
        <v>0</v>
      </c>
      <c r="BN262" s="260">
        <f t="shared" si="41"/>
        <v>0</v>
      </c>
      <c r="BO262" s="260">
        <f t="shared" si="41"/>
        <v>0</v>
      </c>
      <c r="BP262" s="260">
        <f t="shared" si="41"/>
        <v>0</v>
      </c>
      <c r="BQ262" s="260">
        <f t="shared" si="41"/>
        <v>35778.276700000002</v>
      </c>
      <c r="BR262" s="260">
        <f t="shared" si="41"/>
        <v>0</v>
      </c>
      <c r="BS262" s="260">
        <f t="shared" ref="BS262:CG262" si="42">SUBTOTAL(9,BS239:BS261)</f>
        <v>0</v>
      </c>
      <c r="BT262" s="260">
        <f t="shared" si="42"/>
        <v>0</v>
      </c>
      <c r="BU262" s="260">
        <f t="shared" si="42"/>
        <v>4832.4671799999996</v>
      </c>
      <c r="BV262" s="260">
        <f t="shared" si="42"/>
        <v>0</v>
      </c>
      <c r="BW262" s="260">
        <f t="shared" si="42"/>
        <v>0</v>
      </c>
      <c r="BX262" s="260">
        <f t="shared" si="42"/>
        <v>0</v>
      </c>
      <c r="BY262" s="260">
        <f t="shared" si="42"/>
        <v>0</v>
      </c>
      <c r="BZ262" s="260">
        <f t="shared" si="42"/>
        <v>0</v>
      </c>
      <c r="CA262" s="260">
        <f t="shared" si="42"/>
        <v>26992</v>
      </c>
      <c r="CB262" s="260">
        <f t="shared" si="42"/>
        <v>4620</v>
      </c>
      <c r="CC262" s="260">
        <f t="shared" si="42"/>
        <v>0</v>
      </c>
      <c r="CD262" s="260">
        <f t="shared" si="42"/>
        <v>0</v>
      </c>
      <c r="CE262" s="260">
        <f t="shared" si="42"/>
        <v>33496.986360000003</v>
      </c>
      <c r="CF262" s="260">
        <f t="shared" si="42"/>
        <v>0</v>
      </c>
      <c r="CG262" s="260">
        <f t="shared" si="42"/>
        <v>0</v>
      </c>
    </row>
    <row r="263" spans="1:85" ht="46.5" outlineLevel="1" x14ac:dyDescent="0.35">
      <c r="A263" s="75" t="s">
        <v>432</v>
      </c>
      <c r="B263" s="10" t="s">
        <v>433</v>
      </c>
      <c r="C263" s="35" t="s">
        <v>81</v>
      </c>
      <c r="D263" s="72">
        <v>241500271210</v>
      </c>
      <c r="E263" s="36" t="s">
        <v>74</v>
      </c>
      <c r="F263" s="77">
        <f t="shared" ref="F263:F272" si="43">G263+H263</f>
        <v>767.62199999999996</v>
      </c>
      <c r="G263" s="259">
        <f t="shared" ref="G263:G325" si="44">SUMIF($I$5:$CG$5,"федеральный бюджет",I263:CG263)</f>
        <v>0</v>
      </c>
      <c r="H263" s="32">
        <f t="shared" ref="H263:H325" si="45">SUMIF($I$5:$CG$5,"краевой бюджет",I263:CG263)</f>
        <v>767.62199999999996</v>
      </c>
      <c r="I263" s="259"/>
      <c r="J263" s="32"/>
      <c r="K263" s="358"/>
      <c r="L263" s="39"/>
      <c r="M263" s="358"/>
      <c r="N263" s="39"/>
      <c r="O263" s="358"/>
      <c r="P263" s="39"/>
      <c r="Q263" s="259"/>
      <c r="R263" s="32"/>
      <c r="S263" s="39">
        <v>692.62199999999996</v>
      </c>
      <c r="T263" s="259"/>
      <c r="U263" s="32"/>
      <c r="V263" s="358"/>
      <c r="W263" s="53"/>
      <c r="X263" s="358"/>
      <c r="Y263" s="39"/>
      <c r="Z263" s="371"/>
      <c r="AA263" s="40"/>
      <c r="AB263" s="358"/>
      <c r="AC263" s="39"/>
      <c r="AD263" s="54"/>
      <c r="AE263" s="358"/>
      <c r="AF263" s="39"/>
      <c r="AG263" s="39"/>
      <c r="AH263" s="259"/>
      <c r="AI263" s="32"/>
      <c r="AJ263" s="259"/>
      <c r="AK263" s="32"/>
      <c r="AL263" s="259"/>
      <c r="AM263" s="39"/>
      <c r="AN263" s="371"/>
      <c r="AO263" s="40"/>
      <c r="AP263" s="358"/>
      <c r="AQ263" s="39"/>
      <c r="AR263" s="40"/>
      <c r="AS263" s="40"/>
      <c r="AT263" s="40"/>
      <c r="AU263" s="39"/>
      <c r="AV263" s="358"/>
      <c r="AW263" s="39"/>
      <c r="AX263" s="54"/>
      <c r="AY263" s="358"/>
      <c r="AZ263" s="39"/>
      <c r="BA263" s="358"/>
      <c r="BB263" s="39"/>
      <c r="BC263" s="40"/>
      <c r="BD263" s="39"/>
      <c r="BE263" s="39"/>
      <c r="BF263" s="40"/>
      <c r="BG263" s="40"/>
      <c r="BH263" s="55"/>
      <c r="BI263" s="44">
        <v>75</v>
      </c>
      <c r="BJ263" s="32"/>
      <c r="BK263" s="54"/>
      <c r="BL263" s="358"/>
      <c r="BM263" s="39"/>
      <c r="BN263" s="381"/>
      <c r="BO263" s="53"/>
      <c r="BP263" s="53"/>
      <c r="BQ263" s="39"/>
      <c r="BR263" s="39"/>
      <c r="BS263" s="39"/>
      <c r="BT263" s="32"/>
      <c r="BU263" s="39"/>
      <c r="BV263" s="57"/>
      <c r="BW263" s="375"/>
      <c r="BX263" s="54"/>
      <c r="BY263" s="358"/>
      <c r="BZ263" s="58"/>
      <c r="CA263" s="59"/>
      <c r="CB263" s="60"/>
      <c r="CC263" s="59"/>
      <c r="CD263" s="59"/>
      <c r="CE263" s="61"/>
      <c r="CF263" s="39"/>
      <c r="CG263" s="39"/>
    </row>
    <row r="264" spans="1:85" ht="46.5" outlineLevel="1" x14ac:dyDescent="0.35">
      <c r="A264" s="75" t="s">
        <v>432</v>
      </c>
      <c r="B264" s="10" t="s">
        <v>434</v>
      </c>
      <c r="C264" s="35" t="s">
        <v>81</v>
      </c>
      <c r="D264" s="72">
        <v>242800670055</v>
      </c>
      <c r="E264" s="36" t="s">
        <v>74</v>
      </c>
      <c r="F264" s="77">
        <f t="shared" si="43"/>
        <v>83.52</v>
      </c>
      <c r="G264" s="259">
        <f t="shared" si="44"/>
        <v>0</v>
      </c>
      <c r="H264" s="32">
        <f t="shared" si="45"/>
        <v>83.52</v>
      </c>
      <c r="I264" s="259"/>
      <c r="J264" s="32"/>
      <c r="K264" s="358"/>
      <c r="L264" s="39"/>
      <c r="M264" s="358"/>
      <c r="N264" s="39"/>
      <c r="O264" s="358"/>
      <c r="P264" s="39"/>
      <c r="Q264" s="259"/>
      <c r="R264" s="32"/>
      <c r="S264" s="39">
        <v>83.52</v>
      </c>
      <c r="T264" s="259"/>
      <c r="U264" s="32"/>
      <c r="V264" s="358"/>
      <c r="W264" s="53"/>
      <c r="X264" s="358"/>
      <c r="Y264" s="39"/>
      <c r="Z264" s="371"/>
      <c r="AA264" s="40"/>
      <c r="AB264" s="358"/>
      <c r="AC264" s="39"/>
      <c r="AD264" s="54"/>
      <c r="AE264" s="358"/>
      <c r="AF264" s="39"/>
      <c r="AG264" s="39"/>
      <c r="AH264" s="259"/>
      <c r="AI264" s="32"/>
      <c r="AJ264" s="259"/>
      <c r="AK264" s="32"/>
      <c r="AL264" s="259"/>
      <c r="AM264" s="39"/>
      <c r="AN264" s="371"/>
      <c r="AO264" s="40"/>
      <c r="AP264" s="358"/>
      <c r="AQ264" s="39"/>
      <c r="AR264" s="40"/>
      <c r="AS264" s="40"/>
      <c r="AT264" s="40"/>
      <c r="AU264" s="39"/>
      <c r="AV264" s="358"/>
      <c r="AW264" s="39"/>
      <c r="AX264" s="54"/>
      <c r="AY264" s="358"/>
      <c r="AZ264" s="39"/>
      <c r="BA264" s="358"/>
      <c r="BB264" s="39"/>
      <c r="BC264" s="40"/>
      <c r="BD264" s="39"/>
      <c r="BE264" s="39"/>
      <c r="BF264" s="40"/>
      <c r="BG264" s="40"/>
      <c r="BH264" s="55"/>
      <c r="BI264" s="56"/>
      <c r="BJ264" s="39"/>
      <c r="BK264" s="54"/>
      <c r="BL264" s="358"/>
      <c r="BM264" s="39"/>
      <c r="BN264" s="381"/>
      <c r="BO264" s="53"/>
      <c r="BP264" s="53"/>
      <c r="BQ264" s="39"/>
      <c r="BR264" s="39"/>
      <c r="BS264" s="39"/>
      <c r="BT264" s="32"/>
      <c r="BU264" s="39"/>
      <c r="BV264" s="57"/>
      <c r="BW264" s="375"/>
      <c r="BX264" s="54"/>
      <c r="BY264" s="358"/>
      <c r="BZ264" s="58"/>
      <c r="CA264" s="59"/>
      <c r="CB264" s="60"/>
      <c r="CC264" s="59"/>
      <c r="CD264" s="59"/>
      <c r="CE264" s="61"/>
      <c r="CF264" s="39"/>
      <c r="CG264" s="39"/>
    </row>
    <row r="265" spans="1:85" ht="46.5" outlineLevel="1" x14ac:dyDescent="0.35">
      <c r="A265" s="75" t="s">
        <v>432</v>
      </c>
      <c r="B265" s="10" t="s">
        <v>435</v>
      </c>
      <c r="C265" s="35" t="s">
        <v>81</v>
      </c>
      <c r="D265" s="72" t="s">
        <v>436</v>
      </c>
      <c r="E265" s="36" t="s">
        <v>74</v>
      </c>
      <c r="F265" s="77">
        <f t="shared" si="43"/>
        <v>9914.2669299999998</v>
      </c>
      <c r="G265" s="259">
        <f t="shared" si="44"/>
        <v>5351.8451999999997</v>
      </c>
      <c r="H265" s="32">
        <f t="shared" si="45"/>
        <v>4562.42173</v>
      </c>
      <c r="I265" s="259"/>
      <c r="J265" s="32"/>
      <c r="K265" s="358"/>
      <c r="L265" s="39"/>
      <c r="M265" s="358">
        <v>126.03919</v>
      </c>
      <c r="N265" s="39">
        <v>51.480789999999999</v>
      </c>
      <c r="O265" s="358"/>
      <c r="P265" s="39"/>
      <c r="Q265" s="259"/>
      <c r="R265" s="32"/>
      <c r="S265" s="39">
        <v>1165.5838799999999</v>
      </c>
      <c r="T265" s="259">
        <v>297.80601000000001</v>
      </c>
      <c r="U265" s="32">
        <v>121.63899000000001</v>
      </c>
      <c r="V265" s="358"/>
      <c r="W265" s="53"/>
      <c r="X265" s="358"/>
      <c r="Y265" s="39"/>
      <c r="Z265" s="371"/>
      <c r="AA265" s="40"/>
      <c r="AB265" s="358"/>
      <c r="AC265" s="39"/>
      <c r="AD265" s="54"/>
      <c r="AE265" s="358"/>
      <c r="AF265" s="39"/>
      <c r="AG265" s="39"/>
      <c r="AH265" s="259"/>
      <c r="AI265" s="32"/>
      <c r="AJ265" s="259"/>
      <c r="AK265" s="32"/>
      <c r="AL265" s="259"/>
      <c r="AM265" s="39"/>
      <c r="AN265" s="371"/>
      <c r="AO265" s="40"/>
      <c r="AP265" s="358"/>
      <c r="AQ265" s="39"/>
      <c r="AR265" s="40"/>
      <c r="AS265" s="40"/>
      <c r="AT265" s="40"/>
      <c r="AU265" s="39"/>
      <c r="AV265" s="358"/>
      <c r="AW265" s="39"/>
      <c r="AX265" s="54"/>
      <c r="AY265" s="358"/>
      <c r="AZ265" s="39"/>
      <c r="BA265" s="358"/>
      <c r="BB265" s="39"/>
      <c r="BC265" s="40"/>
      <c r="BD265" s="39"/>
      <c r="BE265" s="39"/>
      <c r="BF265" s="40"/>
      <c r="BG265" s="40"/>
      <c r="BH265" s="55"/>
      <c r="BI265" s="44">
        <f>68.35+74.25+302.507</f>
        <v>445.10699999999997</v>
      </c>
      <c r="BJ265" s="32">
        <v>765.76599999999996</v>
      </c>
      <c r="BK265" s="54"/>
      <c r="BL265" s="358">
        <v>4928</v>
      </c>
      <c r="BM265" s="39">
        <v>2012.8450700000001</v>
      </c>
      <c r="BN265" s="381"/>
      <c r="BO265" s="53"/>
      <c r="BP265" s="53"/>
      <c r="BQ265" s="39"/>
      <c r="BR265" s="39"/>
      <c r="BS265" s="39"/>
      <c r="BT265" s="32"/>
      <c r="BU265" s="39"/>
      <c r="BV265" s="57"/>
      <c r="BW265" s="375"/>
      <c r="BX265" s="54"/>
      <c r="BY265" s="358"/>
      <c r="BZ265" s="58"/>
      <c r="CA265" s="59"/>
      <c r="CB265" s="60"/>
      <c r="CC265" s="59"/>
      <c r="CD265" s="59"/>
      <c r="CE265" s="61"/>
      <c r="CF265" s="39"/>
      <c r="CG265" s="39"/>
    </row>
    <row r="266" spans="1:85" ht="46.5" outlineLevel="1" x14ac:dyDescent="0.35">
      <c r="A266" s="75" t="s">
        <v>432</v>
      </c>
      <c r="B266" s="10" t="s">
        <v>437</v>
      </c>
      <c r="C266" s="35" t="s">
        <v>81</v>
      </c>
      <c r="D266" s="72" t="s">
        <v>438</v>
      </c>
      <c r="E266" s="36" t="s">
        <v>74</v>
      </c>
      <c r="F266" s="77">
        <f t="shared" si="43"/>
        <v>460.09884999999997</v>
      </c>
      <c r="G266" s="259">
        <f t="shared" si="44"/>
        <v>63.970179999999999</v>
      </c>
      <c r="H266" s="32">
        <f t="shared" si="45"/>
        <v>396.12867</v>
      </c>
      <c r="I266" s="259"/>
      <c r="J266" s="32"/>
      <c r="K266" s="358"/>
      <c r="L266" s="39"/>
      <c r="M266" s="358"/>
      <c r="N266" s="39"/>
      <c r="O266" s="358"/>
      <c r="P266" s="39"/>
      <c r="Q266" s="259"/>
      <c r="R266" s="32"/>
      <c r="S266" s="39">
        <v>370</v>
      </c>
      <c r="T266" s="259"/>
      <c r="U266" s="32"/>
      <c r="V266" s="358"/>
      <c r="W266" s="53"/>
      <c r="X266" s="358"/>
      <c r="Y266" s="39"/>
      <c r="Z266" s="371"/>
      <c r="AA266" s="40"/>
      <c r="AB266" s="358"/>
      <c r="AC266" s="39"/>
      <c r="AD266" s="54"/>
      <c r="AE266" s="358"/>
      <c r="AF266" s="39"/>
      <c r="AG266" s="39"/>
      <c r="AH266" s="358">
        <v>63.970179999999999</v>
      </c>
      <c r="AI266" s="39">
        <v>26.12867</v>
      </c>
      <c r="AJ266" s="259"/>
      <c r="AK266" s="32"/>
      <c r="AL266" s="259"/>
      <c r="AM266" s="39"/>
      <c r="AN266" s="371"/>
      <c r="AO266" s="40"/>
      <c r="AP266" s="358"/>
      <c r="AQ266" s="39"/>
      <c r="AR266" s="40"/>
      <c r="AS266" s="40"/>
      <c r="AT266" s="40"/>
      <c r="AU266" s="39"/>
      <c r="AV266" s="358"/>
      <c r="AW266" s="39"/>
      <c r="AX266" s="54"/>
      <c r="AY266" s="358"/>
      <c r="AZ266" s="39"/>
      <c r="BA266" s="358"/>
      <c r="BB266" s="39"/>
      <c r="BC266" s="40"/>
      <c r="BD266" s="39"/>
      <c r="BE266" s="39"/>
      <c r="BF266" s="40"/>
      <c r="BG266" s="40"/>
      <c r="BH266" s="55"/>
      <c r="BI266" s="56"/>
      <c r="BJ266" s="39"/>
      <c r="BK266" s="54"/>
      <c r="BL266" s="358"/>
      <c r="BM266" s="39"/>
      <c r="BN266" s="381"/>
      <c r="BO266" s="53"/>
      <c r="BP266" s="53"/>
      <c r="BQ266" s="39"/>
      <c r="BR266" s="39"/>
      <c r="BS266" s="39"/>
      <c r="BT266" s="32"/>
      <c r="BU266" s="39"/>
      <c r="BV266" s="57"/>
      <c r="BW266" s="375"/>
      <c r="BX266" s="54"/>
      <c r="BY266" s="358"/>
      <c r="BZ266" s="58"/>
      <c r="CA266" s="59"/>
      <c r="CB266" s="60"/>
      <c r="CC266" s="59"/>
      <c r="CD266" s="59"/>
      <c r="CE266" s="61"/>
      <c r="CF266" s="39"/>
      <c r="CG266" s="39"/>
    </row>
    <row r="267" spans="1:85" ht="46.5" outlineLevel="1" x14ac:dyDescent="0.35">
      <c r="A267" s="75" t="s">
        <v>432</v>
      </c>
      <c r="B267" s="10" t="s">
        <v>439</v>
      </c>
      <c r="C267" s="35" t="s">
        <v>81</v>
      </c>
      <c r="D267" s="72">
        <v>241501935382</v>
      </c>
      <c r="E267" s="36" t="s">
        <v>74</v>
      </c>
      <c r="F267" s="77">
        <f t="shared" si="43"/>
        <v>1295.7132899999999</v>
      </c>
      <c r="G267" s="259">
        <f t="shared" si="44"/>
        <v>0</v>
      </c>
      <c r="H267" s="32">
        <f t="shared" si="45"/>
        <v>1295.7132899999999</v>
      </c>
      <c r="I267" s="259"/>
      <c r="J267" s="32"/>
      <c r="K267" s="358"/>
      <c r="L267" s="39"/>
      <c r="M267" s="358"/>
      <c r="N267" s="39"/>
      <c r="O267" s="358"/>
      <c r="P267" s="39"/>
      <c r="Q267" s="259"/>
      <c r="R267" s="32"/>
      <c r="S267" s="39"/>
      <c r="T267" s="259"/>
      <c r="U267" s="32"/>
      <c r="V267" s="358"/>
      <c r="W267" s="53"/>
      <c r="X267" s="358"/>
      <c r="Y267" s="39"/>
      <c r="Z267" s="371"/>
      <c r="AA267" s="40"/>
      <c r="AB267" s="358"/>
      <c r="AC267" s="39"/>
      <c r="AD267" s="54"/>
      <c r="AE267" s="358"/>
      <c r="AF267" s="39"/>
      <c r="AG267" s="39"/>
      <c r="AH267" s="358"/>
      <c r="AI267" s="39"/>
      <c r="AJ267" s="259"/>
      <c r="AK267" s="32"/>
      <c r="AL267" s="259"/>
      <c r="AM267" s="39"/>
      <c r="AN267" s="371"/>
      <c r="AO267" s="40"/>
      <c r="AP267" s="358"/>
      <c r="AQ267" s="39"/>
      <c r="AR267" s="40"/>
      <c r="AS267" s="40"/>
      <c r="AT267" s="40"/>
      <c r="AU267" s="39"/>
      <c r="AV267" s="358"/>
      <c r="AW267" s="39"/>
      <c r="AX267" s="54"/>
      <c r="AY267" s="358"/>
      <c r="AZ267" s="39"/>
      <c r="BA267" s="358"/>
      <c r="BB267" s="39"/>
      <c r="BC267" s="40"/>
      <c r="BD267" s="39"/>
      <c r="BE267" s="39"/>
      <c r="BF267" s="40"/>
      <c r="BG267" s="40"/>
      <c r="BH267" s="55"/>
      <c r="BI267" s="56"/>
      <c r="BJ267" s="39">
        <v>1295.7132899999999</v>
      </c>
      <c r="BK267" s="54"/>
      <c r="BL267" s="358"/>
      <c r="BM267" s="39"/>
      <c r="BN267" s="381"/>
      <c r="BO267" s="53"/>
      <c r="BP267" s="53"/>
      <c r="BQ267" s="39"/>
      <c r="BR267" s="39"/>
      <c r="BS267" s="39"/>
      <c r="BT267" s="32"/>
      <c r="BU267" s="39"/>
      <c r="BV267" s="57"/>
      <c r="BW267" s="375"/>
      <c r="BX267" s="54"/>
      <c r="BY267" s="358"/>
      <c r="BZ267" s="58"/>
      <c r="CA267" s="59"/>
      <c r="CB267" s="60"/>
      <c r="CC267" s="59"/>
      <c r="CD267" s="59"/>
      <c r="CE267" s="61"/>
      <c r="CF267" s="39"/>
      <c r="CG267" s="39"/>
    </row>
    <row r="268" spans="1:85" ht="46.5" outlineLevel="1" x14ac:dyDescent="0.35">
      <c r="A268" s="75" t="s">
        <v>432</v>
      </c>
      <c r="B268" s="10" t="s">
        <v>440</v>
      </c>
      <c r="C268" s="149" t="s">
        <v>81</v>
      </c>
      <c r="D268" s="72" t="s">
        <v>441</v>
      </c>
      <c r="E268" s="36" t="s">
        <v>74</v>
      </c>
      <c r="F268" s="77">
        <f t="shared" si="43"/>
        <v>587.12720000000002</v>
      </c>
      <c r="G268" s="259">
        <f t="shared" si="44"/>
        <v>192.05503999999999</v>
      </c>
      <c r="H268" s="32">
        <f t="shared" si="45"/>
        <v>395.07216</v>
      </c>
      <c r="I268" s="259"/>
      <c r="J268" s="32"/>
      <c r="K268" s="358"/>
      <c r="L268" s="39"/>
      <c r="M268" s="358"/>
      <c r="N268" s="39"/>
      <c r="O268" s="358"/>
      <c r="P268" s="39"/>
      <c r="Q268" s="259"/>
      <c r="R268" s="32"/>
      <c r="S268" s="39">
        <v>316.62720000000002</v>
      </c>
      <c r="T268" s="259">
        <v>192.05503999999999</v>
      </c>
      <c r="U268" s="32">
        <v>78.444959999999995</v>
      </c>
      <c r="V268" s="358"/>
      <c r="W268" s="53"/>
      <c r="X268" s="358"/>
      <c r="Y268" s="39"/>
      <c r="Z268" s="371"/>
      <c r="AA268" s="40"/>
      <c r="AB268" s="358"/>
      <c r="AC268" s="39"/>
      <c r="AD268" s="54"/>
      <c r="AE268" s="358"/>
      <c r="AF268" s="39"/>
      <c r="AG268" s="39"/>
      <c r="AH268" s="259"/>
      <c r="AI268" s="32"/>
      <c r="AJ268" s="259"/>
      <c r="AK268" s="32"/>
      <c r="AL268" s="259"/>
      <c r="AM268" s="39"/>
      <c r="AN268" s="371"/>
      <c r="AO268" s="40"/>
      <c r="AP268" s="358"/>
      <c r="AQ268" s="39"/>
      <c r="AR268" s="40"/>
      <c r="AS268" s="40"/>
      <c r="AT268" s="40"/>
      <c r="AU268" s="39"/>
      <c r="AV268" s="358"/>
      <c r="AW268" s="39"/>
      <c r="AX268" s="54"/>
      <c r="AY268" s="358"/>
      <c r="AZ268" s="39"/>
      <c r="BA268" s="358"/>
      <c r="BB268" s="39"/>
      <c r="BC268" s="40"/>
      <c r="BD268" s="39"/>
      <c r="BE268" s="39"/>
      <c r="BF268" s="40"/>
      <c r="BG268" s="40"/>
      <c r="BH268" s="55"/>
      <c r="BI268" s="44"/>
      <c r="BJ268" s="32"/>
      <c r="BK268" s="54"/>
      <c r="BL268" s="358"/>
      <c r="BM268" s="39"/>
      <c r="BN268" s="381"/>
      <c r="BO268" s="53"/>
      <c r="BP268" s="53"/>
      <c r="BQ268" s="39"/>
      <c r="BR268" s="39"/>
      <c r="BS268" s="39"/>
      <c r="BT268" s="32"/>
      <c r="BU268" s="39"/>
      <c r="BV268" s="57"/>
      <c r="BW268" s="375"/>
      <c r="BX268" s="54"/>
      <c r="BY268" s="358"/>
      <c r="BZ268" s="58"/>
      <c r="CA268" s="59"/>
      <c r="CB268" s="60"/>
      <c r="CC268" s="59"/>
      <c r="CD268" s="59"/>
      <c r="CE268" s="61"/>
      <c r="CF268" s="39"/>
      <c r="CG268" s="39"/>
    </row>
    <row r="269" spans="1:85" ht="46.5" outlineLevel="1" x14ac:dyDescent="0.35">
      <c r="A269" s="75" t="s">
        <v>432</v>
      </c>
      <c r="B269" s="10" t="s">
        <v>442</v>
      </c>
      <c r="C269" s="35" t="s">
        <v>81</v>
      </c>
      <c r="D269" s="72" t="s">
        <v>443</v>
      </c>
      <c r="E269" s="36" t="s">
        <v>74</v>
      </c>
      <c r="F269" s="77">
        <f t="shared" si="43"/>
        <v>163.26089999999999</v>
      </c>
      <c r="G269" s="259">
        <f t="shared" si="44"/>
        <v>0</v>
      </c>
      <c r="H269" s="32">
        <f t="shared" si="45"/>
        <v>163.26089999999999</v>
      </c>
      <c r="I269" s="259"/>
      <c r="J269" s="32"/>
      <c r="K269" s="358"/>
      <c r="L269" s="39"/>
      <c r="M269" s="358"/>
      <c r="N269" s="39"/>
      <c r="O269" s="358"/>
      <c r="P269" s="39"/>
      <c r="Q269" s="259"/>
      <c r="R269" s="32"/>
      <c r="S269" s="39">
        <v>163.26089999999999</v>
      </c>
      <c r="T269" s="259"/>
      <c r="U269" s="32"/>
      <c r="V269" s="358"/>
      <c r="W269" s="53"/>
      <c r="X269" s="358"/>
      <c r="Y269" s="39"/>
      <c r="Z269" s="371"/>
      <c r="AA269" s="40"/>
      <c r="AB269" s="358"/>
      <c r="AC269" s="39"/>
      <c r="AD269" s="54"/>
      <c r="AE269" s="358"/>
      <c r="AF269" s="39"/>
      <c r="AG269" s="39"/>
      <c r="AH269" s="259"/>
      <c r="AI269" s="32"/>
      <c r="AJ269" s="259"/>
      <c r="AK269" s="32"/>
      <c r="AL269" s="259"/>
      <c r="AM269" s="39"/>
      <c r="AN269" s="371"/>
      <c r="AO269" s="40"/>
      <c r="AP269" s="358"/>
      <c r="AQ269" s="39"/>
      <c r="AR269" s="40"/>
      <c r="AS269" s="40"/>
      <c r="AT269" s="40"/>
      <c r="AU269" s="39"/>
      <c r="AV269" s="358"/>
      <c r="AW269" s="39"/>
      <c r="AX269" s="54"/>
      <c r="AY269" s="358"/>
      <c r="AZ269" s="39"/>
      <c r="BA269" s="358"/>
      <c r="BB269" s="39"/>
      <c r="BC269" s="40"/>
      <c r="BD269" s="39"/>
      <c r="BE269" s="39"/>
      <c r="BF269" s="40"/>
      <c r="BG269" s="40"/>
      <c r="BH269" s="55"/>
      <c r="BI269" s="56"/>
      <c r="BJ269" s="39"/>
      <c r="BK269" s="54"/>
      <c r="BL269" s="358"/>
      <c r="BM269" s="39"/>
      <c r="BN269" s="381"/>
      <c r="BO269" s="53"/>
      <c r="BP269" s="53"/>
      <c r="BQ269" s="39"/>
      <c r="BR269" s="39"/>
      <c r="BS269" s="39"/>
      <c r="BT269" s="32"/>
      <c r="BU269" s="39"/>
      <c r="BV269" s="57"/>
      <c r="BW269" s="375"/>
      <c r="BX269" s="54"/>
      <c r="BY269" s="358"/>
      <c r="BZ269" s="58"/>
      <c r="CA269" s="59"/>
      <c r="CB269" s="60"/>
      <c r="CC269" s="59"/>
      <c r="CD269" s="59"/>
      <c r="CE269" s="61"/>
      <c r="CF269" s="39"/>
      <c r="CG269" s="39"/>
    </row>
    <row r="270" spans="1:85" outlineLevel="1" x14ac:dyDescent="0.35">
      <c r="A270" s="135" t="s">
        <v>432</v>
      </c>
      <c r="B270" s="10" t="s">
        <v>444</v>
      </c>
      <c r="C270" s="35" t="s">
        <v>81</v>
      </c>
      <c r="D270" s="72" t="s">
        <v>445</v>
      </c>
      <c r="E270" s="36" t="s">
        <v>74</v>
      </c>
      <c r="F270" s="77">
        <f t="shared" si="43"/>
        <v>3294.2069099999999</v>
      </c>
      <c r="G270" s="259">
        <f t="shared" si="44"/>
        <v>694.54657999999995</v>
      </c>
      <c r="H270" s="32">
        <f t="shared" si="45"/>
        <v>2599.6603299999997</v>
      </c>
      <c r="I270" s="259"/>
      <c r="J270" s="32"/>
      <c r="K270" s="358"/>
      <c r="L270" s="39"/>
      <c r="M270" s="358"/>
      <c r="N270" s="39"/>
      <c r="O270" s="358"/>
      <c r="P270" s="39"/>
      <c r="Q270" s="259"/>
      <c r="R270" s="32"/>
      <c r="S270" s="39">
        <v>793.88679999999999</v>
      </c>
      <c r="T270" s="259">
        <v>486.33341000000001</v>
      </c>
      <c r="U270" s="32">
        <v>198.64309</v>
      </c>
      <c r="V270" s="358"/>
      <c r="W270" s="53"/>
      <c r="X270" s="358"/>
      <c r="Y270" s="39"/>
      <c r="Z270" s="371"/>
      <c r="AA270" s="40"/>
      <c r="AB270" s="358"/>
      <c r="AC270" s="39"/>
      <c r="AD270" s="54"/>
      <c r="AE270" s="358"/>
      <c r="AF270" s="39"/>
      <c r="AG270" s="39">
        <v>1190.84177</v>
      </c>
      <c r="AH270" s="358">
        <v>208.21316999999999</v>
      </c>
      <c r="AI270" s="39">
        <v>85.044820000000001</v>
      </c>
      <c r="AJ270" s="259"/>
      <c r="AK270" s="32"/>
      <c r="AL270" s="259"/>
      <c r="AM270" s="39"/>
      <c r="AN270" s="371"/>
      <c r="AO270" s="40"/>
      <c r="AP270" s="358"/>
      <c r="AQ270" s="39"/>
      <c r="AR270" s="40"/>
      <c r="AS270" s="40"/>
      <c r="AT270" s="40"/>
      <c r="AU270" s="39"/>
      <c r="AV270" s="358"/>
      <c r="AW270" s="39"/>
      <c r="AX270" s="54"/>
      <c r="AY270" s="358"/>
      <c r="AZ270" s="39"/>
      <c r="BA270" s="358"/>
      <c r="BB270" s="39"/>
      <c r="BC270" s="40"/>
      <c r="BD270" s="39"/>
      <c r="BE270" s="39"/>
      <c r="BF270" s="40"/>
      <c r="BG270" s="40"/>
      <c r="BH270" s="55"/>
      <c r="BI270" s="44"/>
      <c r="BJ270" s="32"/>
      <c r="BK270" s="54"/>
      <c r="BL270" s="358"/>
      <c r="BM270" s="39"/>
      <c r="BN270" s="381"/>
      <c r="BO270" s="53"/>
      <c r="BP270" s="53"/>
      <c r="BQ270" s="39"/>
      <c r="BR270" s="39"/>
      <c r="BS270" s="39"/>
      <c r="BT270" s="32"/>
      <c r="BU270" s="39">
        <v>331.24385000000001</v>
      </c>
      <c r="BV270" s="57"/>
      <c r="BW270" s="375"/>
      <c r="BX270" s="54"/>
      <c r="BY270" s="358"/>
      <c r="BZ270" s="58"/>
      <c r="CA270" s="59"/>
      <c r="CB270" s="60"/>
      <c r="CC270" s="59"/>
      <c r="CD270" s="59"/>
      <c r="CE270" s="61"/>
      <c r="CF270" s="39"/>
      <c r="CG270" s="39"/>
    </row>
    <row r="271" spans="1:85" outlineLevel="1" x14ac:dyDescent="0.35">
      <c r="A271" s="34" t="s">
        <v>446</v>
      </c>
      <c r="B271" s="78" t="s">
        <v>447</v>
      </c>
      <c r="C271" s="35" t="s">
        <v>81</v>
      </c>
      <c r="D271" s="72" t="s">
        <v>448</v>
      </c>
      <c r="E271" s="36" t="s">
        <v>74</v>
      </c>
      <c r="F271" s="77">
        <f t="shared" si="43"/>
        <v>443.11187999999999</v>
      </c>
      <c r="G271" s="259">
        <f t="shared" si="44"/>
        <v>110.87962</v>
      </c>
      <c r="H271" s="32">
        <f t="shared" si="45"/>
        <v>332.23226</v>
      </c>
      <c r="I271" s="259"/>
      <c r="J271" s="32"/>
      <c r="K271" s="358">
        <v>110.87962</v>
      </c>
      <c r="L271" s="39">
        <v>45.28886</v>
      </c>
      <c r="M271" s="358"/>
      <c r="N271" s="39"/>
      <c r="O271" s="358"/>
      <c r="P271" s="39"/>
      <c r="Q271" s="259"/>
      <c r="R271" s="32"/>
      <c r="S271" s="39">
        <v>286.9434</v>
      </c>
      <c r="T271" s="259"/>
      <c r="U271" s="32"/>
      <c r="V271" s="358"/>
      <c r="W271" s="53"/>
      <c r="X271" s="358"/>
      <c r="Y271" s="39"/>
      <c r="Z271" s="371"/>
      <c r="AA271" s="40"/>
      <c r="AB271" s="358"/>
      <c r="AC271" s="39"/>
      <c r="AD271" s="54"/>
      <c r="AE271" s="358"/>
      <c r="AF271" s="39"/>
      <c r="AG271" s="39"/>
      <c r="AH271" s="259"/>
      <c r="AI271" s="32"/>
      <c r="AJ271" s="259"/>
      <c r="AK271" s="32"/>
      <c r="AL271" s="259"/>
      <c r="AM271" s="39"/>
      <c r="AN271" s="371"/>
      <c r="AO271" s="40"/>
      <c r="AP271" s="358"/>
      <c r="AQ271" s="39"/>
      <c r="AR271" s="40"/>
      <c r="AS271" s="40"/>
      <c r="AT271" s="40"/>
      <c r="AU271" s="39"/>
      <c r="AV271" s="358"/>
      <c r="AW271" s="39"/>
      <c r="AX271" s="54"/>
      <c r="AY271" s="358"/>
      <c r="AZ271" s="39"/>
      <c r="BA271" s="358"/>
      <c r="BB271" s="39"/>
      <c r="BC271" s="40"/>
      <c r="BD271" s="39"/>
      <c r="BE271" s="39"/>
      <c r="BF271" s="40"/>
      <c r="BG271" s="40"/>
      <c r="BH271" s="55"/>
      <c r="BI271" s="56"/>
      <c r="BJ271" s="39"/>
      <c r="BK271" s="54"/>
      <c r="BL271" s="358"/>
      <c r="BM271" s="39"/>
      <c r="BN271" s="381"/>
      <c r="BO271" s="53"/>
      <c r="BP271" s="53"/>
      <c r="BQ271" s="39"/>
      <c r="BR271" s="39"/>
      <c r="BS271" s="39"/>
      <c r="BT271" s="32"/>
      <c r="BU271" s="39"/>
      <c r="BV271" s="57"/>
      <c r="BW271" s="375"/>
      <c r="BX271" s="54"/>
      <c r="BY271" s="358"/>
      <c r="BZ271" s="58"/>
      <c r="CA271" s="59"/>
      <c r="CB271" s="60"/>
      <c r="CC271" s="59"/>
      <c r="CD271" s="59"/>
      <c r="CE271" s="61"/>
      <c r="CF271" s="39"/>
      <c r="CG271" s="39"/>
    </row>
    <row r="272" spans="1:85" ht="46.5" outlineLevel="1" x14ac:dyDescent="0.35">
      <c r="A272" s="135" t="s">
        <v>432</v>
      </c>
      <c r="B272" s="290" t="s">
        <v>1199</v>
      </c>
      <c r="C272" s="283" t="s">
        <v>1164</v>
      </c>
      <c r="D272" s="284">
        <v>241502320409</v>
      </c>
      <c r="E272" s="285"/>
      <c r="F272" s="77">
        <f t="shared" si="43"/>
        <v>581.25</v>
      </c>
      <c r="G272" s="259">
        <f t="shared" si="44"/>
        <v>0</v>
      </c>
      <c r="H272" s="32">
        <f t="shared" si="45"/>
        <v>581.25</v>
      </c>
      <c r="I272" s="350"/>
      <c r="J272" s="281"/>
      <c r="K272" s="367"/>
      <c r="L272" s="280"/>
      <c r="M272" s="367"/>
      <c r="N272" s="280"/>
      <c r="O272" s="367"/>
      <c r="P272" s="280"/>
      <c r="Q272" s="350"/>
      <c r="R272" s="281"/>
      <c r="S272" s="280"/>
      <c r="T272" s="350"/>
      <c r="U272" s="281"/>
      <c r="V272" s="367"/>
      <c r="W272" s="279"/>
      <c r="X272" s="367"/>
      <c r="Y272" s="280"/>
      <c r="Z272" s="367"/>
      <c r="AA272" s="280"/>
      <c r="AB272" s="367"/>
      <c r="AC272" s="280"/>
      <c r="AD272" s="280"/>
      <c r="AE272" s="367"/>
      <c r="AF272" s="280"/>
      <c r="AG272" s="280"/>
      <c r="AH272" s="350"/>
      <c r="AI272" s="281"/>
      <c r="AJ272" s="350"/>
      <c r="AK272" s="281"/>
      <c r="AL272" s="350"/>
      <c r="AM272" s="280"/>
      <c r="AN272" s="367"/>
      <c r="AO272" s="280"/>
      <c r="AP272" s="367"/>
      <c r="AQ272" s="280"/>
      <c r="AR272" s="280"/>
      <c r="AS272" s="280">
        <v>581.25</v>
      </c>
      <c r="AT272" s="280"/>
      <c r="AU272" s="280"/>
      <c r="AV272" s="367"/>
      <c r="AW272" s="280"/>
      <c r="AX272" s="280"/>
      <c r="AY272" s="367"/>
      <c r="AZ272" s="280"/>
      <c r="BA272" s="367"/>
      <c r="BB272" s="280"/>
      <c r="BC272" s="280"/>
      <c r="BD272" s="280"/>
      <c r="BE272" s="280"/>
      <c r="BF272" s="280"/>
      <c r="BG272" s="280"/>
      <c r="BH272" s="280"/>
      <c r="BI272" s="280"/>
      <c r="BJ272" s="280"/>
      <c r="BK272" s="280"/>
      <c r="BL272" s="367"/>
      <c r="BM272" s="280"/>
      <c r="BN272" s="397"/>
      <c r="BO272" s="279"/>
      <c r="BP272" s="279"/>
      <c r="BQ272" s="280"/>
      <c r="BR272" s="280"/>
      <c r="BS272" s="280"/>
      <c r="BT272" s="281"/>
      <c r="BU272" s="280"/>
      <c r="BV272" s="280"/>
      <c r="BW272" s="367"/>
      <c r="BX272" s="280"/>
      <c r="BY272" s="367"/>
      <c r="BZ272" s="279"/>
      <c r="CA272" s="279"/>
      <c r="CB272" s="279"/>
      <c r="CC272" s="279"/>
      <c r="CD272" s="279"/>
      <c r="CE272" s="279"/>
      <c r="CF272" s="280"/>
      <c r="CG272" s="280"/>
    </row>
    <row r="273" spans="1:85" s="3" customFormat="1" ht="22.5" x14ac:dyDescent="0.3">
      <c r="A273" s="264" t="s">
        <v>449</v>
      </c>
      <c r="B273" s="267"/>
      <c r="C273" s="261" t="s">
        <v>135</v>
      </c>
      <c r="D273" s="262"/>
      <c r="E273" s="262"/>
      <c r="F273" s="260">
        <f>SUBTOTAL(9,F263:F272)</f>
        <v>17590.177960000001</v>
      </c>
      <c r="G273" s="260">
        <f t="shared" ref="G273:BR273" si="46">SUBTOTAL(9,G263:G272)</f>
        <v>6413.2966200000001</v>
      </c>
      <c r="H273" s="260">
        <f t="shared" si="46"/>
        <v>11176.88134</v>
      </c>
      <c r="I273" s="260">
        <f t="shared" si="46"/>
        <v>0</v>
      </c>
      <c r="J273" s="260">
        <f t="shared" si="46"/>
        <v>0</v>
      </c>
      <c r="K273" s="260">
        <f t="shared" si="46"/>
        <v>110.87962</v>
      </c>
      <c r="L273" s="260">
        <f t="shared" si="46"/>
        <v>45.28886</v>
      </c>
      <c r="M273" s="260">
        <f t="shared" si="46"/>
        <v>126.03919</v>
      </c>
      <c r="N273" s="260">
        <f t="shared" si="46"/>
        <v>51.480789999999999</v>
      </c>
      <c r="O273" s="260">
        <f t="shared" si="46"/>
        <v>0</v>
      </c>
      <c r="P273" s="260">
        <f t="shared" si="46"/>
        <v>0</v>
      </c>
      <c r="Q273" s="260">
        <f t="shared" si="46"/>
        <v>0</v>
      </c>
      <c r="R273" s="260">
        <f t="shared" si="46"/>
        <v>0</v>
      </c>
      <c r="S273" s="260">
        <f t="shared" si="46"/>
        <v>3872.4441800000004</v>
      </c>
      <c r="T273" s="260">
        <f t="shared" si="46"/>
        <v>976.19445999999994</v>
      </c>
      <c r="U273" s="260">
        <f t="shared" si="46"/>
        <v>398.72703999999999</v>
      </c>
      <c r="V273" s="260">
        <f t="shared" si="46"/>
        <v>0</v>
      </c>
      <c r="W273" s="260">
        <f t="shared" si="46"/>
        <v>0</v>
      </c>
      <c r="X273" s="260">
        <f t="shared" si="46"/>
        <v>0</v>
      </c>
      <c r="Y273" s="260">
        <f t="shared" si="46"/>
        <v>0</v>
      </c>
      <c r="Z273" s="260">
        <f t="shared" si="46"/>
        <v>0</v>
      </c>
      <c r="AA273" s="260">
        <f t="shared" si="46"/>
        <v>0</v>
      </c>
      <c r="AB273" s="260">
        <f t="shared" si="46"/>
        <v>0</v>
      </c>
      <c r="AC273" s="260">
        <f t="shared" si="46"/>
        <v>0</v>
      </c>
      <c r="AD273" s="260">
        <f t="shared" si="46"/>
        <v>0</v>
      </c>
      <c r="AE273" s="260">
        <f t="shared" si="46"/>
        <v>0</v>
      </c>
      <c r="AF273" s="260">
        <f t="shared" si="46"/>
        <v>0</v>
      </c>
      <c r="AG273" s="260">
        <f t="shared" si="46"/>
        <v>1190.84177</v>
      </c>
      <c r="AH273" s="260">
        <f t="shared" si="46"/>
        <v>272.18335000000002</v>
      </c>
      <c r="AI273" s="260">
        <f t="shared" si="46"/>
        <v>111.17349</v>
      </c>
      <c r="AJ273" s="260">
        <f t="shared" si="46"/>
        <v>0</v>
      </c>
      <c r="AK273" s="260">
        <f t="shared" si="46"/>
        <v>0</v>
      </c>
      <c r="AL273" s="260">
        <f t="shared" si="46"/>
        <v>0</v>
      </c>
      <c r="AM273" s="260">
        <f t="shared" si="46"/>
        <v>0</v>
      </c>
      <c r="AN273" s="260">
        <f t="shared" si="46"/>
        <v>0</v>
      </c>
      <c r="AO273" s="260">
        <f t="shared" si="46"/>
        <v>0</v>
      </c>
      <c r="AP273" s="260">
        <f t="shared" si="46"/>
        <v>0</v>
      </c>
      <c r="AQ273" s="260">
        <f t="shared" si="46"/>
        <v>0</v>
      </c>
      <c r="AR273" s="260">
        <f t="shared" si="46"/>
        <v>0</v>
      </c>
      <c r="AS273" s="260">
        <f t="shared" si="46"/>
        <v>581.25</v>
      </c>
      <c r="AT273" s="260">
        <f t="shared" si="46"/>
        <v>0</v>
      </c>
      <c r="AU273" s="260">
        <f t="shared" si="46"/>
        <v>0</v>
      </c>
      <c r="AV273" s="260">
        <f t="shared" si="46"/>
        <v>0</v>
      </c>
      <c r="AW273" s="260">
        <f t="shared" si="46"/>
        <v>0</v>
      </c>
      <c r="AX273" s="260">
        <f t="shared" si="46"/>
        <v>0</v>
      </c>
      <c r="AY273" s="260">
        <f t="shared" si="46"/>
        <v>0</v>
      </c>
      <c r="AZ273" s="260">
        <f t="shared" si="46"/>
        <v>0</v>
      </c>
      <c r="BA273" s="260">
        <f t="shared" si="46"/>
        <v>0</v>
      </c>
      <c r="BB273" s="260">
        <f t="shared" si="46"/>
        <v>0</v>
      </c>
      <c r="BC273" s="260">
        <f t="shared" si="46"/>
        <v>0</v>
      </c>
      <c r="BD273" s="260">
        <f t="shared" si="46"/>
        <v>0</v>
      </c>
      <c r="BE273" s="260">
        <f t="shared" si="46"/>
        <v>0</v>
      </c>
      <c r="BF273" s="260">
        <f t="shared" si="46"/>
        <v>0</v>
      </c>
      <c r="BG273" s="260">
        <f t="shared" si="46"/>
        <v>0</v>
      </c>
      <c r="BH273" s="260">
        <f t="shared" si="46"/>
        <v>0</v>
      </c>
      <c r="BI273" s="260">
        <f t="shared" si="46"/>
        <v>520.10699999999997</v>
      </c>
      <c r="BJ273" s="260">
        <f t="shared" si="46"/>
        <v>2061.4792899999998</v>
      </c>
      <c r="BK273" s="260">
        <f t="shared" si="46"/>
        <v>0</v>
      </c>
      <c r="BL273" s="260">
        <f t="shared" si="46"/>
        <v>4928</v>
      </c>
      <c r="BM273" s="260">
        <f t="shared" si="46"/>
        <v>2012.8450700000001</v>
      </c>
      <c r="BN273" s="260">
        <f t="shared" si="46"/>
        <v>0</v>
      </c>
      <c r="BO273" s="260">
        <f t="shared" si="46"/>
        <v>0</v>
      </c>
      <c r="BP273" s="260">
        <f t="shared" si="46"/>
        <v>0</v>
      </c>
      <c r="BQ273" s="260">
        <f t="shared" si="46"/>
        <v>0</v>
      </c>
      <c r="BR273" s="260">
        <f t="shared" si="46"/>
        <v>0</v>
      </c>
      <c r="BS273" s="260">
        <f t="shared" ref="BS273:CG273" si="47">SUBTOTAL(9,BS263:BS272)</f>
        <v>0</v>
      </c>
      <c r="BT273" s="260">
        <f t="shared" si="47"/>
        <v>0</v>
      </c>
      <c r="BU273" s="260">
        <f t="shared" si="47"/>
        <v>331.24385000000001</v>
      </c>
      <c r="BV273" s="260">
        <f t="shared" si="47"/>
        <v>0</v>
      </c>
      <c r="BW273" s="260">
        <f t="shared" si="47"/>
        <v>0</v>
      </c>
      <c r="BX273" s="260">
        <f t="shared" si="47"/>
        <v>0</v>
      </c>
      <c r="BY273" s="260">
        <f t="shared" si="47"/>
        <v>0</v>
      </c>
      <c r="BZ273" s="260">
        <f t="shared" si="47"/>
        <v>0</v>
      </c>
      <c r="CA273" s="260">
        <f t="shared" si="47"/>
        <v>0</v>
      </c>
      <c r="CB273" s="260">
        <f t="shared" si="47"/>
        <v>0</v>
      </c>
      <c r="CC273" s="260">
        <f t="shared" si="47"/>
        <v>0</v>
      </c>
      <c r="CD273" s="260">
        <f t="shared" si="47"/>
        <v>0</v>
      </c>
      <c r="CE273" s="260">
        <f t="shared" si="47"/>
        <v>0</v>
      </c>
      <c r="CF273" s="260">
        <f t="shared" si="47"/>
        <v>0</v>
      </c>
      <c r="CG273" s="260">
        <f t="shared" si="47"/>
        <v>0</v>
      </c>
    </row>
    <row r="274" spans="1:85" ht="69.75" outlineLevel="1" x14ac:dyDescent="0.35">
      <c r="A274" s="75" t="s">
        <v>450</v>
      </c>
      <c r="B274" s="10" t="s">
        <v>451</v>
      </c>
      <c r="C274" s="35" t="s">
        <v>73</v>
      </c>
      <c r="D274" s="72">
        <v>246307346811</v>
      </c>
      <c r="E274" s="36" t="s">
        <v>74</v>
      </c>
      <c r="F274" s="77">
        <f t="shared" ref="F274:F294" si="48">G274+H274</f>
        <v>716.71600000000001</v>
      </c>
      <c r="G274" s="259">
        <f t="shared" si="44"/>
        <v>306.24009999999998</v>
      </c>
      <c r="H274" s="32">
        <f t="shared" si="45"/>
        <v>410.47590000000002</v>
      </c>
      <c r="I274" s="259"/>
      <c r="J274" s="32"/>
      <c r="K274" s="358"/>
      <c r="L274" s="39"/>
      <c r="M274" s="358"/>
      <c r="N274" s="39"/>
      <c r="O274" s="358"/>
      <c r="P274" s="39"/>
      <c r="Q274" s="259"/>
      <c r="R274" s="32"/>
      <c r="S274" s="39">
        <v>197.892</v>
      </c>
      <c r="T274" s="259">
        <v>306.24009999999998</v>
      </c>
      <c r="U274" s="32">
        <v>125.0839</v>
      </c>
      <c r="V274" s="358"/>
      <c r="W274" s="53"/>
      <c r="X274" s="358"/>
      <c r="Y274" s="39"/>
      <c r="Z274" s="371"/>
      <c r="AA274" s="40"/>
      <c r="AB274" s="358"/>
      <c r="AC274" s="39"/>
      <c r="AD274" s="54"/>
      <c r="AE274" s="358"/>
      <c r="AF274" s="39"/>
      <c r="AG274" s="39"/>
      <c r="AH274" s="259"/>
      <c r="AI274" s="32"/>
      <c r="AJ274" s="259"/>
      <c r="AK274" s="32"/>
      <c r="AL274" s="259"/>
      <c r="AM274" s="39"/>
      <c r="AN274" s="371"/>
      <c r="AO274" s="40"/>
      <c r="AP274" s="358"/>
      <c r="AQ274" s="39"/>
      <c r="AR274" s="40"/>
      <c r="AS274" s="40"/>
      <c r="AT274" s="40"/>
      <c r="AU274" s="39"/>
      <c r="AV274" s="358"/>
      <c r="AW274" s="39"/>
      <c r="AX274" s="54"/>
      <c r="AY274" s="358"/>
      <c r="AZ274" s="39"/>
      <c r="BA274" s="358"/>
      <c r="BB274" s="39"/>
      <c r="BC274" s="40"/>
      <c r="BD274" s="39"/>
      <c r="BE274" s="39"/>
      <c r="BF274" s="40"/>
      <c r="BG274" s="40"/>
      <c r="BH274" s="55"/>
      <c r="BI274" s="56">
        <v>87.5</v>
      </c>
      <c r="BJ274" s="39"/>
      <c r="BK274" s="54"/>
      <c r="BL274" s="358"/>
      <c r="BM274" s="39"/>
      <c r="BN274" s="381"/>
      <c r="BO274" s="53"/>
      <c r="BP274" s="53"/>
      <c r="BQ274" s="39"/>
      <c r="BR274" s="39"/>
      <c r="BS274" s="39"/>
      <c r="BT274" s="32"/>
      <c r="BU274" s="39"/>
      <c r="BV274" s="57"/>
      <c r="BW274" s="375"/>
      <c r="BX274" s="54"/>
      <c r="BY274" s="358"/>
      <c r="BZ274" s="58"/>
      <c r="CA274" s="59"/>
      <c r="CB274" s="60"/>
      <c r="CC274" s="59"/>
      <c r="CD274" s="59"/>
      <c r="CE274" s="61"/>
      <c r="CF274" s="39"/>
      <c r="CG274" s="39"/>
    </row>
    <row r="275" spans="1:85" ht="69.75" outlineLevel="1" x14ac:dyDescent="0.35">
      <c r="A275" s="75" t="s">
        <v>450</v>
      </c>
      <c r="B275" s="10" t="s">
        <v>452</v>
      </c>
      <c r="C275" s="149" t="s">
        <v>73</v>
      </c>
      <c r="D275" s="72">
        <v>241601045129</v>
      </c>
      <c r="E275" s="36" t="s">
        <v>74</v>
      </c>
      <c r="F275" s="77">
        <f t="shared" si="48"/>
        <v>1257.356</v>
      </c>
      <c r="G275" s="259">
        <f t="shared" si="44"/>
        <v>282.51011999999997</v>
      </c>
      <c r="H275" s="32">
        <f t="shared" si="45"/>
        <v>974.84587999999997</v>
      </c>
      <c r="I275" s="259"/>
      <c r="J275" s="32"/>
      <c r="K275" s="358"/>
      <c r="L275" s="39"/>
      <c r="M275" s="358"/>
      <c r="N275" s="39"/>
      <c r="O275" s="358"/>
      <c r="P275" s="39"/>
      <c r="Q275" s="259"/>
      <c r="R275" s="32"/>
      <c r="S275" s="39">
        <v>197.892</v>
      </c>
      <c r="T275" s="259">
        <v>282.51011999999997</v>
      </c>
      <c r="U275" s="32">
        <v>115.39138</v>
      </c>
      <c r="V275" s="358"/>
      <c r="W275" s="53"/>
      <c r="X275" s="358"/>
      <c r="Y275" s="39"/>
      <c r="Z275" s="371"/>
      <c r="AA275" s="40"/>
      <c r="AB275" s="358"/>
      <c r="AC275" s="39"/>
      <c r="AD275" s="54"/>
      <c r="AE275" s="358"/>
      <c r="AF275" s="39"/>
      <c r="AG275" s="39"/>
      <c r="AH275" s="259"/>
      <c r="AI275" s="32"/>
      <c r="AJ275" s="259"/>
      <c r="AK275" s="32"/>
      <c r="AL275" s="259"/>
      <c r="AM275" s="39"/>
      <c r="AN275" s="371"/>
      <c r="AO275" s="40"/>
      <c r="AP275" s="358"/>
      <c r="AQ275" s="39"/>
      <c r="AR275" s="40"/>
      <c r="AS275" s="40"/>
      <c r="AT275" s="40"/>
      <c r="AU275" s="39"/>
      <c r="AV275" s="358"/>
      <c r="AW275" s="39"/>
      <c r="AX275" s="54"/>
      <c r="AY275" s="358"/>
      <c r="AZ275" s="39"/>
      <c r="BA275" s="358"/>
      <c r="BB275" s="39"/>
      <c r="BC275" s="40"/>
      <c r="BD275" s="39"/>
      <c r="BE275" s="39"/>
      <c r="BF275" s="40"/>
      <c r="BG275" s="40"/>
      <c r="BH275" s="55"/>
      <c r="BI275" s="56">
        <v>79.5625</v>
      </c>
      <c r="BJ275" s="39">
        <v>582</v>
      </c>
      <c r="BK275" s="54"/>
      <c r="BL275" s="358"/>
      <c r="BM275" s="39"/>
      <c r="BN275" s="381"/>
      <c r="BO275" s="53"/>
      <c r="BP275" s="53"/>
      <c r="BQ275" s="39"/>
      <c r="BR275" s="39"/>
      <c r="BS275" s="39"/>
      <c r="BT275" s="32"/>
      <c r="BU275" s="39"/>
      <c r="BV275" s="57"/>
      <c r="BW275" s="375"/>
      <c r="BX275" s="54"/>
      <c r="BY275" s="358"/>
      <c r="BZ275" s="58"/>
      <c r="CA275" s="59"/>
      <c r="CB275" s="60"/>
      <c r="CC275" s="59"/>
      <c r="CD275" s="59"/>
      <c r="CE275" s="61"/>
      <c r="CF275" s="39"/>
      <c r="CG275" s="39"/>
    </row>
    <row r="276" spans="1:85" ht="69.75" outlineLevel="1" x14ac:dyDescent="0.35">
      <c r="A276" s="135" t="s">
        <v>450</v>
      </c>
      <c r="B276" s="10" t="s">
        <v>453</v>
      </c>
      <c r="C276" s="35" t="s">
        <v>137</v>
      </c>
      <c r="D276" s="72">
        <v>245004296486</v>
      </c>
      <c r="E276" s="36" t="s">
        <v>74</v>
      </c>
      <c r="F276" s="77">
        <f t="shared" si="48"/>
        <v>224.96250000000001</v>
      </c>
      <c r="G276" s="259">
        <f t="shared" si="44"/>
        <v>0</v>
      </c>
      <c r="H276" s="32">
        <f t="shared" si="45"/>
        <v>224.96250000000001</v>
      </c>
      <c r="I276" s="259"/>
      <c r="J276" s="32"/>
      <c r="K276" s="358"/>
      <c r="L276" s="39"/>
      <c r="M276" s="358"/>
      <c r="N276" s="39"/>
      <c r="O276" s="358"/>
      <c r="P276" s="39"/>
      <c r="Q276" s="259"/>
      <c r="R276" s="32"/>
      <c r="S276" s="39"/>
      <c r="T276" s="259"/>
      <c r="U276" s="32"/>
      <c r="V276" s="358"/>
      <c r="W276" s="53"/>
      <c r="X276" s="358"/>
      <c r="Y276" s="39"/>
      <c r="Z276" s="371"/>
      <c r="AA276" s="40"/>
      <c r="AB276" s="358"/>
      <c r="AC276" s="39"/>
      <c r="AD276" s="54"/>
      <c r="AE276" s="358"/>
      <c r="AF276" s="39"/>
      <c r="AG276" s="39"/>
      <c r="AH276" s="259"/>
      <c r="AI276" s="32"/>
      <c r="AJ276" s="259"/>
      <c r="AK276" s="32"/>
      <c r="AL276" s="259"/>
      <c r="AM276" s="39"/>
      <c r="AN276" s="371"/>
      <c r="AO276" s="40"/>
      <c r="AP276" s="358"/>
      <c r="AQ276" s="39"/>
      <c r="AR276" s="40"/>
      <c r="AS276" s="40"/>
      <c r="AT276" s="40"/>
      <c r="AU276" s="39"/>
      <c r="AV276" s="358"/>
      <c r="AW276" s="39"/>
      <c r="AX276" s="54"/>
      <c r="AY276" s="358"/>
      <c r="AZ276" s="39"/>
      <c r="BA276" s="358"/>
      <c r="BB276" s="39"/>
      <c r="BC276" s="40"/>
      <c r="BD276" s="39"/>
      <c r="BE276" s="39"/>
      <c r="BF276" s="40"/>
      <c r="BG276" s="40"/>
      <c r="BH276" s="55"/>
      <c r="BI276" s="44"/>
      <c r="BJ276" s="32">
        <v>224.96250000000001</v>
      </c>
      <c r="BK276" s="54"/>
      <c r="BL276" s="358"/>
      <c r="BM276" s="39"/>
      <c r="BN276" s="381"/>
      <c r="BO276" s="53"/>
      <c r="BP276" s="53"/>
      <c r="BQ276" s="39"/>
      <c r="BR276" s="39"/>
      <c r="BS276" s="39"/>
      <c r="BT276" s="32"/>
      <c r="BU276" s="39"/>
      <c r="BV276" s="57"/>
      <c r="BW276" s="375"/>
      <c r="BX276" s="54"/>
      <c r="BY276" s="358"/>
      <c r="BZ276" s="58"/>
      <c r="CA276" s="59"/>
      <c r="CB276" s="60"/>
      <c r="CC276" s="59"/>
      <c r="CD276" s="59"/>
      <c r="CE276" s="61"/>
      <c r="CF276" s="39"/>
      <c r="CG276" s="39"/>
    </row>
    <row r="277" spans="1:85" ht="69.75" outlineLevel="1" x14ac:dyDescent="0.35">
      <c r="A277" s="75" t="s">
        <v>450</v>
      </c>
      <c r="B277" s="10" t="s">
        <v>1256</v>
      </c>
      <c r="C277" s="35" t="s">
        <v>137</v>
      </c>
      <c r="D277" s="72">
        <v>241601644309</v>
      </c>
      <c r="E277" s="36" t="s">
        <v>74</v>
      </c>
      <c r="F277" s="77">
        <f t="shared" si="48"/>
        <v>161.08199999999999</v>
      </c>
      <c r="G277" s="259">
        <f t="shared" si="44"/>
        <v>44.11656</v>
      </c>
      <c r="H277" s="32">
        <f t="shared" si="45"/>
        <v>116.96544</v>
      </c>
      <c r="I277" s="259"/>
      <c r="J277" s="32"/>
      <c r="K277" s="358">
        <v>44.11656</v>
      </c>
      <c r="L277" s="39">
        <v>18.019439999999999</v>
      </c>
      <c r="M277" s="358"/>
      <c r="N277" s="39"/>
      <c r="O277" s="358"/>
      <c r="P277" s="39"/>
      <c r="Q277" s="259"/>
      <c r="R277" s="32"/>
      <c r="S277" s="39">
        <v>98.945999999999998</v>
      </c>
      <c r="T277" s="259"/>
      <c r="U277" s="32"/>
      <c r="V277" s="358"/>
      <c r="W277" s="53"/>
      <c r="X277" s="358"/>
      <c r="Y277" s="39"/>
      <c r="Z277" s="371"/>
      <c r="AA277" s="40"/>
      <c r="AB277" s="358"/>
      <c r="AC277" s="39"/>
      <c r="AD277" s="54"/>
      <c r="AE277" s="358"/>
      <c r="AF277" s="39"/>
      <c r="AG277" s="39"/>
      <c r="AH277" s="259"/>
      <c r="AI277" s="32"/>
      <c r="AJ277" s="259"/>
      <c r="AK277" s="32"/>
      <c r="AL277" s="259"/>
      <c r="AM277" s="39"/>
      <c r="AN277" s="371"/>
      <c r="AO277" s="40"/>
      <c r="AP277" s="358"/>
      <c r="AQ277" s="39"/>
      <c r="AR277" s="40"/>
      <c r="AS277" s="40"/>
      <c r="AT277" s="40"/>
      <c r="AU277" s="39"/>
      <c r="AV277" s="358"/>
      <c r="AW277" s="39"/>
      <c r="AX277" s="54"/>
      <c r="AY277" s="358"/>
      <c r="AZ277" s="39"/>
      <c r="BA277" s="358"/>
      <c r="BB277" s="39"/>
      <c r="BC277" s="40"/>
      <c r="BD277" s="39"/>
      <c r="BE277" s="39"/>
      <c r="BF277" s="40"/>
      <c r="BG277" s="40"/>
      <c r="BH277" s="55"/>
      <c r="BI277" s="56"/>
      <c r="BJ277" s="39"/>
      <c r="BK277" s="54"/>
      <c r="BL277" s="358"/>
      <c r="BM277" s="39"/>
      <c r="BN277" s="381"/>
      <c r="BO277" s="53"/>
      <c r="BP277" s="53"/>
      <c r="BQ277" s="39"/>
      <c r="BR277" s="39"/>
      <c r="BS277" s="39"/>
      <c r="BT277" s="32"/>
      <c r="BU277" s="39"/>
      <c r="BV277" s="57"/>
      <c r="BW277" s="375"/>
      <c r="BX277" s="54"/>
      <c r="BY277" s="358"/>
      <c r="BZ277" s="58"/>
      <c r="CA277" s="59"/>
      <c r="CB277" s="60"/>
      <c r="CC277" s="59"/>
      <c r="CD277" s="59"/>
      <c r="CE277" s="61"/>
      <c r="CF277" s="39"/>
      <c r="CG277" s="39"/>
    </row>
    <row r="278" spans="1:85" ht="46.5" outlineLevel="1" x14ac:dyDescent="0.35">
      <c r="A278" s="75" t="s">
        <v>450</v>
      </c>
      <c r="B278" s="152" t="s">
        <v>1097</v>
      </c>
      <c r="C278" s="35" t="s">
        <v>81</v>
      </c>
      <c r="D278" s="153">
        <v>244803945858</v>
      </c>
      <c r="E278" s="154"/>
      <c r="F278" s="77">
        <f t="shared" si="48"/>
        <v>896.529</v>
      </c>
      <c r="G278" s="259">
        <f t="shared" si="44"/>
        <v>0</v>
      </c>
      <c r="H278" s="32">
        <f t="shared" si="45"/>
        <v>896.529</v>
      </c>
      <c r="I278" s="356"/>
      <c r="J278" s="155"/>
      <c r="K278" s="374"/>
      <c r="L278" s="156"/>
      <c r="M278" s="374"/>
      <c r="N278" s="156"/>
      <c r="O278" s="374"/>
      <c r="P278" s="156"/>
      <c r="Q278" s="356"/>
      <c r="R278" s="155"/>
      <c r="S278" s="156"/>
      <c r="T278" s="356"/>
      <c r="U278" s="155"/>
      <c r="V278" s="374"/>
      <c r="W278" s="157"/>
      <c r="X278" s="374"/>
      <c r="Y278" s="156"/>
      <c r="Z278" s="371"/>
      <c r="AA278" s="40"/>
      <c r="AB278" s="374"/>
      <c r="AC278" s="156"/>
      <c r="AD278" s="54"/>
      <c r="AE278" s="374"/>
      <c r="AF278" s="156"/>
      <c r="AG278" s="156"/>
      <c r="AH278" s="356"/>
      <c r="AI278" s="155"/>
      <c r="AJ278" s="356"/>
      <c r="AK278" s="155"/>
      <c r="AL278" s="356"/>
      <c r="AM278" s="156"/>
      <c r="AN278" s="371"/>
      <c r="AO278" s="40"/>
      <c r="AP278" s="374"/>
      <c r="AQ278" s="156"/>
      <c r="AR278" s="40"/>
      <c r="AS278" s="40"/>
      <c r="AT278" s="40"/>
      <c r="AU278" s="156"/>
      <c r="AV278" s="374"/>
      <c r="AW278" s="156"/>
      <c r="AX278" s="54"/>
      <c r="AY278" s="374"/>
      <c r="AZ278" s="156"/>
      <c r="BA278" s="374"/>
      <c r="BB278" s="156"/>
      <c r="BC278" s="40"/>
      <c r="BD278" s="156"/>
      <c r="BE278" s="156"/>
      <c r="BF278" s="40"/>
      <c r="BG278" s="40"/>
      <c r="BH278" s="55"/>
      <c r="BI278" s="56"/>
      <c r="BJ278" s="39">
        <v>896.529</v>
      </c>
      <c r="BK278" s="54"/>
      <c r="BL278" s="374"/>
      <c r="BM278" s="156"/>
      <c r="BN278" s="403"/>
      <c r="BO278" s="157"/>
      <c r="BP278" s="157"/>
      <c r="BQ278" s="156"/>
      <c r="BR278" s="156"/>
      <c r="BS278" s="156"/>
      <c r="BT278" s="155"/>
      <c r="BU278" s="156"/>
      <c r="BV278" s="57"/>
      <c r="BW278" s="375"/>
      <c r="BX278" s="54"/>
      <c r="BY278" s="374"/>
      <c r="BZ278" s="158"/>
      <c r="CA278" s="59"/>
      <c r="CB278" s="60"/>
      <c r="CC278" s="59"/>
      <c r="CD278" s="59"/>
      <c r="CE278" s="61"/>
      <c r="CF278" s="156"/>
      <c r="CG278" s="156"/>
    </row>
    <row r="279" spans="1:85" ht="46.5" outlineLevel="1" x14ac:dyDescent="0.35">
      <c r="A279" s="75" t="s">
        <v>450</v>
      </c>
      <c r="B279" s="10" t="s">
        <v>454</v>
      </c>
      <c r="C279" s="35" t="s">
        <v>81</v>
      </c>
      <c r="D279" s="72" t="s">
        <v>455</v>
      </c>
      <c r="E279" s="36" t="s">
        <v>74</v>
      </c>
      <c r="F279" s="77">
        <f t="shared" si="48"/>
        <v>6322.7714999999998</v>
      </c>
      <c r="G279" s="259">
        <f t="shared" si="44"/>
        <v>412.19911999999999</v>
      </c>
      <c r="H279" s="32">
        <f t="shared" si="45"/>
        <v>5910.5723799999996</v>
      </c>
      <c r="I279" s="259"/>
      <c r="J279" s="32"/>
      <c r="K279" s="358">
        <v>91.983029999999999</v>
      </c>
      <c r="L279" s="39">
        <v>37.570529999999998</v>
      </c>
      <c r="M279" s="358"/>
      <c r="N279" s="39"/>
      <c r="O279" s="358"/>
      <c r="P279" s="39"/>
      <c r="Q279" s="259"/>
      <c r="R279" s="32"/>
      <c r="S279" s="39">
        <v>371.02902</v>
      </c>
      <c r="T279" s="259">
        <v>320.21609000000001</v>
      </c>
      <c r="U279" s="32">
        <v>130.79240999999999</v>
      </c>
      <c r="V279" s="358"/>
      <c r="W279" s="53"/>
      <c r="X279" s="358"/>
      <c r="Y279" s="39"/>
      <c r="Z279" s="371"/>
      <c r="AA279" s="40"/>
      <c r="AB279" s="358"/>
      <c r="AC279" s="39"/>
      <c r="AD279" s="54"/>
      <c r="AE279" s="358"/>
      <c r="AF279" s="39"/>
      <c r="AG279" s="39"/>
      <c r="AH279" s="259"/>
      <c r="AI279" s="32"/>
      <c r="AJ279" s="259"/>
      <c r="AK279" s="32"/>
      <c r="AL279" s="259"/>
      <c r="AM279" s="39"/>
      <c r="AN279" s="371"/>
      <c r="AO279" s="40"/>
      <c r="AP279" s="358"/>
      <c r="AQ279" s="39"/>
      <c r="AR279" s="40"/>
      <c r="AS279" s="40"/>
      <c r="AT279" s="40"/>
      <c r="AU279" s="39"/>
      <c r="AV279" s="358"/>
      <c r="AW279" s="39"/>
      <c r="AX279" s="54"/>
      <c r="AY279" s="358"/>
      <c r="AZ279" s="39"/>
      <c r="BA279" s="358"/>
      <c r="BB279" s="39"/>
      <c r="BC279" s="40"/>
      <c r="BD279" s="39"/>
      <c r="BE279" s="39"/>
      <c r="BF279" s="40"/>
      <c r="BG279" s="40"/>
      <c r="BH279" s="55"/>
      <c r="BI279" s="44">
        <v>406.18042000000003</v>
      </c>
      <c r="BJ279" s="32">
        <v>4965</v>
      </c>
      <c r="BK279" s="54"/>
      <c r="BL279" s="358"/>
      <c r="BM279" s="39"/>
      <c r="BN279" s="381"/>
      <c r="BO279" s="53"/>
      <c r="BP279" s="53"/>
      <c r="BQ279" s="39"/>
      <c r="BR279" s="39"/>
      <c r="BS279" s="39"/>
      <c r="BT279" s="32"/>
      <c r="BU279" s="39"/>
      <c r="BV279" s="57"/>
      <c r="BW279" s="375"/>
      <c r="BX279" s="54"/>
      <c r="BY279" s="358"/>
      <c r="BZ279" s="58"/>
      <c r="CA279" s="59"/>
      <c r="CB279" s="60"/>
      <c r="CC279" s="59"/>
      <c r="CD279" s="59"/>
      <c r="CE279" s="61"/>
      <c r="CF279" s="39"/>
      <c r="CG279" s="39"/>
    </row>
    <row r="280" spans="1:85" ht="46.5" outlineLevel="1" x14ac:dyDescent="0.35">
      <c r="A280" s="75" t="s">
        <v>450</v>
      </c>
      <c r="B280" s="10" t="s">
        <v>456</v>
      </c>
      <c r="C280" s="35" t="s">
        <v>81</v>
      </c>
      <c r="D280" s="72">
        <v>241600120366</v>
      </c>
      <c r="E280" s="36" t="s">
        <v>74</v>
      </c>
      <c r="F280" s="77">
        <f t="shared" si="48"/>
        <v>474.98399999999998</v>
      </c>
      <c r="G280" s="259">
        <f t="shared" si="44"/>
        <v>0</v>
      </c>
      <c r="H280" s="32">
        <f t="shared" si="45"/>
        <v>474.98399999999998</v>
      </c>
      <c r="I280" s="259"/>
      <c r="J280" s="32"/>
      <c r="K280" s="358"/>
      <c r="L280" s="39"/>
      <c r="M280" s="358"/>
      <c r="N280" s="39"/>
      <c r="O280" s="358"/>
      <c r="P280" s="39"/>
      <c r="Q280" s="259"/>
      <c r="R280" s="32"/>
      <c r="S280" s="39"/>
      <c r="T280" s="259"/>
      <c r="U280" s="32"/>
      <c r="V280" s="358"/>
      <c r="W280" s="53"/>
      <c r="X280" s="358"/>
      <c r="Y280" s="39"/>
      <c r="Z280" s="371"/>
      <c r="AA280" s="40"/>
      <c r="AB280" s="358"/>
      <c r="AC280" s="39"/>
      <c r="AD280" s="54"/>
      <c r="AE280" s="358"/>
      <c r="AF280" s="39"/>
      <c r="AG280" s="39"/>
      <c r="AH280" s="259"/>
      <c r="AI280" s="32"/>
      <c r="AJ280" s="259"/>
      <c r="AK280" s="32"/>
      <c r="AL280" s="259"/>
      <c r="AM280" s="39"/>
      <c r="AN280" s="371"/>
      <c r="AO280" s="40"/>
      <c r="AP280" s="358"/>
      <c r="AQ280" s="39"/>
      <c r="AR280" s="40"/>
      <c r="AS280" s="40"/>
      <c r="AT280" s="40"/>
      <c r="AU280" s="39"/>
      <c r="AV280" s="358"/>
      <c r="AW280" s="39"/>
      <c r="AX280" s="54"/>
      <c r="AY280" s="358"/>
      <c r="AZ280" s="39"/>
      <c r="BA280" s="358"/>
      <c r="BB280" s="39"/>
      <c r="BC280" s="40"/>
      <c r="BD280" s="39"/>
      <c r="BE280" s="39"/>
      <c r="BF280" s="40"/>
      <c r="BG280" s="40"/>
      <c r="BH280" s="55"/>
      <c r="BI280" s="56"/>
      <c r="BJ280" s="39">
        <v>474.98399999999998</v>
      </c>
      <c r="BK280" s="54"/>
      <c r="BL280" s="358"/>
      <c r="BM280" s="39"/>
      <c r="BN280" s="381"/>
      <c r="BO280" s="53"/>
      <c r="BP280" s="53"/>
      <c r="BQ280" s="39"/>
      <c r="BR280" s="39"/>
      <c r="BS280" s="39"/>
      <c r="BT280" s="32"/>
      <c r="BU280" s="39"/>
      <c r="BV280" s="57"/>
      <c r="BW280" s="375"/>
      <c r="BX280" s="54"/>
      <c r="BY280" s="358"/>
      <c r="BZ280" s="58"/>
      <c r="CA280" s="59"/>
      <c r="CB280" s="60"/>
      <c r="CC280" s="59"/>
      <c r="CD280" s="59"/>
      <c r="CE280" s="61"/>
      <c r="CF280" s="39"/>
      <c r="CG280" s="39"/>
    </row>
    <row r="281" spans="1:85" ht="46.5" outlineLevel="1" x14ac:dyDescent="0.35">
      <c r="A281" s="75" t="s">
        <v>450</v>
      </c>
      <c r="B281" s="10" t="s">
        <v>457</v>
      </c>
      <c r="C281" s="35" t="s">
        <v>81</v>
      </c>
      <c r="D281" s="72" t="s">
        <v>458</v>
      </c>
      <c r="E281" s="36" t="s">
        <v>74</v>
      </c>
      <c r="F281" s="77">
        <f t="shared" si="48"/>
        <v>438.36099999999999</v>
      </c>
      <c r="G281" s="259">
        <f t="shared" si="44"/>
        <v>108.60800999999999</v>
      </c>
      <c r="H281" s="32">
        <f t="shared" si="45"/>
        <v>329.75299000000001</v>
      </c>
      <c r="I281" s="259"/>
      <c r="J281" s="32"/>
      <c r="K281" s="358"/>
      <c r="L281" s="39"/>
      <c r="M281" s="358"/>
      <c r="N281" s="39"/>
      <c r="O281" s="358"/>
      <c r="P281" s="39"/>
      <c r="Q281" s="259"/>
      <c r="R281" s="32"/>
      <c r="S281" s="39">
        <v>197.892</v>
      </c>
      <c r="T281" s="259">
        <v>108.60800999999999</v>
      </c>
      <c r="U281" s="32">
        <v>44.360990000000001</v>
      </c>
      <c r="V281" s="358"/>
      <c r="W281" s="53"/>
      <c r="X281" s="358"/>
      <c r="Y281" s="39"/>
      <c r="Z281" s="371"/>
      <c r="AA281" s="40"/>
      <c r="AB281" s="358"/>
      <c r="AC281" s="39"/>
      <c r="AD281" s="54"/>
      <c r="AE281" s="358"/>
      <c r="AF281" s="39"/>
      <c r="AG281" s="39"/>
      <c r="AH281" s="259"/>
      <c r="AI281" s="32"/>
      <c r="AJ281" s="259"/>
      <c r="AK281" s="32"/>
      <c r="AL281" s="259"/>
      <c r="AM281" s="39"/>
      <c r="AN281" s="371"/>
      <c r="AO281" s="40"/>
      <c r="AP281" s="358"/>
      <c r="AQ281" s="39"/>
      <c r="AR281" s="40"/>
      <c r="AS281" s="40"/>
      <c r="AT281" s="40"/>
      <c r="AU281" s="39"/>
      <c r="AV281" s="358"/>
      <c r="AW281" s="39"/>
      <c r="AX281" s="54"/>
      <c r="AY281" s="358"/>
      <c r="AZ281" s="39"/>
      <c r="BA281" s="358"/>
      <c r="BB281" s="39"/>
      <c r="BC281" s="40"/>
      <c r="BD281" s="39"/>
      <c r="BE281" s="39"/>
      <c r="BF281" s="40"/>
      <c r="BG281" s="40"/>
      <c r="BH281" s="55"/>
      <c r="BI281" s="56">
        <v>87.5</v>
      </c>
      <c r="BJ281" s="39"/>
      <c r="BK281" s="54"/>
      <c r="BL281" s="358"/>
      <c r="BM281" s="39"/>
      <c r="BN281" s="381"/>
      <c r="BO281" s="53"/>
      <c r="BP281" s="53"/>
      <c r="BQ281" s="39"/>
      <c r="BR281" s="39"/>
      <c r="BS281" s="39"/>
      <c r="BT281" s="32"/>
      <c r="BU281" s="39"/>
      <c r="BV281" s="57"/>
      <c r="BW281" s="375"/>
      <c r="BX281" s="54"/>
      <c r="BY281" s="358"/>
      <c r="BZ281" s="58"/>
      <c r="CA281" s="59"/>
      <c r="CB281" s="60"/>
      <c r="CC281" s="59"/>
      <c r="CD281" s="59"/>
      <c r="CE281" s="61"/>
      <c r="CF281" s="39"/>
      <c r="CG281" s="39"/>
    </row>
    <row r="282" spans="1:85" ht="46.5" outlineLevel="1" x14ac:dyDescent="0.35">
      <c r="A282" s="75" t="s">
        <v>450</v>
      </c>
      <c r="B282" s="10" t="s">
        <v>459</v>
      </c>
      <c r="C282" s="35" t="s">
        <v>81</v>
      </c>
      <c r="D282" s="72" t="s">
        <v>460</v>
      </c>
      <c r="E282" s="36" t="s">
        <v>74</v>
      </c>
      <c r="F282" s="77">
        <f t="shared" si="48"/>
        <v>1978.85869</v>
      </c>
      <c r="G282" s="259">
        <f t="shared" si="44"/>
        <v>284.85205000000002</v>
      </c>
      <c r="H282" s="32">
        <f t="shared" si="45"/>
        <v>1694.0066400000001</v>
      </c>
      <c r="I282" s="259"/>
      <c r="J282" s="32"/>
      <c r="K282" s="358"/>
      <c r="L282" s="39"/>
      <c r="M282" s="358"/>
      <c r="N282" s="39"/>
      <c r="O282" s="358"/>
      <c r="P282" s="39"/>
      <c r="Q282" s="259"/>
      <c r="R282" s="32"/>
      <c r="S282" s="39">
        <v>173.15549999999999</v>
      </c>
      <c r="T282" s="259">
        <v>284.85205000000002</v>
      </c>
      <c r="U282" s="32">
        <v>116.34795</v>
      </c>
      <c r="V282" s="358"/>
      <c r="W282" s="53"/>
      <c r="X282" s="358"/>
      <c r="Y282" s="39"/>
      <c r="Z282" s="371"/>
      <c r="AA282" s="40"/>
      <c r="AB282" s="358"/>
      <c r="AC282" s="39"/>
      <c r="AD282" s="54"/>
      <c r="AE282" s="358"/>
      <c r="AF282" s="39"/>
      <c r="AG282" s="39"/>
      <c r="AH282" s="259"/>
      <c r="AI282" s="32"/>
      <c r="AJ282" s="259"/>
      <c r="AK282" s="32"/>
      <c r="AL282" s="259"/>
      <c r="AM282" s="39"/>
      <c r="AN282" s="371"/>
      <c r="AO282" s="40"/>
      <c r="AP282" s="358"/>
      <c r="AQ282" s="39"/>
      <c r="AR282" s="40"/>
      <c r="AS282" s="40"/>
      <c r="AT282" s="40"/>
      <c r="AU282" s="39"/>
      <c r="AV282" s="358"/>
      <c r="AW282" s="39"/>
      <c r="AX282" s="54"/>
      <c r="AY282" s="358"/>
      <c r="AZ282" s="39"/>
      <c r="BA282" s="358"/>
      <c r="BB282" s="39"/>
      <c r="BC282" s="40"/>
      <c r="BD282" s="39"/>
      <c r="BE282" s="39"/>
      <c r="BF282" s="40"/>
      <c r="BG282" s="40"/>
      <c r="BH282" s="55"/>
      <c r="BI282" s="44">
        <v>132.20319000000001</v>
      </c>
      <c r="BJ282" s="32">
        <v>1272.3</v>
      </c>
      <c r="BK282" s="54"/>
      <c r="BL282" s="358"/>
      <c r="BM282" s="39"/>
      <c r="BN282" s="381"/>
      <c r="BO282" s="53"/>
      <c r="BP282" s="53"/>
      <c r="BQ282" s="39"/>
      <c r="BR282" s="39"/>
      <c r="BS282" s="39"/>
      <c r="BT282" s="32"/>
      <c r="BU282" s="39"/>
      <c r="BV282" s="57"/>
      <c r="BW282" s="375"/>
      <c r="BX282" s="54"/>
      <c r="BY282" s="358"/>
      <c r="BZ282" s="58"/>
      <c r="CA282" s="59"/>
      <c r="CB282" s="60"/>
      <c r="CC282" s="59"/>
      <c r="CD282" s="59"/>
      <c r="CE282" s="61"/>
      <c r="CF282" s="39"/>
      <c r="CG282" s="39"/>
    </row>
    <row r="283" spans="1:85" ht="46.5" outlineLevel="1" x14ac:dyDescent="0.35">
      <c r="A283" s="75" t="s">
        <v>450</v>
      </c>
      <c r="B283" s="10" t="s">
        <v>461</v>
      </c>
      <c r="C283" s="35" t="s">
        <v>81</v>
      </c>
      <c r="D283" s="72">
        <v>241600317838</v>
      </c>
      <c r="E283" s="36" t="s">
        <v>74</v>
      </c>
      <c r="F283" s="77">
        <f t="shared" si="48"/>
        <v>154.946</v>
      </c>
      <c r="G283" s="259">
        <f t="shared" si="44"/>
        <v>0</v>
      </c>
      <c r="H283" s="32">
        <f t="shared" si="45"/>
        <v>154.946</v>
      </c>
      <c r="I283" s="259"/>
      <c r="J283" s="32"/>
      <c r="K283" s="358"/>
      <c r="L283" s="39"/>
      <c r="M283" s="358"/>
      <c r="N283" s="39"/>
      <c r="O283" s="358"/>
      <c r="P283" s="39"/>
      <c r="Q283" s="259"/>
      <c r="R283" s="32"/>
      <c r="S283" s="39">
        <v>98.945999999999998</v>
      </c>
      <c r="T283" s="259"/>
      <c r="U283" s="32"/>
      <c r="V283" s="358"/>
      <c r="W283" s="53"/>
      <c r="X283" s="358"/>
      <c r="Y283" s="39"/>
      <c r="Z283" s="371"/>
      <c r="AA283" s="40"/>
      <c r="AB283" s="358"/>
      <c r="AC283" s="39"/>
      <c r="AD283" s="54"/>
      <c r="AE283" s="358"/>
      <c r="AF283" s="39"/>
      <c r="AG283" s="39"/>
      <c r="AH283" s="259"/>
      <c r="AI283" s="32"/>
      <c r="AJ283" s="259"/>
      <c r="AK283" s="32"/>
      <c r="AL283" s="259"/>
      <c r="AM283" s="39"/>
      <c r="AN283" s="371"/>
      <c r="AO283" s="40"/>
      <c r="AP283" s="358"/>
      <c r="AQ283" s="39"/>
      <c r="AR283" s="40"/>
      <c r="AS283" s="40"/>
      <c r="AT283" s="40"/>
      <c r="AU283" s="39"/>
      <c r="AV283" s="358"/>
      <c r="AW283" s="39"/>
      <c r="AX283" s="54"/>
      <c r="AY283" s="358"/>
      <c r="AZ283" s="39"/>
      <c r="BA283" s="358"/>
      <c r="BB283" s="39"/>
      <c r="BC283" s="40"/>
      <c r="BD283" s="39"/>
      <c r="BE283" s="39"/>
      <c r="BF283" s="40"/>
      <c r="BG283" s="40"/>
      <c r="BH283" s="55"/>
      <c r="BI283" s="56">
        <v>56</v>
      </c>
      <c r="BJ283" s="39"/>
      <c r="BK283" s="54"/>
      <c r="BL283" s="358"/>
      <c r="BM283" s="39"/>
      <c r="BN283" s="381"/>
      <c r="BO283" s="53"/>
      <c r="BP283" s="53"/>
      <c r="BQ283" s="39"/>
      <c r="BR283" s="39"/>
      <c r="BS283" s="39"/>
      <c r="BT283" s="32"/>
      <c r="BU283" s="39"/>
      <c r="BV283" s="57"/>
      <c r="BW283" s="375"/>
      <c r="BX283" s="54"/>
      <c r="BY283" s="358"/>
      <c r="BZ283" s="58"/>
      <c r="CA283" s="59"/>
      <c r="CB283" s="60"/>
      <c r="CC283" s="59"/>
      <c r="CD283" s="59"/>
      <c r="CE283" s="61"/>
      <c r="CF283" s="39"/>
      <c r="CG283" s="39"/>
    </row>
    <row r="284" spans="1:85" ht="46.5" outlineLevel="1" x14ac:dyDescent="0.35">
      <c r="A284" s="75" t="s">
        <v>450</v>
      </c>
      <c r="B284" s="10" t="s">
        <v>462</v>
      </c>
      <c r="C284" s="35" t="s">
        <v>81</v>
      </c>
      <c r="D284" s="72">
        <v>246312366404</v>
      </c>
      <c r="E284" s="36" t="s">
        <v>74</v>
      </c>
      <c r="F284" s="77">
        <f t="shared" si="48"/>
        <v>74.209500000000006</v>
      </c>
      <c r="G284" s="259">
        <f t="shared" si="44"/>
        <v>0</v>
      </c>
      <c r="H284" s="32">
        <f t="shared" si="45"/>
        <v>74.209500000000006</v>
      </c>
      <c r="I284" s="259"/>
      <c r="J284" s="32"/>
      <c r="K284" s="358"/>
      <c r="L284" s="39"/>
      <c r="M284" s="358"/>
      <c r="N284" s="39"/>
      <c r="O284" s="358"/>
      <c r="P284" s="39"/>
      <c r="Q284" s="259"/>
      <c r="R284" s="32"/>
      <c r="S284" s="39">
        <v>74.209500000000006</v>
      </c>
      <c r="T284" s="259"/>
      <c r="U284" s="32"/>
      <c r="V284" s="358"/>
      <c r="W284" s="53"/>
      <c r="X284" s="358"/>
      <c r="Y284" s="39"/>
      <c r="Z284" s="371"/>
      <c r="AA284" s="40"/>
      <c r="AB284" s="358"/>
      <c r="AC284" s="39"/>
      <c r="AD284" s="54"/>
      <c r="AE284" s="358"/>
      <c r="AF284" s="39"/>
      <c r="AG284" s="39"/>
      <c r="AH284" s="259"/>
      <c r="AI284" s="32"/>
      <c r="AJ284" s="259"/>
      <c r="AK284" s="32"/>
      <c r="AL284" s="259"/>
      <c r="AM284" s="39"/>
      <c r="AN284" s="371"/>
      <c r="AO284" s="40"/>
      <c r="AP284" s="358"/>
      <c r="AQ284" s="39"/>
      <c r="AR284" s="40"/>
      <c r="AS284" s="40"/>
      <c r="AT284" s="40"/>
      <c r="AU284" s="39"/>
      <c r="AV284" s="358"/>
      <c r="AW284" s="39"/>
      <c r="AX284" s="54"/>
      <c r="AY284" s="358"/>
      <c r="AZ284" s="39"/>
      <c r="BA284" s="358"/>
      <c r="BB284" s="39"/>
      <c r="BC284" s="40"/>
      <c r="BD284" s="39"/>
      <c r="BE284" s="39"/>
      <c r="BF284" s="40"/>
      <c r="BG284" s="40"/>
      <c r="BH284" s="55"/>
      <c r="BI284" s="44"/>
      <c r="BJ284" s="32"/>
      <c r="BK284" s="54"/>
      <c r="BL284" s="358"/>
      <c r="BM284" s="39"/>
      <c r="BN284" s="381"/>
      <c r="BO284" s="53"/>
      <c r="BP284" s="53"/>
      <c r="BQ284" s="39"/>
      <c r="BR284" s="39"/>
      <c r="BS284" s="39"/>
      <c r="BT284" s="32"/>
      <c r="BU284" s="39"/>
      <c r="BV284" s="57"/>
      <c r="BW284" s="375"/>
      <c r="BX284" s="54"/>
      <c r="BY284" s="358"/>
      <c r="BZ284" s="58"/>
      <c r="CA284" s="59"/>
      <c r="CB284" s="60"/>
      <c r="CC284" s="59"/>
      <c r="CD284" s="59"/>
      <c r="CE284" s="61"/>
      <c r="CF284" s="39"/>
      <c r="CG284" s="39"/>
    </row>
    <row r="285" spans="1:85" ht="46.5" outlineLevel="1" x14ac:dyDescent="0.35">
      <c r="A285" s="75" t="s">
        <v>450</v>
      </c>
      <c r="B285" s="10" t="s">
        <v>463</v>
      </c>
      <c r="C285" s="35" t="s">
        <v>81</v>
      </c>
      <c r="D285" s="72">
        <v>241601413608</v>
      </c>
      <c r="E285" s="36" t="s">
        <v>74</v>
      </c>
      <c r="F285" s="77">
        <f t="shared" si="48"/>
        <v>54</v>
      </c>
      <c r="G285" s="259">
        <f t="shared" si="44"/>
        <v>0</v>
      </c>
      <c r="H285" s="32">
        <f t="shared" si="45"/>
        <v>54</v>
      </c>
      <c r="I285" s="259"/>
      <c r="J285" s="32"/>
      <c r="K285" s="358"/>
      <c r="L285" s="39"/>
      <c r="M285" s="358"/>
      <c r="N285" s="39"/>
      <c r="O285" s="358"/>
      <c r="P285" s="39"/>
      <c r="Q285" s="259"/>
      <c r="R285" s="32"/>
      <c r="S285" s="39"/>
      <c r="T285" s="259"/>
      <c r="U285" s="32"/>
      <c r="V285" s="358"/>
      <c r="W285" s="53"/>
      <c r="X285" s="358"/>
      <c r="Y285" s="39"/>
      <c r="Z285" s="371"/>
      <c r="AA285" s="40"/>
      <c r="AB285" s="358"/>
      <c r="AC285" s="39"/>
      <c r="AD285" s="54"/>
      <c r="AE285" s="358"/>
      <c r="AF285" s="39"/>
      <c r="AG285" s="39"/>
      <c r="AH285" s="259"/>
      <c r="AI285" s="32"/>
      <c r="AJ285" s="259"/>
      <c r="AK285" s="32"/>
      <c r="AL285" s="259"/>
      <c r="AM285" s="39"/>
      <c r="AN285" s="371"/>
      <c r="AO285" s="40"/>
      <c r="AP285" s="358"/>
      <c r="AQ285" s="39"/>
      <c r="AR285" s="40"/>
      <c r="AS285" s="40"/>
      <c r="AT285" s="40"/>
      <c r="AU285" s="39"/>
      <c r="AV285" s="358"/>
      <c r="AW285" s="39"/>
      <c r="AX285" s="54"/>
      <c r="AY285" s="358"/>
      <c r="AZ285" s="39"/>
      <c r="BA285" s="358"/>
      <c r="BB285" s="39"/>
      <c r="BC285" s="40"/>
      <c r="BD285" s="39"/>
      <c r="BE285" s="39"/>
      <c r="BF285" s="40"/>
      <c r="BG285" s="40"/>
      <c r="BH285" s="55"/>
      <c r="BI285" s="56"/>
      <c r="BJ285" s="39">
        <v>54</v>
      </c>
      <c r="BK285" s="54"/>
      <c r="BL285" s="358"/>
      <c r="BM285" s="39"/>
      <c r="BN285" s="381"/>
      <c r="BO285" s="53"/>
      <c r="BP285" s="53"/>
      <c r="BQ285" s="39"/>
      <c r="BR285" s="39"/>
      <c r="BS285" s="39"/>
      <c r="BT285" s="32"/>
      <c r="BU285" s="39"/>
      <c r="BV285" s="57"/>
      <c r="BW285" s="375"/>
      <c r="BX285" s="54"/>
      <c r="BY285" s="358"/>
      <c r="BZ285" s="58"/>
      <c r="CA285" s="59"/>
      <c r="CB285" s="60"/>
      <c r="CC285" s="59"/>
      <c r="CD285" s="59"/>
      <c r="CE285" s="61"/>
      <c r="CF285" s="39"/>
      <c r="CG285" s="39"/>
    </row>
    <row r="286" spans="1:85" ht="46.5" outlineLevel="1" x14ac:dyDescent="0.35">
      <c r="A286" s="75" t="s">
        <v>450</v>
      </c>
      <c r="B286" s="10" t="s">
        <v>464</v>
      </c>
      <c r="C286" s="35" t="s">
        <v>81</v>
      </c>
      <c r="D286" s="72" t="s">
        <v>465</v>
      </c>
      <c r="E286" s="36" t="s">
        <v>74</v>
      </c>
      <c r="F286" s="77">
        <f t="shared" si="48"/>
        <v>5889.7807199999997</v>
      </c>
      <c r="G286" s="259">
        <f t="shared" si="44"/>
        <v>0</v>
      </c>
      <c r="H286" s="32">
        <f t="shared" si="45"/>
        <v>5889.7807199999997</v>
      </c>
      <c r="I286" s="259"/>
      <c r="J286" s="32"/>
      <c r="K286" s="358"/>
      <c r="L286" s="39"/>
      <c r="M286" s="358"/>
      <c r="N286" s="39"/>
      <c r="O286" s="358"/>
      <c r="P286" s="39"/>
      <c r="Q286" s="259"/>
      <c r="R286" s="32"/>
      <c r="S286" s="39">
        <v>217.18647000000001</v>
      </c>
      <c r="T286" s="259"/>
      <c r="U286" s="32"/>
      <c r="V286" s="358"/>
      <c r="W286" s="53"/>
      <c r="X286" s="358"/>
      <c r="Y286" s="39"/>
      <c r="Z286" s="371"/>
      <c r="AA286" s="40"/>
      <c r="AB286" s="358"/>
      <c r="AC286" s="39"/>
      <c r="AD286" s="54"/>
      <c r="AE286" s="358"/>
      <c r="AF286" s="39"/>
      <c r="AG286" s="39"/>
      <c r="AH286" s="259"/>
      <c r="AI286" s="32"/>
      <c r="AJ286" s="259"/>
      <c r="AK286" s="32"/>
      <c r="AL286" s="259"/>
      <c r="AM286" s="39"/>
      <c r="AN286" s="371"/>
      <c r="AO286" s="40"/>
      <c r="AP286" s="358"/>
      <c r="AQ286" s="39"/>
      <c r="AR286" s="40"/>
      <c r="AS286" s="40"/>
      <c r="AT286" s="40"/>
      <c r="AU286" s="39"/>
      <c r="AV286" s="358"/>
      <c r="AW286" s="39"/>
      <c r="AX286" s="54"/>
      <c r="AY286" s="358"/>
      <c r="AZ286" s="39"/>
      <c r="BA286" s="358"/>
      <c r="BB286" s="39"/>
      <c r="BC286" s="40"/>
      <c r="BD286" s="39"/>
      <c r="BE286" s="39"/>
      <c r="BF286" s="40"/>
      <c r="BG286" s="40"/>
      <c r="BH286" s="55"/>
      <c r="BI286" s="44">
        <f>74.25+64.75</f>
        <v>139</v>
      </c>
      <c r="BJ286" s="32">
        <v>5533.5942500000001</v>
      </c>
      <c r="BK286" s="54"/>
      <c r="BL286" s="358"/>
      <c r="BM286" s="39"/>
      <c r="BN286" s="381"/>
      <c r="BO286" s="53"/>
      <c r="BP286" s="53"/>
      <c r="BQ286" s="39"/>
      <c r="BR286" s="39"/>
      <c r="BS286" s="39"/>
      <c r="BT286" s="32"/>
      <c r="BU286" s="39"/>
      <c r="BV286" s="57"/>
      <c r="BW286" s="375"/>
      <c r="BX286" s="54"/>
      <c r="BY286" s="358"/>
      <c r="BZ286" s="58"/>
      <c r="CA286" s="59"/>
      <c r="CB286" s="60"/>
      <c r="CC286" s="59"/>
      <c r="CD286" s="59"/>
      <c r="CE286" s="61"/>
      <c r="CF286" s="39"/>
      <c r="CG286" s="39"/>
    </row>
    <row r="287" spans="1:85" ht="46.5" outlineLevel="1" x14ac:dyDescent="0.35">
      <c r="A287" s="75" t="s">
        <v>450</v>
      </c>
      <c r="B287" s="10" t="s">
        <v>466</v>
      </c>
      <c r="C287" s="35" t="s">
        <v>81</v>
      </c>
      <c r="D287" s="72" t="s">
        <v>467</v>
      </c>
      <c r="E287" s="36" t="s">
        <v>74</v>
      </c>
      <c r="F287" s="77">
        <f t="shared" si="48"/>
        <v>906.73890000000006</v>
      </c>
      <c r="G287" s="259">
        <f t="shared" si="44"/>
        <v>0</v>
      </c>
      <c r="H287" s="32">
        <f t="shared" si="45"/>
        <v>906.73890000000006</v>
      </c>
      <c r="I287" s="259"/>
      <c r="J287" s="32"/>
      <c r="K287" s="358"/>
      <c r="L287" s="39"/>
      <c r="M287" s="358"/>
      <c r="N287" s="39"/>
      <c r="O287" s="358"/>
      <c r="P287" s="39"/>
      <c r="Q287" s="259"/>
      <c r="R287" s="32"/>
      <c r="S287" s="39">
        <v>74.209500000000006</v>
      </c>
      <c r="T287" s="259"/>
      <c r="U287" s="32"/>
      <c r="V287" s="358"/>
      <c r="W287" s="53"/>
      <c r="X287" s="358"/>
      <c r="Y287" s="39"/>
      <c r="Z287" s="371"/>
      <c r="AA287" s="40"/>
      <c r="AB287" s="358"/>
      <c r="AC287" s="39"/>
      <c r="AD287" s="54"/>
      <c r="AE287" s="358"/>
      <c r="AF287" s="39"/>
      <c r="AG287" s="39"/>
      <c r="AH287" s="259"/>
      <c r="AI287" s="32"/>
      <c r="AJ287" s="259"/>
      <c r="AK287" s="32"/>
      <c r="AL287" s="259"/>
      <c r="AM287" s="39"/>
      <c r="AN287" s="371"/>
      <c r="AO287" s="40"/>
      <c r="AP287" s="358"/>
      <c r="AQ287" s="39"/>
      <c r="AR287" s="40"/>
      <c r="AS287" s="40"/>
      <c r="AT287" s="40"/>
      <c r="AU287" s="39"/>
      <c r="AV287" s="358"/>
      <c r="AW287" s="39"/>
      <c r="AX287" s="54"/>
      <c r="AY287" s="358"/>
      <c r="AZ287" s="39"/>
      <c r="BA287" s="358"/>
      <c r="BB287" s="39"/>
      <c r="BC287" s="40"/>
      <c r="BD287" s="39"/>
      <c r="BE287" s="39"/>
      <c r="BF287" s="40"/>
      <c r="BG287" s="40"/>
      <c r="BH287" s="55"/>
      <c r="BI287" s="44"/>
      <c r="BJ287" s="32">
        <v>832.52940000000001</v>
      </c>
      <c r="BK287" s="54"/>
      <c r="BL287" s="358"/>
      <c r="BM287" s="39"/>
      <c r="BN287" s="381"/>
      <c r="BO287" s="53"/>
      <c r="BP287" s="53"/>
      <c r="BQ287" s="39"/>
      <c r="BR287" s="39"/>
      <c r="BS287" s="39"/>
      <c r="BT287" s="32"/>
      <c r="BU287" s="39"/>
      <c r="BV287" s="57"/>
      <c r="BW287" s="375"/>
      <c r="BX287" s="54"/>
      <c r="BY287" s="358"/>
      <c r="BZ287" s="58"/>
      <c r="CA287" s="59"/>
      <c r="CB287" s="60"/>
      <c r="CC287" s="59"/>
      <c r="CD287" s="59"/>
      <c r="CE287" s="61"/>
      <c r="CF287" s="39"/>
      <c r="CG287" s="39"/>
    </row>
    <row r="288" spans="1:85" ht="46.5" outlineLevel="1" x14ac:dyDescent="0.35">
      <c r="A288" s="75" t="s">
        <v>450</v>
      </c>
      <c r="B288" s="10" t="s">
        <v>468</v>
      </c>
      <c r="C288" s="35" t="s">
        <v>81</v>
      </c>
      <c r="D288" s="72">
        <v>246105068569</v>
      </c>
      <c r="E288" s="36" t="s">
        <v>74</v>
      </c>
      <c r="F288" s="77">
        <f t="shared" si="48"/>
        <v>1090.2</v>
      </c>
      <c r="G288" s="259">
        <f t="shared" si="44"/>
        <v>774.04200000000003</v>
      </c>
      <c r="H288" s="32">
        <f t="shared" si="45"/>
        <v>316.15800000000002</v>
      </c>
      <c r="I288" s="259"/>
      <c r="J288" s="32"/>
      <c r="K288" s="358"/>
      <c r="L288" s="39"/>
      <c r="M288" s="358"/>
      <c r="N288" s="39"/>
      <c r="O288" s="358"/>
      <c r="P288" s="39"/>
      <c r="Q288" s="259"/>
      <c r="R288" s="32"/>
      <c r="S288" s="39"/>
      <c r="T288" s="259"/>
      <c r="U288" s="32"/>
      <c r="V288" s="358"/>
      <c r="W288" s="53"/>
      <c r="X288" s="358"/>
      <c r="Y288" s="39"/>
      <c r="Z288" s="371"/>
      <c r="AA288" s="40"/>
      <c r="AB288" s="358"/>
      <c r="AC288" s="39"/>
      <c r="AD288" s="54"/>
      <c r="AE288" s="358"/>
      <c r="AF288" s="39"/>
      <c r="AG288" s="39"/>
      <c r="AH288" s="259"/>
      <c r="AI288" s="32"/>
      <c r="AJ288" s="259"/>
      <c r="AK288" s="32"/>
      <c r="AL288" s="259">
        <v>774.04200000000003</v>
      </c>
      <c r="AM288" s="39">
        <v>316.15800000000002</v>
      </c>
      <c r="AN288" s="371"/>
      <c r="AO288" s="40"/>
      <c r="AP288" s="358"/>
      <c r="AQ288" s="39"/>
      <c r="AR288" s="40"/>
      <c r="AS288" s="40"/>
      <c r="AT288" s="40"/>
      <c r="AU288" s="39"/>
      <c r="AV288" s="358"/>
      <c r="AW288" s="39"/>
      <c r="AX288" s="54"/>
      <c r="AY288" s="358"/>
      <c r="AZ288" s="39"/>
      <c r="BA288" s="358"/>
      <c r="BB288" s="39"/>
      <c r="BC288" s="40"/>
      <c r="BD288" s="39"/>
      <c r="BE288" s="39"/>
      <c r="BF288" s="40"/>
      <c r="BG288" s="40"/>
      <c r="BH288" s="55"/>
      <c r="BI288" s="56"/>
      <c r="BJ288" s="39"/>
      <c r="BK288" s="54"/>
      <c r="BL288" s="358"/>
      <c r="BM288" s="39"/>
      <c r="BN288" s="381"/>
      <c r="BO288" s="53"/>
      <c r="BP288" s="53"/>
      <c r="BQ288" s="39"/>
      <c r="BR288" s="39"/>
      <c r="BS288" s="39"/>
      <c r="BT288" s="32"/>
      <c r="BU288" s="39"/>
      <c r="BV288" s="57"/>
      <c r="BW288" s="375"/>
      <c r="BX288" s="54"/>
      <c r="BY288" s="358"/>
      <c r="BZ288" s="58"/>
      <c r="CA288" s="59"/>
      <c r="CB288" s="60"/>
      <c r="CC288" s="59"/>
      <c r="CD288" s="59"/>
      <c r="CE288" s="61"/>
      <c r="CF288" s="39"/>
      <c r="CG288" s="39"/>
    </row>
    <row r="289" spans="1:85" ht="46.5" outlineLevel="1" x14ac:dyDescent="0.35">
      <c r="A289" s="75" t="s">
        <v>450</v>
      </c>
      <c r="B289" s="10" t="s">
        <v>469</v>
      </c>
      <c r="C289" s="35" t="s">
        <v>81</v>
      </c>
      <c r="D289" s="72">
        <v>241600407633</v>
      </c>
      <c r="E289" s="36" t="s">
        <v>74</v>
      </c>
      <c r="F289" s="77">
        <f t="shared" si="48"/>
        <v>501</v>
      </c>
      <c r="G289" s="259">
        <f t="shared" si="44"/>
        <v>0</v>
      </c>
      <c r="H289" s="32">
        <f t="shared" si="45"/>
        <v>501</v>
      </c>
      <c r="I289" s="259"/>
      <c r="J289" s="32"/>
      <c r="K289" s="358"/>
      <c r="L289" s="39"/>
      <c r="M289" s="358"/>
      <c r="N289" s="39"/>
      <c r="O289" s="358"/>
      <c r="P289" s="39"/>
      <c r="Q289" s="259"/>
      <c r="R289" s="32"/>
      <c r="S289" s="39"/>
      <c r="T289" s="259"/>
      <c r="U289" s="32"/>
      <c r="V289" s="358"/>
      <c r="W289" s="53"/>
      <c r="X289" s="358"/>
      <c r="Y289" s="39"/>
      <c r="Z289" s="371"/>
      <c r="AA289" s="40"/>
      <c r="AB289" s="358"/>
      <c r="AC289" s="39"/>
      <c r="AD289" s="54"/>
      <c r="AE289" s="358"/>
      <c r="AF289" s="39"/>
      <c r="AG289" s="39"/>
      <c r="AH289" s="259"/>
      <c r="AI289" s="32"/>
      <c r="AJ289" s="259"/>
      <c r="AK289" s="32"/>
      <c r="AL289" s="259"/>
      <c r="AM289" s="39"/>
      <c r="AN289" s="371"/>
      <c r="AO289" s="40"/>
      <c r="AP289" s="358"/>
      <c r="AQ289" s="39"/>
      <c r="AR289" s="40"/>
      <c r="AS289" s="40"/>
      <c r="AT289" s="40"/>
      <c r="AU289" s="39"/>
      <c r="AV289" s="358"/>
      <c r="AW289" s="39"/>
      <c r="AX289" s="54"/>
      <c r="AY289" s="358"/>
      <c r="AZ289" s="39"/>
      <c r="BA289" s="358"/>
      <c r="BB289" s="39"/>
      <c r="BC289" s="40"/>
      <c r="BD289" s="39"/>
      <c r="BE289" s="39"/>
      <c r="BF289" s="40"/>
      <c r="BG289" s="40"/>
      <c r="BH289" s="55"/>
      <c r="BI289" s="44"/>
      <c r="BJ289" s="32">
        <v>501</v>
      </c>
      <c r="BK289" s="54"/>
      <c r="BL289" s="358"/>
      <c r="BM289" s="39"/>
      <c r="BN289" s="381"/>
      <c r="BO289" s="53"/>
      <c r="BP289" s="53"/>
      <c r="BQ289" s="39"/>
      <c r="BR289" s="39"/>
      <c r="BS289" s="39"/>
      <c r="BT289" s="32"/>
      <c r="BU289" s="39"/>
      <c r="BV289" s="57"/>
      <c r="BW289" s="375"/>
      <c r="BX289" s="54"/>
      <c r="BY289" s="358"/>
      <c r="BZ289" s="58"/>
      <c r="CA289" s="59"/>
      <c r="CB289" s="60"/>
      <c r="CC289" s="59"/>
      <c r="CD289" s="59"/>
      <c r="CE289" s="61"/>
      <c r="CF289" s="39"/>
      <c r="CG289" s="39"/>
    </row>
    <row r="290" spans="1:85" outlineLevel="1" x14ac:dyDescent="0.35">
      <c r="A290" s="75" t="s">
        <v>450</v>
      </c>
      <c r="B290" s="10" t="s">
        <v>470</v>
      </c>
      <c r="C290" s="35" t="s">
        <v>81</v>
      </c>
      <c r="D290" s="72" t="s">
        <v>471</v>
      </c>
      <c r="E290" s="36" t="s">
        <v>74</v>
      </c>
      <c r="F290" s="77">
        <f t="shared" si="48"/>
        <v>8435.616</v>
      </c>
      <c r="G290" s="259">
        <f t="shared" si="44"/>
        <v>0</v>
      </c>
      <c r="H290" s="32">
        <f t="shared" si="45"/>
        <v>8435.616</v>
      </c>
      <c r="I290" s="259"/>
      <c r="J290" s="32"/>
      <c r="K290" s="358"/>
      <c r="L290" s="39"/>
      <c r="M290" s="358"/>
      <c r="N290" s="39"/>
      <c r="O290" s="358"/>
      <c r="P290" s="39"/>
      <c r="Q290" s="259"/>
      <c r="R290" s="32"/>
      <c r="S290" s="39"/>
      <c r="T290" s="259"/>
      <c r="U290" s="32"/>
      <c r="V290" s="358"/>
      <c r="W290" s="53"/>
      <c r="X290" s="358"/>
      <c r="Y290" s="39"/>
      <c r="Z290" s="371"/>
      <c r="AA290" s="40"/>
      <c r="AB290" s="358"/>
      <c r="AC290" s="39"/>
      <c r="AD290" s="54"/>
      <c r="AE290" s="358"/>
      <c r="AF290" s="39"/>
      <c r="AG290" s="39"/>
      <c r="AH290" s="259"/>
      <c r="AI290" s="32"/>
      <c r="AJ290" s="259"/>
      <c r="AK290" s="32"/>
      <c r="AL290" s="259"/>
      <c r="AM290" s="39"/>
      <c r="AN290" s="371"/>
      <c r="AO290" s="40"/>
      <c r="AP290" s="358"/>
      <c r="AQ290" s="39"/>
      <c r="AR290" s="40"/>
      <c r="AS290" s="40"/>
      <c r="AT290" s="40"/>
      <c r="AU290" s="39"/>
      <c r="AV290" s="358"/>
      <c r="AW290" s="39"/>
      <c r="AX290" s="54"/>
      <c r="AY290" s="358"/>
      <c r="AZ290" s="39"/>
      <c r="BA290" s="358"/>
      <c r="BB290" s="39"/>
      <c r="BC290" s="40"/>
      <c r="BD290" s="39"/>
      <c r="BE290" s="39"/>
      <c r="BF290" s="40"/>
      <c r="BG290" s="40"/>
      <c r="BH290" s="55"/>
      <c r="BI290" s="56"/>
      <c r="BJ290" s="39">
        <v>8435.616</v>
      </c>
      <c r="BK290" s="54"/>
      <c r="BL290" s="358"/>
      <c r="BM290" s="39"/>
      <c r="BN290" s="381"/>
      <c r="BO290" s="53"/>
      <c r="BP290" s="53"/>
      <c r="BQ290" s="39"/>
      <c r="BR290" s="39"/>
      <c r="BS290" s="39"/>
      <c r="BT290" s="32"/>
      <c r="BU290" s="39"/>
      <c r="BV290" s="57"/>
      <c r="BW290" s="375"/>
      <c r="BX290" s="54"/>
      <c r="BY290" s="358"/>
      <c r="BZ290" s="58"/>
      <c r="CA290" s="59"/>
      <c r="CB290" s="60"/>
      <c r="CC290" s="59"/>
      <c r="CD290" s="59"/>
      <c r="CE290" s="61"/>
      <c r="CF290" s="39"/>
      <c r="CG290" s="39"/>
    </row>
    <row r="291" spans="1:85" outlineLevel="1" x14ac:dyDescent="0.35">
      <c r="A291" s="75" t="s">
        <v>450</v>
      </c>
      <c r="B291" s="10" t="s">
        <v>472</v>
      </c>
      <c r="C291" s="35" t="s">
        <v>81</v>
      </c>
      <c r="D291" s="72" t="s">
        <v>473</v>
      </c>
      <c r="E291" s="36" t="s">
        <v>74</v>
      </c>
      <c r="F291" s="77">
        <f t="shared" si="48"/>
        <v>13103.12976</v>
      </c>
      <c r="G291" s="259">
        <f t="shared" si="44"/>
        <v>615.87554999999998</v>
      </c>
      <c r="H291" s="32">
        <f t="shared" si="45"/>
        <v>12487.254209999999</v>
      </c>
      <c r="I291" s="259"/>
      <c r="J291" s="32"/>
      <c r="K291" s="358"/>
      <c r="L291" s="39"/>
      <c r="M291" s="358"/>
      <c r="N291" s="39"/>
      <c r="O291" s="358">
        <v>216.16746000000001</v>
      </c>
      <c r="P291" s="39">
        <v>88.293750000000003</v>
      </c>
      <c r="Q291" s="259"/>
      <c r="R291" s="32"/>
      <c r="S291" s="39">
        <v>396.77346</v>
      </c>
      <c r="T291" s="259">
        <v>234.65361999999999</v>
      </c>
      <c r="U291" s="32">
        <v>95.844380000000001</v>
      </c>
      <c r="V291" s="358"/>
      <c r="W291" s="53"/>
      <c r="X291" s="358">
        <v>165.05447000000001</v>
      </c>
      <c r="Y291" s="39">
        <v>67.416619999999995</v>
      </c>
      <c r="Z291" s="371"/>
      <c r="AA291" s="40"/>
      <c r="AB291" s="358"/>
      <c r="AC291" s="39"/>
      <c r="AD291" s="54"/>
      <c r="AE291" s="358"/>
      <c r="AF291" s="39"/>
      <c r="AG291" s="39"/>
      <c r="AH291" s="259"/>
      <c r="AI291" s="32"/>
      <c r="AJ291" s="259"/>
      <c r="AK291" s="32"/>
      <c r="AL291" s="259"/>
      <c r="AM291" s="39"/>
      <c r="AN291" s="371"/>
      <c r="AO291" s="40"/>
      <c r="AP291" s="358"/>
      <c r="AQ291" s="39"/>
      <c r="AR291" s="40"/>
      <c r="AS291" s="40"/>
      <c r="AT291" s="40"/>
      <c r="AU291" s="39"/>
      <c r="AV291" s="358"/>
      <c r="AW291" s="39"/>
      <c r="AX291" s="54"/>
      <c r="AY291" s="358"/>
      <c r="AZ291" s="39"/>
      <c r="BA291" s="358"/>
      <c r="BB291" s="39"/>
      <c r="BC291" s="40"/>
      <c r="BD291" s="39"/>
      <c r="BE291" s="39"/>
      <c r="BF291" s="40"/>
      <c r="BG291" s="40"/>
      <c r="BH291" s="55"/>
      <c r="BI291" s="44"/>
      <c r="BJ291" s="32">
        <v>11838.925999999999</v>
      </c>
      <c r="BK291" s="54"/>
      <c r="BL291" s="358"/>
      <c r="BM291" s="39"/>
      <c r="BN291" s="381"/>
      <c r="BO291" s="53"/>
      <c r="BP291" s="53"/>
      <c r="BQ291" s="39"/>
      <c r="BR291" s="39"/>
      <c r="BS291" s="39"/>
      <c r="BT291" s="32"/>
      <c r="BU291" s="39"/>
      <c r="BV291" s="57"/>
      <c r="BW291" s="375"/>
      <c r="BX291" s="54"/>
      <c r="BY291" s="358"/>
      <c r="BZ291" s="58"/>
      <c r="CA291" s="59"/>
      <c r="CB291" s="60"/>
      <c r="CC291" s="59"/>
      <c r="CD291" s="59"/>
      <c r="CE291" s="61"/>
      <c r="CF291" s="39"/>
      <c r="CG291" s="39"/>
    </row>
    <row r="292" spans="1:85" outlineLevel="1" x14ac:dyDescent="0.35">
      <c r="A292" s="75" t="s">
        <v>450</v>
      </c>
      <c r="B292" s="10" t="s">
        <v>474</v>
      </c>
      <c r="C292" s="35" t="s">
        <v>81</v>
      </c>
      <c r="D292" s="72" t="s">
        <v>475</v>
      </c>
      <c r="E292" s="36" t="s">
        <v>74</v>
      </c>
      <c r="F292" s="77">
        <f t="shared" si="48"/>
        <v>985.99739999999997</v>
      </c>
      <c r="G292" s="259">
        <f t="shared" si="44"/>
        <v>0</v>
      </c>
      <c r="H292" s="32">
        <f t="shared" si="45"/>
        <v>985.99739999999997</v>
      </c>
      <c r="I292" s="259"/>
      <c r="J292" s="32"/>
      <c r="K292" s="358"/>
      <c r="L292" s="39"/>
      <c r="M292" s="358"/>
      <c r="N292" s="39"/>
      <c r="O292" s="358"/>
      <c r="P292" s="39"/>
      <c r="Q292" s="259"/>
      <c r="R292" s="32"/>
      <c r="S292" s="39">
        <v>187.9974</v>
      </c>
      <c r="T292" s="259"/>
      <c r="U292" s="32"/>
      <c r="V292" s="358"/>
      <c r="W292" s="53"/>
      <c r="X292" s="358"/>
      <c r="Y292" s="39"/>
      <c r="Z292" s="371"/>
      <c r="AA292" s="40"/>
      <c r="AB292" s="358"/>
      <c r="AC292" s="39"/>
      <c r="AD292" s="54"/>
      <c r="AE292" s="358"/>
      <c r="AF292" s="39"/>
      <c r="AG292" s="39"/>
      <c r="AH292" s="259"/>
      <c r="AI292" s="32"/>
      <c r="AJ292" s="259"/>
      <c r="AK292" s="32"/>
      <c r="AL292" s="259"/>
      <c r="AM292" s="39"/>
      <c r="AN292" s="371"/>
      <c r="AO292" s="40"/>
      <c r="AP292" s="358"/>
      <c r="AQ292" s="39"/>
      <c r="AR292" s="40"/>
      <c r="AS292" s="40"/>
      <c r="AT292" s="40"/>
      <c r="AU292" s="39"/>
      <c r="AV292" s="358"/>
      <c r="AW292" s="39"/>
      <c r="AX292" s="54"/>
      <c r="AY292" s="358"/>
      <c r="AZ292" s="39"/>
      <c r="BA292" s="358"/>
      <c r="BB292" s="39"/>
      <c r="BC292" s="40"/>
      <c r="BD292" s="39"/>
      <c r="BE292" s="39"/>
      <c r="BF292" s="40"/>
      <c r="BG292" s="40"/>
      <c r="BH292" s="55"/>
      <c r="BI292" s="44"/>
      <c r="BJ292" s="32">
        <v>798</v>
      </c>
      <c r="BK292" s="54"/>
      <c r="BL292" s="358"/>
      <c r="BM292" s="39"/>
      <c r="BN292" s="381"/>
      <c r="BO292" s="53"/>
      <c r="BP292" s="53"/>
      <c r="BQ292" s="39"/>
      <c r="BR292" s="39"/>
      <c r="BS292" s="39"/>
      <c r="BT292" s="32"/>
      <c r="BU292" s="39"/>
      <c r="BV292" s="57"/>
      <c r="BW292" s="375"/>
      <c r="BX292" s="54"/>
      <c r="BY292" s="358"/>
      <c r="BZ292" s="58"/>
      <c r="CA292" s="59"/>
      <c r="CB292" s="60"/>
      <c r="CC292" s="59"/>
      <c r="CD292" s="59"/>
      <c r="CE292" s="61"/>
      <c r="CF292" s="39"/>
      <c r="CG292" s="39"/>
    </row>
    <row r="293" spans="1:85" ht="46.5" outlineLevel="1" x14ac:dyDescent="0.35">
      <c r="A293" s="86" t="s">
        <v>476</v>
      </c>
      <c r="B293" s="78" t="s">
        <v>477</v>
      </c>
      <c r="C293" s="35" t="s">
        <v>118</v>
      </c>
      <c r="D293" s="159" t="s">
        <v>478</v>
      </c>
      <c r="E293" s="36" t="s">
        <v>74</v>
      </c>
      <c r="F293" s="77">
        <f t="shared" si="48"/>
        <v>55136.490969999999</v>
      </c>
      <c r="G293" s="259">
        <f t="shared" si="44"/>
        <v>308.81592000000001</v>
      </c>
      <c r="H293" s="32">
        <f t="shared" si="45"/>
        <v>54827.675049999998</v>
      </c>
      <c r="I293" s="259"/>
      <c r="J293" s="32"/>
      <c r="K293" s="358">
        <v>308.81592000000001</v>
      </c>
      <c r="L293" s="39">
        <v>126.13608000000001</v>
      </c>
      <c r="M293" s="358"/>
      <c r="N293" s="39"/>
      <c r="O293" s="358"/>
      <c r="P293" s="39"/>
      <c r="Q293" s="259"/>
      <c r="R293" s="32"/>
      <c r="S293" s="39"/>
      <c r="T293" s="259"/>
      <c r="U293" s="32"/>
      <c r="V293" s="358"/>
      <c r="W293" s="53"/>
      <c r="X293" s="358"/>
      <c r="Y293" s="39"/>
      <c r="Z293" s="371"/>
      <c r="AA293" s="40"/>
      <c r="AB293" s="358"/>
      <c r="AC293" s="39"/>
      <c r="AD293" s="54"/>
      <c r="AE293" s="358"/>
      <c r="AF293" s="39"/>
      <c r="AG293" s="39"/>
      <c r="AH293" s="259"/>
      <c r="AI293" s="32"/>
      <c r="AJ293" s="259"/>
      <c r="AK293" s="32"/>
      <c r="AL293" s="259"/>
      <c r="AM293" s="39"/>
      <c r="AN293" s="371"/>
      <c r="AO293" s="40"/>
      <c r="AP293" s="358"/>
      <c r="AQ293" s="39"/>
      <c r="AR293" s="40"/>
      <c r="AS293" s="40"/>
      <c r="AT293" s="40"/>
      <c r="AU293" s="39"/>
      <c r="AV293" s="358"/>
      <c r="AW293" s="39"/>
      <c r="AX293" s="54"/>
      <c r="AY293" s="358"/>
      <c r="AZ293" s="39"/>
      <c r="BA293" s="358"/>
      <c r="BB293" s="39"/>
      <c r="BC293" s="40"/>
      <c r="BD293" s="39"/>
      <c r="BE293" s="39"/>
      <c r="BF293" s="40"/>
      <c r="BG293" s="40"/>
      <c r="BH293" s="55"/>
      <c r="BI293" s="56"/>
      <c r="BJ293" s="39"/>
      <c r="BK293" s="54"/>
      <c r="BL293" s="358"/>
      <c r="BM293" s="39"/>
      <c r="BN293" s="381"/>
      <c r="BO293" s="53"/>
      <c r="BP293" s="53"/>
      <c r="BQ293" s="39"/>
      <c r="BR293" s="39"/>
      <c r="BS293" s="39"/>
      <c r="BT293" s="32"/>
      <c r="BU293" s="39"/>
      <c r="BV293" s="57"/>
      <c r="BW293" s="375"/>
      <c r="BX293" s="54"/>
      <c r="BY293" s="358"/>
      <c r="BZ293" s="58"/>
      <c r="CA293" s="59"/>
      <c r="CB293" s="60"/>
      <c r="CC293" s="59"/>
      <c r="CD293" s="59"/>
      <c r="CE293" s="61">
        <v>54701.538970000001</v>
      </c>
      <c r="CF293" s="39"/>
      <c r="CG293" s="39"/>
    </row>
    <row r="294" spans="1:85" outlineLevel="1" x14ac:dyDescent="0.35">
      <c r="A294" s="75" t="s">
        <v>450</v>
      </c>
      <c r="B294" s="10" t="s">
        <v>479</v>
      </c>
      <c r="C294" s="35" t="s">
        <v>118</v>
      </c>
      <c r="D294" s="72" t="s">
        <v>480</v>
      </c>
      <c r="E294" s="36" t="s">
        <v>74</v>
      </c>
      <c r="F294" s="77">
        <f t="shared" si="48"/>
        <v>445.25700000000001</v>
      </c>
      <c r="G294" s="259">
        <f t="shared" si="44"/>
        <v>0</v>
      </c>
      <c r="H294" s="32">
        <f t="shared" si="45"/>
        <v>445.25700000000001</v>
      </c>
      <c r="I294" s="259"/>
      <c r="J294" s="32"/>
      <c r="K294" s="358"/>
      <c r="L294" s="39"/>
      <c r="M294" s="358"/>
      <c r="N294" s="39"/>
      <c r="O294" s="358"/>
      <c r="P294" s="39"/>
      <c r="Q294" s="259"/>
      <c r="R294" s="32"/>
      <c r="S294" s="39">
        <v>445.25700000000001</v>
      </c>
      <c r="T294" s="259"/>
      <c r="U294" s="32"/>
      <c r="V294" s="358"/>
      <c r="W294" s="53"/>
      <c r="X294" s="358"/>
      <c r="Y294" s="39"/>
      <c r="Z294" s="371"/>
      <c r="AA294" s="40"/>
      <c r="AB294" s="358"/>
      <c r="AC294" s="39"/>
      <c r="AD294" s="54"/>
      <c r="AE294" s="358"/>
      <c r="AF294" s="39"/>
      <c r="AG294" s="39"/>
      <c r="AH294" s="259"/>
      <c r="AI294" s="32"/>
      <c r="AJ294" s="259"/>
      <c r="AK294" s="32"/>
      <c r="AL294" s="259"/>
      <c r="AM294" s="39"/>
      <c r="AN294" s="371"/>
      <c r="AO294" s="40"/>
      <c r="AP294" s="358"/>
      <c r="AQ294" s="39"/>
      <c r="AR294" s="40"/>
      <c r="AS294" s="40"/>
      <c r="AT294" s="40"/>
      <c r="AU294" s="39"/>
      <c r="AV294" s="358"/>
      <c r="AW294" s="39"/>
      <c r="AX294" s="54"/>
      <c r="AY294" s="358"/>
      <c r="AZ294" s="39"/>
      <c r="BA294" s="358"/>
      <c r="BB294" s="39"/>
      <c r="BC294" s="40"/>
      <c r="BD294" s="39"/>
      <c r="BE294" s="39"/>
      <c r="BF294" s="40"/>
      <c r="BG294" s="40"/>
      <c r="BH294" s="55"/>
      <c r="BI294" s="56"/>
      <c r="BJ294" s="39"/>
      <c r="BK294" s="54"/>
      <c r="BL294" s="358"/>
      <c r="BM294" s="39"/>
      <c r="BN294" s="381"/>
      <c r="BO294" s="53"/>
      <c r="BP294" s="53"/>
      <c r="BQ294" s="39"/>
      <c r="BR294" s="39"/>
      <c r="BS294" s="39"/>
      <c r="BT294" s="32"/>
      <c r="BU294" s="39"/>
      <c r="BV294" s="57"/>
      <c r="BW294" s="375"/>
      <c r="BX294" s="54"/>
      <c r="BY294" s="358"/>
      <c r="BZ294" s="58"/>
      <c r="CA294" s="59"/>
      <c r="CB294" s="60"/>
      <c r="CC294" s="59"/>
      <c r="CD294" s="59"/>
      <c r="CE294" s="61"/>
      <c r="CF294" s="39"/>
      <c r="CG294" s="39"/>
    </row>
    <row r="295" spans="1:85" s="3" customFormat="1" ht="22.5" x14ac:dyDescent="0.3">
      <c r="A295" s="264" t="s">
        <v>481</v>
      </c>
      <c r="B295" s="267"/>
      <c r="C295" s="261" t="s">
        <v>135</v>
      </c>
      <c r="D295" s="262"/>
      <c r="E295" s="262"/>
      <c r="F295" s="260">
        <f>SUBTOTAL(9,F274:F294)</f>
        <v>99248.986939999988</v>
      </c>
      <c r="G295" s="260">
        <f t="shared" ref="G295:BR295" si="49">SUBTOTAL(9,G274:G294)</f>
        <v>3137.2594300000001</v>
      </c>
      <c r="H295" s="260">
        <f t="shared" si="49"/>
        <v>96111.727509999997</v>
      </c>
      <c r="I295" s="260">
        <f t="shared" si="49"/>
        <v>0</v>
      </c>
      <c r="J295" s="260">
        <f t="shared" si="49"/>
        <v>0</v>
      </c>
      <c r="K295" s="260">
        <f t="shared" si="49"/>
        <v>444.91551000000004</v>
      </c>
      <c r="L295" s="260">
        <f t="shared" si="49"/>
        <v>181.72604999999999</v>
      </c>
      <c r="M295" s="260">
        <f t="shared" si="49"/>
        <v>0</v>
      </c>
      <c r="N295" s="260">
        <f t="shared" si="49"/>
        <v>0</v>
      </c>
      <c r="O295" s="260">
        <f t="shared" si="49"/>
        <v>216.16746000000001</v>
      </c>
      <c r="P295" s="260">
        <f t="shared" si="49"/>
        <v>88.293750000000003</v>
      </c>
      <c r="Q295" s="260">
        <f t="shared" si="49"/>
        <v>0</v>
      </c>
      <c r="R295" s="260">
        <f t="shared" si="49"/>
        <v>0</v>
      </c>
      <c r="S295" s="260">
        <f t="shared" si="49"/>
        <v>2731.3858500000001</v>
      </c>
      <c r="T295" s="260">
        <f t="shared" si="49"/>
        <v>1537.07999</v>
      </c>
      <c r="U295" s="260">
        <f t="shared" si="49"/>
        <v>627.82101</v>
      </c>
      <c r="V295" s="260">
        <f t="shared" si="49"/>
        <v>0</v>
      </c>
      <c r="W295" s="260">
        <f t="shared" si="49"/>
        <v>0</v>
      </c>
      <c r="X295" s="260">
        <f t="shared" si="49"/>
        <v>165.05447000000001</v>
      </c>
      <c r="Y295" s="260">
        <f t="shared" si="49"/>
        <v>67.416619999999995</v>
      </c>
      <c r="Z295" s="260">
        <f t="shared" si="49"/>
        <v>0</v>
      </c>
      <c r="AA295" s="260">
        <f t="shared" si="49"/>
        <v>0</v>
      </c>
      <c r="AB295" s="260">
        <f t="shared" si="49"/>
        <v>0</v>
      </c>
      <c r="AC295" s="260">
        <f t="shared" si="49"/>
        <v>0</v>
      </c>
      <c r="AD295" s="260">
        <f t="shared" si="49"/>
        <v>0</v>
      </c>
      <c r="AE295" s="260">
        <f t="shared" si="49"/>
        <v>0</v>
      </c>
      <c r="AF295" s="260">
        <f t="shared" si="49"/>
        <v>0</v>
      </c>
      <c r="AG295" s="260">
        <f t="shared" si="49"/>
        <v>0</v>
      </c>
      <c r="AH295" s="260">
        <f t="shared" si="49"/>
        <v>0</v>
      </c>
      <c r="AI295" s="260">
        <f t="shared" si="49"/>
        <v>0</v>
      </c>
      <c r="AJ295" s="260">
        <f t="shared" si="49"/>
        <v>0</v>
      </c>
      <c r="AK295" s="260">
        <f t="shared" si="49"/>
        <v>0</v>
      </c>
      <c r="AL295" s="260">
        <f t="shared" si="49"/>
        <v>774.04200000000003</v>
      </c>
      <c r="AM295" s="260">
        <f t="shared" si="49"/>
        <v>316.15800000000002</v>
      </c>
      <c r="AN295" s="260">
        <f t="shared" si="49"/>
        <v>0</v>
      </c>
      <c r="AO295" s="260">
        <f t="shared" si="49"/>
        <v>0</v>
      </c>
      <c r="AP295" s="260">
        <f t="shared" si="49"/>
        <v>0</v>
      </c>
      <c r="AQ295" s="260">
        <f t="shared" si="49"/>
        <v>0</v>
      </c>
      <c r="AR295" s="260">
        <f t="shared" si="49"/>
        <v>0</v>
      </c>
      <c r="AS295" s="260">
        <f t="shared" si="49"/>
        <v>0</v>
      </c>
      <c r="AT295" s="260">
        <f t="shared" si="49"/>
        <v>0</v>
      </c>
      <c r="AU295" s="260">
        <f t="shared" si="49"/>
        <v>0</v>
      </c>
      <c r="AV295" s="260">
        <f t="shared" si="49"/>
        <v>0</v>
      </c>
      <c r="AW295" s="260">
        <f t="shared" si="49"/>
        <v>0</v>
      </c>
      <c r="AX295" s="260">
        <f t="shared" si="49"/>
        <v>0</v>
      </c>
      <c r="AY295" s="260">
        <f t="shared" si="49"/>
        <v>0</v>
      </c>
      <c r="AZ295" s="260">
        <f t="shared" si="49"/>
        <v>0</v>
      </c>
      <c r="BA295" s="260">
        <f t="shared" si="49"/>
        <v>0</v>
      </c>
      <c r="BB295" s="260">
        <f t="shared" si="49"/>
        <v>0</v>
      </c>
      <c r="BC295" s="260">
        <f t="shared" si="49"/>
        <v>0</v>
      </c>
      <c r="BD295" s="260">
        <f t="shared" si="49"/>
        <v>0</v>
      </c>
      <c r="BE295" s="260">
        <f t="shared" si="49"/>
        <v>0</v>
      </c>
      <c r="BF295" s="260">
        <f t="shared" si="49"/>
        <v>0</v>
      </c>
      <c r="BG295" s="260">
        <f t="shared" si="49"/>
        <v>0</v>
      </c>
      <c r="BH295" s="260">
        <f t="shared" si="49"/>
        <v>0</v>
      </c>
      <c r="BI295" s="260">
        <f t="shared" si="49"/>
        <v>987.94611000000009</v>
      </c>
      <c r="BJ295" s="260">
        <f t="shared" si="49"/>
        <v>36409.441149999999</v>
      </c>
      <c r="BK295" s="260">
        <f t="shared" si="49"/>
        <v>0</v>
      </c>
      <c r="BL295" s="260">
        <f t="shared" si="49"/>
        <v>0</v>
      </c>
      <c r="BM295" s="260">
        <f t="shared" si="49"/>
        <v>0</v>
      </c>
      <c r="BN295" s="260">
        <f t="shared" si="49"/>
        <v>0</v>
      </c>
      <c r="BO295" s="260">
        <f t="shared" si="49"/>
        <v>0</v>
      </c>
      <c r="BP295" s="260">
        <f t="shared" si="49"/>
        <v>0</v>
      </c>
      <c r="BQ295" s="260">
        <f t="shared" si="49"/>
        <v>0</v>
      </c>
      <c r="BR295" s="260">
        <f t="shared" si="49"/>
        <v>0</v>
      </c>
      <c r="BS295" s="260">
        <f t="shared" ref="BS295:CG295" si="50">SUBTOTAL(9,BS274:BS294)</f>
        <v>0</v>
      </c>
      <c r="BT295" s="260">
        <f t="shared" si="50"/>
        <v>0</v>
      </c>
      <c r="BU295" s="260">
        <f t="shared" si="50"/>
        <v>0</v>
      </c>
      <c r="BV295" s="260">
        <f t="shared" si="50"/>
        <v>0</v>
      </c>
      <c r="BW295" s="260">
        <f t="shared" si="50"/>
        <v>0</v>
      </c>
      <c r="BX295" s="260">
        <f t="shared" si="50"/>
        <v>0</v>
      </c>
      <c r="BY295" s="260">
        <f t="shared" si="50"/>
        <v>0</v>
      </c>
      <c r="BZ295" s="260">
        <f t="shared" si="50"/>
        <v>0</v>
      </c>
      <c r="CA295" s="260">
        <f t="shared" si="50"/>
        <v>0</v>
      </c>
      <c r="CB295" s="260">
        <f t="shared" si="50"/>
        <v>0</v>
      </c>
      <c r="CC295" s="260">
        <f t="shared" si="50"/>
        <v>0</v>
      </c>
      <c r="CD295" s="260">
        <f t="shared" si="50"/>
        <v>0</v>
      </c>
      <c r="CE295" s="260">
        <f t="shared" si="50"/>
        <v>54701.538970000001</v>
      </c>
      <c r="CF295" s="260">
        <f t="shared" si="50"/>
        <v>0</v>
      </c>
      <c r="CG295" s="260">
        <f t="shared" si="50"/>
        <v>0</v>
      </c>
    </row>
    <row r="296" spans="1:85" ht="69.75" outlineLevel="1" x14ac:dyDescent="0.35">
      <c r="A296" s="135" t="s">
        <v>482</v>
      </c>
      <c r="B296" s="314" t="s">
        <v>1229</v>
      </c>
      <c r="C296" s="317" t="s">
        <v>73</v>
      </c>
      <c r="D296" s="302">
        <v>241701002351</v>
      </c>
      <c r="E296" s="301"/>
      <c r="F296" s="77">
        <f>G296+H296</f>
        <v>7000</v>
      </c>
      <c r="G296" s="259">
        <f>SUMIF($I$5:$CG$5,"федеральный бюджет",I296:CG296)</f>
        <v>0</v>
      </c>
      <c r="H296" s="32">
        <f>SUMIF($I$5:$CG$5,"краевой бюджет",I296:CG296)</f>
        <v>7000</v>
      </c>
      <c r="I296" s="349"/>
      <c r="J296" s="306"/>
      <c r="K296" s="366"/>
      <c r="L296" s="307"/>
      <c r="M296" s="366"/>
      <c r="N296" s="307"/>
      <c r="O296" s="366"/>
      <c r="P296" s="307"/>
      <c r="Q296" s="349"/>
      <c r="R296" s="306"/>
      <c r="S296" s="307"/>
      <c r="T296" s="349"/>
      <c r="U296" s="306"/>
      <c r="V296" s="366"/>
      <c r="W296" s="292"/>
      <c r="X296" s="366"/>
      <c r="Y296" s="307"/>
      <c r="Z296" s="366"/>
      <c r="AA296" s="307"/>
      <c r="AB296" s="366"/>
      <c r="AC296" s="307"/>
      <c r="AD296" s="307"/>
      <c r="AE296" s="366"/>
      <c r="AF296" s="307"/>
      <c r="AG296" s="307"/>
      <c r="AH296" s="349"/>
      <c r="AI296" s="306"/>
      <c r="AJ296" s="349"/>
      <c r="AK296" s="306"/>
      <c r="AL296" s="349"/>
      <c r="AM296" s="307"/>
      <c r="AN296" s="366"/>
      <c r="AO296" s="307"/>
      <c r="AP296" s="366"/>
      <c r="AQ296" s="307"/>
      <c r="AR296" s="307">
        <v>7000</v>
      </c>
      <c r="AS296" s="307"/>
      <c r="AT296" s="307"/>
      <c r="AU296" s="307"/>
      <c r="AV296" s="366"/>
      <c r="AW296" s="307"/>
      <c r="AX296" s="307"/>
      <c r="AY296" s="366"/>
      <c r="AZ296" s="307"/>
      <c r="BA296" s="366"/>
      <c r="BB296" s="307"/>
      <c r="BC296" s="307"/>
      <c r="BD296" s="307"/>
      <c r="BE296" s="307"/>
      <c r="BF296" s="307"/>
      <c r="BG296" s="307"/>
      <c r="BH296" s="307"/>
      <c r="BI296" s="307"/>
      <c r="BJ296" s="307"/>
      <c r="BK296" s="307"/>
      <c r="BL296" s="366"/>
      <c r="BM296" s="307"/>
      <c r="BN296" s="383"/>
      <c r="BO296" s="292"/>
      <c r="BP296" s="292"/>
      <c r="BQ296" s="307"/>
      <c r="BR296" s="307"/>
      <c r="BS296" s="307"/>
      <c r="BT296" s="306"/>
      <c r="BU296" s="307"/>
      <c r="BV296" s="307"/>
      <c r="BW296" s="366"/>
      <c r="BX296" s="307"/>
      <c r="BY296" s="366"/>
      <c r="BZ296" s="292"/>
      <c r="CA296" s="292"/>
      <c r="CB296" s="292"/>
      <c r="CC296" s="292"/>
      <c r="CD296" s="292"/>
      <c r="CE296" s="292"/>
      <c r="CF296" s="307"/>
      <c r="CG296" s="307"/>
    </row>
    <row r="297" spans="1:85" ht="46.5" outlineLevel="1" x14ac:dyDescent="0.35">
      <c r="A297" s="135" t="s">
        <v>482</v>
      </c>
      <c r="B297" s="10" t="s">
        <v>483</v>
      </c>
      <c r="C297" s="149" t="s">
        <v>81</v>
      </c>
      <c r="D297" s="72">
        <v>243100149272</v>
      </c>
      <c r="E297" s="36" t="s">
        <v>74</v>
      </c>
      <c r="F297" s="77">
        <f t="shared" ref="F297" si="51">G297+H297</f>
        <v>2533.5122799999999</v>
      </c>
      <c r="G297" s="259">
        <f t="shared" si="44"/>
        <v>1377.2838200000001</v>
      </c>
      <c r="H297" s="32">
        <f t="shared" si="45"/>
        <v>1156.22846</v>
      </c>
      <c r="I297" s="259">
        <v>728.08906999999999</v>
      </c>
      <c r="J297" s="32">
        <v>297.38850000000002</v>
      </c>
      <c r="K297" s="358">
        <f>220.5828+60.92283</f>
        <v>281.50563</v>
      </c>
      <c r="L297" s="39">
        <f>90.0972+24.88397</f>
        <v>114.98117000000001</v>
      </c>
      <c r="M297" s="358">
        <v>60.93356</v>
      </c>
      <c r="N297" s="39">
        <v>24.888349999999999</v>
      </c>
      <c r="O297" s="358"/>
      <c r="P297" s="39"/>
      <c r="Q297" s="259"/>
      <c r="R297" s="32"/>
      <c r="S297" s="39">
        <v>593.67600000000004</v>
      </c>
      <c r="T297" s="259">
        <v>306.75556</v>
      </c>
      <c r="U297" s="32">
        <v>125.29443999999999</v>
      </c>
      <c r="V297" s="358"/>
      <c r="W297" s="53"/>
      <c r="X297" s="358"/>
      <c r="Y297" s="39"/>
      <c r="Z297" s="371"/>
      <c r="AA297" s="40"/>
      <c r="AB297" s="358"/>
      <c r="AC297" s="39"/>
      <c r="AD297" s="54"/>
      <c r="AE297" s="358"/>
      <c r="AF297" s="39"/>
      <c r="AG297" s="39"/>
      <c r="AH297" s="259"/>
      <c r="AI297" s="32"/>
      <c r="AJ297" s="259"/>
      <c r="AK297" s="32"/>
      <c r="AL297" s="259"/>
      <c r="AM297" s="39"/>
      <c r="AN297" s="371"/>
      <c r="AO297" s="40"/>
      <c r="AP297" s="358"/>
      <c r="AQ297" s="39"/>
      <c r="AR297" s="40"/>
      <c r="AS297" s="40"/>
      <c r="AT297" s="40"/>
      <c r="AU297" s="39"/>
      <c r="AV297" s="358"/>
      <c r="AW297" s="39"/>
      <c r="AX297" s="54"/>
      <c r="AY297" s="358"/>
      <c r="AZ297" s="39"/>
      <c r="BA297" s="358"/>
      <c r="BB297" s="39"/>
      <c r="BC297" s="40"/>
      <c r="BD297" s="39"/>
      <c r="BE297" s="39"/>
      <c r="BF297" s="40"/>
      <c r="BG297" s="40"/>
      <c r="BH297" s="55"/>
      <c r="BI297" s="56"/>
      <c r="BJ297" s="39"/>
      <c r="BK297" s="54"/>
      <c r="BL297" s="358"/>
      <c r="BM297" s="39"/>
      <c r="BN297" s="381"/>
      <c r="BO297" s="53"/>
      <c r="BP297" s="53"/>
      <c r="BQ297" s="39"/>
      <c r="BR297" s="39"/>
      <c r="BS297" s="39"/>
      <c r="BT297" s="32"/>
      <c r="BU297" s="39"/>
      <c r="BV297" s="57"/>
      <c r="BW297" s="375"/>
      <c r="BX297" s="54"/>
      <c r="BY297" s="358"/>
      <c r="BZ297" s="58"/>
      <c r="CA297" s="59"/>
      <c r="CB297" s="60"/>
      <c r="CC297" s="59"/>
      <c r="CD297" s="59"/>
      <c r="CE297" s="61"/>
      <c r="CF297" s="39"/>
      <c r="CG297" s="39"/>
    </row>
    <row r="298" spans="1:85" s="3" customFormat="1" ht="22.5" x14ac:dyDescent="0.3">
      <c r="A298" s="264" t="s">
        <v>484</v>
      </c>
      <c r="B298" s="267"/>
      <c r="C298" s="261" t="s">
        <v>135</v>
      </c>
      <c r="D298" s="262"/>
      <c r="E298" s="262"/>
      <c r="F298" s="260">
        <f>SUBTOTAL(9,F296:F297)</f>
        <v>9533.512279999999</v>
      </c>
      <c r="G298" s="260">
        <f t="shared" ref="G298:BR298" si="52">SUBTOTAL(9,G296:G297)</f>
        <v>1377.2838200000001</v>
      </c>
      <c r="H298" s="260">
        <f t="shared" si="52"/>
        <v>8156.2284600000003</v>
      </c>
      <c r="I298" s="260">
        <f t="shared" si="52"/>
        <v>728.08906999999999</v>
      </c>
      <c r="J298" s="260">
        <f t="shared" si="52"/>
        <v>297.38850000000002</v>
      </c>
      <c r="K298" s="260">
        <f t="shared" si="52"/>
        <v>281.50563</v>
      </c>
      <c r="L298" s="260">
        <f t="shared" si="52"/>
        <v>114.98117000000001</v>
      </c>
      <c r="M298" s="260">
        <f t="shared" si="52"/>
        <v>60.93356</v>
      </c>
      <c r="N298" s="260">
        <f t="shared" si="52"/>
        <v>24.888349999999999</v>
      </c>
      <c r="O298" s="260">
        <f t="shared" si="52"/>
        <v>0</v>
      </c>
      <c r="P298" s="260">
        <f t="shared" si="52"/>
        <v>0</v>
      </c>
      <c r="Q298" s="260">
        <f t="shared" si="52"/>
        <v>0</v>
      </c>
      <c r="R298" s="260">
        <f t="shared" si="52"/>
        <v>0</v>
      </c>
      <c r="S298" s="260">
        <f t="shared" si="52"/>
        <v>593.67600000000004</v>
      </c>
      <c r="T298" s="260">
        <f t="shared" si="52"/>
        <v>306.75556</v>
      </c>
      <c r="U298" s="260">
        <f t="shared" si="52"/>
        <v>125.29443999999999</v>
      </c>
      <c r="V298" s="260">
        <f t="shared" si="52"/>
        <v>0</v>
      </c>
      <c r="W298" s="260">
        <f t="shared" si="52"/>
        <v>0</v>
      </c>
      <c r="X298" s="260">
        <f t="shared" si="52"/>
        <v>0</v>
      </c>
      <c r="Y298" s="260">
        <f t="shared" si="52"/>
        <v>0</v>
      </c>
      <c r="Z298" s="260">
        <f t="shared" si="52"/>
        <v>0</v>
      </c>
      <c r="AA298" s="260">
        <f t="shared" si="52"/>
        <v>0</v>
      </c>
      <c r="AB298" s="260">
        <f t="shared" si="52"/>
        <v>0</v>
      </c>
      <c r="AC298" s="260">
        <f t="shared" si="52"/>
        <v>0</v>
      </c>
      <c r="AD298" s="260">
        <f t="shared" si="52"/>
        <v>0</v>
      </c>
      <c r="AE298" s="260">
        <f t="shared" si="52"/>
        <v>0</v>
      </c>
      <c r="AF298" s="260">
        <f t="shared" si="52"/>
        <v>0</v>
      </c>
      <c r="AG298" s="260">
        <f t="shared" si="52"/>
        <v>0</v>
      </c>
      <c r="AH298" s="260">
        <f t="shared" si="52"/>
        <v>0</v>
      </c>
      <c r="AI298" s="260">
        <f t="shared" si="52"/>
        <v>0</v>
      </c>
      <c r="AJ298" s="260">
        <f t="shared" si="52"/>
        <v>0</v>
      </c>
      <c r="AK298" s="260">
        <f t="shared" si="52"/>
        <v>0</v>
      </c>
      <c r="AL298" s="260">
        <f t="shared" si="52"/>
        <v>0</v>
      </c>
      <c r="AM298" s="260">
        <f t="shared" si="52"/>
        <v>0</v>
      </c>
      <c r="AN298" s="260">
        <f t="shared" si="52"/>
        <v>0</v>
      </c>
      <c r="AO298" s="260">
        <f t="shared" si="52"/>
        <v>0</v>
      </c>
      <c r="AP298" s="260">
        <f t="shared" si="52"/>
        <v>0</v>
      </c>
      <c r="AQ298" s="260">
        <f t="shared" si="52"/>
        <v>0</v>
      </c>
      <c r="AR298" s="260">
        <f t="shared" si="52"/>
        <v>7000</v>
      </c>
      <c r="AS298" s="260">
        <f t="shared" si="52"/>
        <v>0</v>
      </c>
      <c r="AT298" s="260">
        <f t="shared" si="52"/>
        <v>0</v>
      </c>
      <c r="AU298" s="260">
        <f t="shared" si="52"/>
        <v>0</v>
      </c>
      <c r="AV298" s="260">
        <f t="shared" si="52"/>
        <v>0</v>
      </c>
      <c r="AW298" s="260">
        <f t="shared" si="52"/>
        <v>0</v>
      </c>
      <c r="AX298" s="260">
        <f t="shared" si="52"/>
        <v>0</v>
      </c>
      <c r="AY298" s="260">
        <f t="shared" si="52"/>
        <v>0</v>
      </c>
      <c r="AZ298" s="260">
        <f t="shared" si="52"/>
        <v>0</v>
      </c>
      <c r="BA298" s="260">
        <f t="shared" si="52"/>
        <v>0</v>
      </c>
      <c r="BB298" s="260">
        <f t="shared" si="52"/>
        <v>0</v>
      </c>
      <c r="BC298" s="260">
        <f t="shared" si="52"/>
        <v>0</v>
      </c>
      <c r="BD298" s="260">
        <f t="shared" si="52"/>
        <v>0</v>
      </c>
      <c r="BE298" s="260">
        <f t="shared" si="52"/>
        <v>0</v>
      </c>
      <c r="BF298" s="260">
        <f t="shared" si="52"/>
        <v>0</v>
      </c>
      <c r="BG298" s="260">
        <f t="shared" si="52"/>
        <v>0</v>
      </c>
      <c r="BH298" s="260">
        <f t="shared" si="52"/>
        <v>0</v>
      </c>
      <c r="BI298" s="260">
        <f t="shared" si="52"/>
        <v>0</v>
      </c>
      <c r="BJ298" s="260">
        <f t="shared" si="52"/>
        <v>0</v>
      </c>
      <c r="BK298" s="260">
        <f t="shared" si="52"/>
        <v>0</v>
      </c>
      <c r="BL298" s="260">
        <f t="shared" si="52"/>
        <v>0</v>
      </c>
      <c r="BM298" s="260">
        <f t="shared" si="52"/>
        <v>0</v>
      </c>
      <c r="BN298" s="260">
        <f t="shared" si="52"/>
        <v>0</v>
      </c>
      <c r="BO298" s="260">
        <f t="shared" si="52"/>
        <v>0</v>
      </c>
      <c r="BP298" s="260">
        <f t="shared" si="52"/>
        <v>0</v>
      </c>
      <c r="BQ298" s="260">
        <f t="shared" si="52"/>
        <v>0</v>
      </c>
      <c r="BR298" s="260">
        <f t="shared" si="52"/>
        <v>0</v>
      </c>
      <c r="BS298" s="260">
        <f t="shared" ref="BS298:CG298" si="53">SUBTOTAL(9,BS296:BS297)</f>
        <v>0</v>
      </c>
      <c r="BT298" s="260">
        <f t="shared" si="53"/>
        <v>0</v>
      </c>
      <c r="BU298" s="260">
        <f t="shared" si="53"/>
        <v>0</v>
      </c>
      <c r="BV298" s="260">
        <f t="shared" si="53"/>
        <v>0</v>
      </c>
      <c r="BW298" s="260">
        <f t="shared" si="53"/>
        <v>0</v>
      </c>
      <c r="BX298" s="260">
        <f t="shared" si="53"/>
        <v>0</v>
      </c>
      <c r="BY298" s="260">
        <f t="shared" si="53"/>
        <v>0</v>
      </c>
      <c r="BZ298" s="260">
        <f t="shared" si="53"/>
        <v>0</v>
      </c>
      <c r="CA298" s="260">
        <f t="shared" si="53"/>
        <v>0</v>
      </c>
      <c r="CB298" s="260">
        <f t="shared" si="53"/>
        <v>0</v>
      </c>
      <c r="CC298" s="260">
        <f t="shared" si="53"/>
        <v>0</v>
      </c>
      <c r="CD298" s="260">
        <f t="shared" si="53"/>
        <v>0</v>
      </c>
      <c r="CE298" s="260">
        <f t="shared" si="53"/>
        <v>0</v>
      </c>
      <c r="CF298" s="260">
        <f t="shared" si="53"/>
        <v>0</v>
      </c>
      <c r="CG298" s="260">
        <f t="shared" si="53"/>
        <v>0</v>
      </c>
    </row>
    <row r="299" spans="1:85" ht="69.75" outlineLevel="1" x14ac:dyDescent="0.35">
      <c r="A299" s="83" t="s">
        <v>485</v>
      </c>
      <c r="B299" s="78" t="s">
        <v>486</v>
      </c>
      <c r="C299" s="35" t="s">
        <v>73</v>
      </c>
      <c r="D299" s="72">
        <v>245009803404</v>
      </c>
      <c r="E299" s="36" t="s">
        <v>74</v>
      </c>
      <c r="F299" s="77">
        <f t="shared" ref="F299:F312" si="54">G299+H299</f>
        <v>9664.9434999999994</v>
      </c>
      <c r="G299" s="259">
        <f t="shared" si="44"/>
        <v>0</v>
      </c>
      <c r="H299" s="32">
        <f t="shared" si="45"/>
        <v>9664.9434999999994</v>
      </c>
      <c r="I299" s="259"/>
      <c r="J299" s="32"/>
      <c r="K299" s="358"/>
      <c r="L299" s="39"/>
      <c r="M299" s="358"/>
      <c r="N299" s="39"/>
      <c r="O299" s="358"/>
      <c r="P299" s="39"/>
      <c r="Q299" s="259"/>
      <c r="R299" s="32"/>
      <c r="S299" s="39">
        <v>400.73129999999998</v>
      </c>
      <c r="T299" s="259"/>
      <c r="U299" s="32"/>
      <c r="V299" s="358"/>
      <c r="W299" s="53"/>
      <c r="X299" s="358"/>
      <c r="Y299" s="39"/>
      <c r="Z299" s="371"/>
      <c r="AA299" s="40"/>
      <c r="AB299" s="358"/>
      <c r="AC299" s="39"/>
      <c r="AD299" s="54"/>
      <c r="AE299" s="358"/>
      <c r="AF299" s="39"/>
      <c r="AG299" s="39"/>
      <c r="AH299" s="259"/>
      <c r="AI299" s="32"/>
      <c r="AJ299" s="259"/>
      <c r="AK299" s="32"/>
      <c r="AL299" s="259"/>
      <c r="AM299" s="39"/>
      <c r="AN299" s="371"/>
      <c r="AO299" s="40"/>
      <c r="AP299" s="358"/>
      <c r="AQ299" s="39"/>
      <c r="AR299" s="40"/>
      <c r="AS299" s="40"/>
      <c r="AT299" s="40"/>
      <c r="AU299" s="39"/>
      <c r="AV299" s="358"/>
      <c r="AW299" s="39"/>
      <c r="AX299" s="54"/>
      <c r="AY299" s="358"/>
      <c r="AZ299" s="39"/>
      <c r="BA299" s="358"/>
      <c r="BB299" s="39"/>
      <c r="BC299" s="40"/>
      <c r="BD299" s="39"/>
      <c r="BE299" s="39"/>
      <c r="BF299" s="40"/>
      <c r="BG299" s="40"/>
      <c r="BH299" s="55"/>
      <c r="BI299" s="56"/>
      <c r="BJ299" s="39">
        <v>9264.2121999999999</v>
      </c>
      <c r="BK299" s="54"/>
      <c r="BL299" s="358"/>
      <c r="BM299" s="39"/>
      <c r="BN299" s="381"/>
      <c r="BO299" s="53"/>
      <c r="BP299" s="53"/>
      <c r="BQ299" s="39"/>
      <c r="BR299" s="39"/>
      <c r="BS299" s="39"/>
      <c r="BT299" s="32"/>
      <c r="BU299" s="39"/>
      <c r="BV299" s="57"/>
      <c r="BW299" s="375"/>
      <c r="BX299" s="54"/>
      <c r="BY299" s="358"/>
      <c r="BZ299" s="58"/>
      <c r="CA299" s="59"/>
      <c r="CB299" s="60"/>
      <c r="CC299" s="59"/>
      <c r="CD299" s="59"/>
      <c r="CE299" s="61"/>
      <c r="CF299" s="39"/>
      <c r="CG299" s="39"/>
    </row>
    <row r="300" spans="1:85" ht="46.5" outlineLevel="1" x14ac:dyDescent="0.35">
      <c r="A300" s="83" t="s">
        <v>485</v>
      </c>
      <c r="B300" s="78" t="s">
        <v>487</v>
      </c>
      <c r="C300" s="35" t="s">
        <v>81</v>
      </c>
      <c r="D300" s="72" t="s">
        <v>488</v>
      </c>
      <c r="E300" s="36" t="s">
        <v>74</v>
      </c>
      <c r="F300" s="77">
        <f t="shared" si="54"/>
        <v>395.78399999999999</v>
      </c>
      <c r="G300" s="259">
        <f t="shared" si="44"/>
        <v>0</v>
      </c>
      <c r="H300" s="32">
        <f t="shared" si="45"/>
        <v>395.78399999999999</v>
      </c>
      <c r="I300" s="259"/>
      <c r="J300" s="32"/>
      <c r="K300" s="358"/>
      <c r="L300" s="39"/>
      <c r="M300" s="358"/>
      <c r="N300" s="39"/>
      <c r="O300" s="358"/>
      <c r="P300" s="39"/>
      <c r="Q300" s="259"/>
      <c r="R300" s="32"/>
      <c r="S300" s="39">
        <v>395.78399999999999</v>
      </c>
      <c r="T300" s="259"/>
      <c r="U300" s="32"/>
      <c r="V300" s="358"/>
      <c r="W300" s="53"/>
      <c r="X300" s="358"/>
      <c r="Y300" s="39"/>
      <c r="Z300" s="371"/>
      <c r="AA300" s="40"/>
      <c r="AB300" s="358"/>
      <c r="AC300" s="39"/>
      <c r="AD300" s="54"/>
      <c r="AE300" s="358"/>
      <c r="AF300" s="39"/>
      <c r="AG300" s="39"/>
      <c r="AH300" s="259"/>
      <c r="AI300" s="32"/>
      <c r="AJ300" s="259"/>
      <c r="AK300" s="32"/>
      <c r="AL300" s="259"/>
      <c r="AM300" s="39"/>
      <c r="AN300" s="371"/>
      <c r="AO300" s="40"/>
      <c r="AP300" s="358"/>
      <c r="AQ300" s="39"/>
      <c r="AR300" s="40"/>
      <c r="AS300" s="40"/>
      <c r="AT300" s="40"/>
      <c r="AU300" s="39"/>
      <c r="AV300" s="358"/>
      <c r="AW300" s="39"/>
      <c r="AX300" s="54"/>
      <c r="AY300" s="358"/>
      <c r="AZ300" s="39"/>
      <c r="BA300" s="358"/>
      <c r="BB300" s="39"/>
      <c r="BC300" s="40"/>
      <c r="BD300" s="39"/>
      <c r="BE300" s="39"/>
      <c r="BF300" s="40"/>
      <c r="BG300" s="40"/>
      <c r="BH300" s="55"/>
      <c r="BI300" s="56"/>
      <c r="BJ300" s="39"/>
      <c r="BK300" s="54"/>
      <c r="BL300" s="358"/>
      <c r="BM300" s="39"/>
      <c r="BN300" s="381"/>
      <c r="BO300" s="53"/>
      <c r="BP300" s="53"/>
      <c r="BQ300" s="39"/>
      <c r="BR300" s="39"/>
      <c r="BS300" s="39"/>
      <c r="BT300" s="32"/>
      <c r="BU300" s="39"/>
      <c r="BV300" s="57"/>
      <c r="BW300" s="375"/>
      <c r="BX300" s="54"/>
      <c r="BY300" s="358"/>
      <c r="BZ300" s="58"/>
      <c r="CA300" s="59"/>
      <c r="CB300" s="60"/>
      <c r="CC300" s="59"/>
      <c r="CD300" s="59"/>
      <c r="CE300" s="61"/>
      <c r="CF300" s="39"/>
      <c r="CG300" s="39"/>
    </row>
    <row r="301" spans="1:85" ht="46.5" outlineLevel="1" x14ac:dyDescent="0.35">
      <c r="A301" s="83" t="s">
        <v>485</v>
      </c>
      <c r="B301" s="78" t="s">
        <v>489</v>
      </c>
      <c r="C301" s="35" t="s">
        <v>81</v>
      </c>
      <c r="D301" s="160">
        <v>245007248441</v>
      </c>
      <c r="E301" s="36" t="s">
        <v>74</v>
      </c>
      <c r="F301" s="77">
        <f t="shared" si="54"/>
        <v>505.70905000000005</v>
      </c>
      <c r="G301" s="259">
        <f t="shared" si="44"/>
        <v>0</v>
      </c>
      <c r="H301" s="32">
        <f t="shared" si="45"/>
        <v>505.70905000000005</v>
      </c>
      <c r="I301" s="259"/>
      <c r="J301" s="32"/>
      <c r="K301" s="358"/>
      <c r="L301" s="39"/>
      <c r="M301" s="358"/>
      <c r="N301" s="39"/>
      <c r="O301" s="358"/>
      <c r="P301" s="39"/>
      <c r="Q301" s="259"/>
      <c r="R301" s="32"/>
      <c r="S301" s="39">
        <v>162.27144000000001</v>
      </c>
      <c r="T301" s="259"/>
      <c r="U301" s="32"/>
      <c r="V301" s="358"/>
      <c r="W301" s="53"/>
      <c r="X301" s="358"/>
      <c r="Y301" s="39"/>
      <c r="Z301" s="371"/>
      <c r="AA301" s="40"/>
      <c r="AB301" s="358"/>
      <c r="AC301" s="39"/>
      <c r="AD301" s="54"/>
      <c r="AE301" s="358"/>
      <c r="AF301" s="39"/>
      <c r="AG301" s="39"/>
      <c r="AH301" s="259"/>
      <c r="AI301" s="32"/>
      <c r="AJ301" s="259"/>
      <c r="AK301" s="32"/>
      <c r="AL301" s="259"/>
      <c r="AM301" s="39"/>
      <c r="AN301" s="371"/>
      <c r="AO301" s="40"/>
      <c r="AP301" s="358"/>
      <c r="AQ301" s="39"/>
      <c r="AR301" s="40"/>
      <c r="AS301" s="40"/>
      <c r="AT301" s="40"/>
      <c r="AU301" s="39"/>
      <c r="AV301" s="358"/>
      <c r="AW301" s="39"/>
      <c r="AX301" s="54"/>
      <c r="AY301" s="358"/>
      <c r="AZ301" s="39"/>
      <c r="BA301" s="358"/>
      <c r="BB301" s="39"/>
      <c r="BC301" s="40"/>
      <c r="BD301" s="39"/>
      <c r="BE301" s="39"/>
      <c r="BF301" s="40"/>
      <c r="BG301" s="40"/>
      <c r="BH301" s="55"/>
      <c r="BI301" s="56"/>
      <c r="BJ301" s="39">
        <v>343.43761000000001</v>
      </c>
      <c r="BK301" s="54"/>
      <c r="BL301" s="358"/>
      <c r="BM301" s="39"/>
      <c r="BN301" s="381"/>
      <c r="BO301" s="53"/>
      <c r="BP301" s="53"/>
      <c r="BQ301" s="39"/>
      <c r="BR301" s="39"/>
      <c r="BS301" s="39"/>
      <c r="BT301" s="32"/>
      <c r="BU301" s="39"/>
      <c r="BV301" s="57"/>
      <c r="BW301" s="375"/>
      <c r="BX301" s="54"/>
      <c r="BY301" s="358"/>
      <c r="BZ301" s="58"/>
      <c r="CA301" s="59"/>
      <c r="CB301" s="60"/>
      <c r="CC301" s="59"/>
      <c r="CD301" s="59"/>
      <c r="CE301" s="61"/>
      <c r="CF301" s="39"/>
      <c r="CG301" s="39"/>
    </row>
    <row r="302" spans="1:85" ht="46.5" outlineLevel="1" x14ac:dyDescent="0.35">
      <c r="A302" s="83" t="s">
        <v>485</v>
      </c>
      <c r="B302" s="78" t="s">
        <v>490</v>
      </c>
      <c r="C302" s="35" t="s">
        <v>81</v>
      </c>
      <c r="D302" s="72">
        <v>245010816503</v>
      </c>
      <c r="E302" s="36" t="s">
        <v>74</v>
      </c>
      <c r="F302" s="77">
        <f t="shared" si="54"/>
        <v>197.892</v>
      </c>
      <c r="G302" s="259">
        <f t="shared" si="44"/>
        <v>0</v>
      </c>
      <c r="H302" s="32">
        <f t="shared" si="45"/>
        <v>197.892</v>
      </c>
      <c r="I302" s="259"/>
      <c r="J302" s="32"/>
      <c r="K302" s="358"/>
      <c r="L302" s="39"/>
      <c r="M302" s="358"/>
      <c r="N302" s="39"/>
      <c r="O302" s="358"/>
      <c r="P302" s="39"/>
      <c r="Q302" s="259"/>
      <c r="R302" s="32"/>
      <c r="S302" s="39">
        <v>197.892</v>
      </c>
      <c r="T302" s="259"/>
      <c r="U302" s="32"/>
      <c r="V302" s="358"/>
      <c r="W302" s="53"/>
      <c r="X302" s="358"/>
      <c r="Y302" s="39"/>
      <c r="Z302" s="371"/>
      <c r="AA302" s="40"/>
      <c r="AB302" s="358"/>
      <c r="AC302" s="39"/>
      <c r="AD302" s="54"/>
      <c r="AE302" s="358"/>
      <c r="AF302" s="39"/>
      <c r="AG302" s="39"/>
      <c r="AH302" s="259"/>
      <c r="AI302" s="32"/>
      <c r="AJ302" s="259"/>
      <c r="AK302" s="32"/>
      <c r="AL302" s="259"/>
      <c r="AM302" s="39"/>
      <c r="AN302" s="371"/>
      <c r="AO302" s="40"/>
      <c r="AP302" s="358"/>
      <c r="AQ302" s="39"/>
      <c r="AR302" s="40"/>
      <c r="AS302" s="40"/>
      <c r="AT302" s="40"/>
      <c r="AU302" s="39"/>
      <c r="AV302" s="358"/>
      <c r="AW302" s="39"/>
      <c r="AX302" s="54"/>
      <c r="AY302" s="358"/>
      <c r="AZ302" s="39"/>
      <c r="BA302" s="358"/>
      <c r="BB302" s="39"/>
      <c r="BC302" s="40"/>
      <c r="BD302" s="39"/>
      <c r="BE302" s="39"/>
      <c r="BF302" s="40"/>
      <c r="BG302" s="40"/>
      <c r="BH302" s="55"/>
      <c r="BI302" s="56"/>
      <c r="BJ302" s="39"/>
      <c r="BK302" s="54"/>
      <c r="BL302" s="358"/>
      <c r="BM302" s="39"/>
      <c r="BN302" s="381"/>
      <c r="BO302" s="53"/>
      <c r="BP302" s="53"/>
      <c r="BQ302" s="39"/>
      <c r="BR302" s="39"/>
      <c r="BS302" s="39"/>
      <c r="BT302" s="32"/>
      <c r="BU302" s="39"/>
      <c r="BV302" s="57"/>
      <c r="BW302" s="375"/>
      <c r="BX302" s="54"/>
      <c r="BY302" s="358"/>
      <c r="BZ302" s="58"/>
      <c r="CA302" s="59"/>
      <c r="CB302" s="60"/>
      <c r="CC302" s="59"/>
      <c r="CD302" s="59"/>
      <c r="CE302" s="61"/>
      <c r="CF302" s="39"/>
      <c r="CG302" s="39"/>
    </row>
    <row r="303" spans="1:85" outlineLevel="1" x14ac:dyDescent="0.35">
      <c r="A303" s="83" t="s">
        <v>485</v>
      </c>
      <c r="B303" s="78" t="s">
        <v>491</v>
      </c>
      <c r="C303" s="35" t="s">
        <v>81</v>
      </c>
      <c r="D303" s="72" t="s">
        <v>492</v>
      </c>
      <c r="E303" s="36" t="s">
        <v>74</v>
      </c>
      <c r="F303" s="77">
        <f t="shared" si="54"/>
        <v>247.36500000000001</v>
      </c>
      <c r="G303" s="259">
        <f t="shared" si="44"/>
        <v>0</v>
      </c>
      <c r="H303" s="32">
        <f t="shared" si="45"/>
        <v>247.36500000000001</v>
      </c>
      <c r="I303" s="259"/>
      <c r="J303" s="32"/>
      <c r="K303" s="358"/>
      <c r="L303" s="39"/>
      <c r="M303" s="358"/>
      <c r="N303" s="39"/>
      <c r="O303" s="358"/>
      <c r="P303" s="39"/>
      <c r="Q303" s="259"/>
      <c r="R303" s="32"/>
      <c r="S303" s="39">
        <v>247.36500000000001</v>
      </c>
      <c r="T303" s="259"/>
      <c r="U303" s="32"/>
      <c r="V303" s="358"/>
      <c r="W303" s="53"/>
      <c r="X303" s="358"/>
      <c r="Y303" s="39"/>
      <c r="Z303" s="371"/>
      <c r="AA303" s="40"/>
      <c r="AB303" s="358"/>
      <c r="AC303" s="39"/>
      <c r="AD303" s="54"/>
      <c r="AE303" s="358"/>
      <c r="AF303" s="39"/>
      <c r="AG303" s="39"/>
      <c r="AH303" s="259"/>
      <c r="AI303" s="32"/>
      <c r="AJ303" s="259"/>
      <c r="AK303" s="32"/>
      <c r="AL303" s="259"/>
      <c r="AM303" s="39"/>
      <c r="AN303" s="371"/>
      <c r="AO303" s="40"/>
      <c r="AP303" s="358"/>
      <c r="AQ303" s="39"/>
      <c r="AR303" s="40"/>
      <c r="AS303" s="40"/>
      <c r="AT303" s="40"/>
      <c r="AU303" s="39"/>
      <c r="AV303" s="358"/>
      <c r="AW303" s="39"/>
      <c r="AX303" s="54"/>
      <c r="AY303" s="358"/>
      <c r="AZ303" s="39"/>
      <c r="BA303" s="358"/>
      <c r="BB303" s="39"/>
      <c r="BC303" s="40"/>
      <c r="BD303" s="39"/>
      <c r="BE303" s="39"/>
      <c r="BF303" s="40"/>
      <c r="BG303" s="40"/>
      <c r="BH303" s="55"/>
      <c r="BI303" s="56"/>
      <c r="BJ303" s="39"/>
      <c r="BK303" s="54"/>
      <c r="BL303" s="358"/>
      <c r="BM303" s="39"/>
      <c r="BN303" s="381"/>
      <c r="BO303" s="53"/>
      <c r="BP303" s="53"/>
      <c r="BQ303" s="39"/>
      <c r="BR303" s="39"/>
      <c r="BS303" s="39"/>
      <c r="BT303" s="32"/>
      <c r="BU303" s="39"/>
      <c r="BV303" s="57"/>
      <c r="BW303" s="375"/>
      <c r="BX303" s="54"/>
      <c r="BY303" s="358"/>
      <c r="BZ303" s="58"/>
      <c r="CA303" s="59"/>
      <c r="CB303" s="60"/>
      <c r="CC303" s="59"/>
      <c r="CD303" s="59"/>
      <c r="CE303" s="61"/>
      <c r="CF303" s="39"/>
      <c r="CG303" s="39"/>
    </row>
    <row r="304" spans="1:85" ht="69.75" outlineLevel="1" x14ac:dyDescent="0.35">
      <c r="A304" s="75" t="s">
        <v>485</v>
      </c>
      <c r="B304" s="78" t="s">
        <v>493</v>
      </c>
      <c r="C304" s="35" t="s">
        <v>168</v>
      </c>
      <c r="D304" s="72">
        <v>2450029532</v>
      </c>
      <c r="E304" s="36" t="s">
        <v>126</v>
      </c>
      <c r="F304" s="77">
        <f t="shared" si="54"/>
        <v>11400.90472</v>
      </c>
      <c r="G304" s="259">
        <f t="shared" si="44"/>
        <v>8094.6423500000001</v>
      </c>
      <c r="H304" s="32">
        <f t="shared" si="45"/>
        <v>3306.2623699999999</v>
      </c>
      <c r="I304" s="259"/>
      <c r="J304" s="32"/>
      <c r="K304" s="358"/>
      <c r="L304" s="39"/>
      <c r="M304" s="358"/>
      <c r="N304" s="39"/>
      <c r="O304" s="358"/>
      <c r="P304" s="39"/>
      <c r="Q304" s="259"/>
      <c r="R304" s="32"/>
      <c r="S304" s="39"/>
      <c r="T304" s="259"/>
      <c r="U304" s="32"/>
      <c r="V304" s="358"/>
      <c r="W304" s="53"/>
      <c r="X304" s="358"/>
      <c r="Y304" s="39"/>
      <c r="Z304" s="371"/>
      <c r="AA304" s="40"/>
      <c r="AB304" s="358"/>
      <c r="AC304" s="39"/>
      <c r="AD304" s="54"/>
      <c r="AE304" s="358"/>
      <c r="AF304" s="39"/>
      <c r="AG304" s="39"/>
      <c r="AH304" s="259"/>
      <c r="AI304" s="32"/>
      <c r="AJ304" s="259">
        <v>8094.6423500000001</v>
      </c>
      <c r="AK304" s="32">
        <v>3306.2623699999999</v>
      </c>
      <c r="AL304" s="259"/>
      <c r="AM304" s="39"/>
      <c r="AN304" s="371"/>
      <c r="AO304" s="40"/>
      <c r="AP304" s="358"/>
      <c r="AQ304" s="39"/>
      <c r="AR304" s="40"/>
      <c r="AS304" s="40"/>
      <c r="AT304" s="40"/>
      <c r="AU304" s="39"/>
      <c r="AV304" s="358"/>
      <c r="AW304" s="39"/>
      <c r="AX304" s="54"/>
      <c r="AY304" s="358"/>
      <c r="AZ304" s="39"/>
      <c r="BA304" s="358"/>
      <c r="BB304" s="39"/>
      <c r="BC304" s="40"/>
      <c r="BD304" s="39"/>
      <c r="BE304" s="39"/>
      <c r="BF304" s="40"/>
      <c r="BG304" s="40"/>
      <c r="BH304" s="55"/>
      <c r="BI304" s="56"/>
      <c r="BJ304" s="39"/>
      <c r="BK304" s="54"/>
      <c r="BL304" s="358"/>
      <c r="BM304" s="39"/>
      <c r="BN304" s="381"/>
      <c r="BO304" s="53"/>
      <c r="BP304" s="53"/>
      <c r="BQ304" s="39"/>
      <c r="BR304" s="39"/>
      <c r="BS304" s="39"/>
      <c r="BT304" s="32"/>
      <c r="BU304" s="39"/>
      <c r="BV304" s="57"/>
      <c r="BW304" s="375"/>
      <c r="BX304" s="54"/>
      <c r="BY304" s="358"/>
      <c r="BZ304" s="58"/>
      <c r="CA304" s="59"/>
      <c r="CB304" s="60"/>
      <c r="CC304" s="59"/>
      <c r="CD304" s="59"/>
      <c r="CE304" s="61"/>
      <c r="CF304" s="39"/>
      <c r="CG304" s="39"/>
    </row>
    <row r="305" spans="1:85" outlineLevel="1" x14ac:dyDescent="0.35">
      <c r="A305" s="75" t="s">
        <v>485</v>
      </c>
      <c r="B305" s="10" t="s">
        <v>494</v>
      </c>
      <c r="C305" s="35" t="s">
        <v>118</v>
      </c>
      <c r="D305" s="72" t="s">
        <v>495</v>
      </c>
      <c r="E305" s="36" t="s">
        <v>248</v>
      </c>
      <c r="F305" s="77">
        <f t="shared" si="54"/>
        <v>31770.812699999995</v>
      </c>
      <c r="G305" s="259">
        <f t="shared" si="44"/>
        <v>9044.8669399999999</v>
      </c>
      <c r="H305" s="32">
        <f t="shared" si="45"/>
        <v>22725.945759999995</v>
      </c>
      <c r="I305" s="259"/>
      <c r="J305" s="32"/>
      <c r="K305" s="358"/>
      <c r="L305" s="39"/>
      <c r="M305" s="358"/>
      <c r="N305" s="39"/>
      <c r="O305" s="358"/>
      <c r="P305" s="39"/>
      <c r="Q305" s="259"/>
      <c r="R305" s="32"/>
      <c r="S305" s="39">
        <v>4818.9616500000002</v>
      </c>
      <c r="T305" s="259"/>
      <c r="U305" s="32"/>
      <c r="V305" s="358"/>
      <c r="W305" s="53"/>
      <c r="X305" s="358"/>
      <c r="Y305" s="39"/>
      <c r="Z305" s="371"/>
      <c r="AA305" s="40"/>
      <c r="AB305" s="358">
        <v>5084.5886700000001</v>
      </c>
      <c r="AC305" s="39">
        <v>2076.8038299999998</v>
      </c>
      <c r="AD305" s="54"/>
      <c r="AE305" s="358"/>
      <c r="AF305" s="39"/>
      <c r="AG305" s="39">
        <v>12184.993909999999</v>
      </c>
      <c r="AH305" s="259">
        <v>3904.0340500000002</v>
      </c>
      <c r="AI305" s="32">
        <v>1594.60546</v>
      </c>
      <c r="AJ305" s="259">
        <v>56.244219999999999</v>
      </c>
      <c r="AK305" s="32">
        <v>22.972989999999999</v>
      </c>
      <c r="AL305" s="259"/>
      <c r="AM305" s="39"/>
      <c r="AN305" s="371"/>
      <c r="AO305" s="40"/>
      <c r="AP305" s="358"/>
      <c r="AQ305" s="39"/>
      <c r="AR305" s="40"/>
      <c r="AS305" s="40"/>
      <c r="AT305" s="40"/>
      <c r="AU305" s="39"/>
      <c r="AV305" s="358"/>
      <c r="AW305" s="39"/>
      <c r="AX305" s="54"/>
      <c r="AY305" s="358"/>
      <c r="AZ305" s="39"/>
      <c r="BA305" s="358"/>
      <c r="BB305" s="39"/>
      <c r="BC305" s="40"/>
      <c r="BD305" s="39"/>
      <c r="BE305" s="39"/>
      <c r="BF305" s="40"/>
      <c r="BG305" s="40"/>
      <c r="BH305" s="55"/>
      <c r="BI305" s="56">
        <f>458.484+148.1985+119.1725+74.25+76.15+43.8</f>
        <v>920.05499999999995</v>
      </c>
      <c r="BJ305" s="39"/>
      <c r="BK305" s="54"/>
      <c r="BL305" s="358"/>
      <c r="BM305" s="39"/>
      <c r="BN305" s="381"/>
      <c r="BO305" s="53"/>
      <c r="BP305" s="53"/>
      <c r="BQ305" s="39"/>
      <c r="BR305" s="39"/>
      <c r="BS305" s="39"/>
      <c r="BT305" s="32"/>
      <c r="BU305" s="39"/>
      <c r="BV305" s="57"/>
      <c r="BW305" s="375"/>
      <c r="BX305" s="54"/>
      <c r="BY305" s="358"/>
      <c r="BZ305" s="58"/>
      <c r="CA305" s="59"/>
      <c r="CB305" s="60"/>
      <c r="CC305" s="59"/>
      <c r="CD305" s="59"/>
      <c r="CE305" s="61">
        <v>1107.5529200000001</v>
      </c>
      <c r="CF305" s="39"/>
      <c r="CG305" s="39"/>
    </row>
    <row r="306" spans="1:85" ht="69.75" outlineLevel="1" x14ac:dyDescent="0.35">
      <c r="A306" s="75" t="s">
        <v>485</v>
      </c>
      <c r="B306" s="78" t="s">
        <v>496</v>
      </c>
      <c r="C306" s="35" t="s">
        <v>118</v>
      </c>
      <c r="D306" s="72" t="s">
        <v>497</v>
      </c>
      <c r="E306" s="36" t="s">
        <v>1100</v>
      </c>
      <c r="F306" s="77">
        <f t="shared" si="54"/>
        <v>73211.066060000012</v>
      </c>
      <c r="G306" s="259">
        <f t="shared" si="44"/>
        <v>16413.52995</v>
      </c>
      <c r="H306" s="32">
        <f t="shared" si="45"/>
        <v>56797.536110000008</v>
      </c>
      <c r="I306" s="259">
        <v>165.06196</v>
      </c>
      <c r="J306" s="32">
        <v>67.419669999999996</v>
      </c>
      <c r="K306" s="358"/>
      <c r="L306" s="39"/>
      <c r="M306" s="358">
        <v>118.63327</v>
      </c>
      <c r="N306" s="39">
        <v>48.455840000000002</v>
      </c>
      <c r="O306" s="358"/>
      <c r="P306" s="39"/>
      <c r="Q306" s="259"/>
      <c r="R306" s="32"/>
      <c r="S306" s="39">
        <f>4247.75178+692.11563</f>
        <v>4939.8674099999998</v>
      </c>
      <c r="T306" s="259"/>
      <c r="U306" s="32"/>
      <c r="V306" s="358"/>
      <c r="W306" s="53"/>
      <c r="X306" s="358"/>
      <c r="Y306" s="39"/>
      <c r="Z306" s="371"/>
      <c r="AA306" s="40"/>
      <c r="AB306" s="358"/>
      <c r="AC306" s="39"/>
      <c r="AD306" s="54"/>
      <c r="AE306" s="358">
        <v>159.43097</v>
      </c>
      <c r="AF306" s="39">
        <v>65.119709999999998</v>
      </c>
      <c r="AG306" s="39">
        <v>26733.876950000002</v>
      </c>
      <c r="AH306" s="358">
        <v>15890.777050000001</v>
      </c>
      <c r="AI306" s="39">
        <v>6490.5990700000002</v>
      </c>
      <c r="AJ306" s="259"/>
      <c r="AK306" s="32"/>
      <c r="AL306" s="259"/>
      <c r="AM306" s="39"/>
      <c r="AN306" s="371"/>
      <c r="AO306" s="40"/>
      <c r="AP306" s="358"/>
      <c r="AQ306" s="39"/>
      <c r="AR306" s="40"/>
      <c r="AS306" s="40"/>
      <c r="AT306" s="40"/>
      <c r="AU306" s="39"/>
      <c r="AV306" s="358"/>
      <c r="AW306" s="39"/>
      <c r="AX306" s="54"/>
      <c r="AY306" s="358"/>
      <c r="AZ306" s="39"/>
      <c r="BA306" s="358"/>
      <c r="BB306" s="39"/>
      <c r="BC306" s="40"/>
      <c r="BD306" s="39"/>
      <c r="BE306" s="39">
        <v>6.7956799999999999</v>
      </c>
      <c r="BF306" s="40"/>
      <c r="BG306" s="40"/>
      <c r="BH306" s="55"/>
      <c r="BI306" s="56"/>
      <c r="BJ306" s="39"/>
      <c r="BK306" s="54"/>
      <c r="BL306" s="358"/>
      <c r="BM306" s="39"/>
      <c r="BN306" s="381"/>
      <c r="BO306" s="53"/>
      <c r="BP306" s="53"/>
      <c r="BQ306" s="39"/>
      <c r="BR306" s="39"/>
      <c r="BS306" s="39"/>
      <c r="BT306" s="32">
        <v>1730.8354300000001</v>
      </c>
      <c r="BU306" s="39">
        <v>3250.0751599999999</v>
      </c>
      <c r="BV306" s="57"/>
      <c r="BW306" s="375">
        <v>79.6267</v>
      </c>
      <c r="BX306" s="54">
        <v>231.84251</v>
      </c>
      <c r="BY306" s="358"/>
      <c r="BZ306" s="58"/>
      <c r="CA306" s="59"/>
      <c r="CB306" s="60"/>
      <c r="CC306" s="59">
        <v>21.322099999999999</v>
      </c>
      <c r="CD306" s="59"/>
      <c r="CE306" s="61">
        <v>13211.326580000001</v>
      </c>
      <c r="CF306" s="39"/>
      <c r="CG306" s="39"/>
    </row>
    <row r="307" spans="1:85" outlineLevel="1" x14ac:dyDescent="0.35">
      <c r="A307" s="75" t="s">
        <v>485</v>
      </c>
      <c r="B307" s="78" t="s">
        <v>498</v>
      </c>
      <c r="C307" s="35" t="s">
        <v>118</v>
      </c>
      <c r="D307" s="72" t="s">
        <v>499</v>
      </c>
      <c r="E307" s="36" t="s">
        <v>248</v>
      </c>
      <c r="F307" s="77">
        <f t="shared" si="54"/>
        <v>43879.755449999997</v>
      </c>
      <c r="G307" s="259">
        <f t="shared" si="44"/>
        <v>15362.071760000001</v>
      </c>
      <c r="H307" s="32">
        <f t="shared" si="45"/>
        <v>28517.683689999998</v>
      </c>
      <c r="I307" s="259">
        <v>580.48104000000001</v>
      </c>
      <c r="J307" s="32">
        <v>237.09789000000001</v>
      </c>
      <c r="K307" s="358"/>
      <c r="L307" s="39"/>
      <c r="M307" s="358">
        <v>101.78802</v>
      </c>
      <c r="N307" s="39">
        <v>41.575380000000003</v>
      </c>
      <c r="O307" s="358"/>
      <c r="P307" s="39"/>
      <c r="Q307" s="259"/>
      <c r="R307" s="32"/>
      <c r="S307" s="39">
        <f>3556.11924+1135.67533</f>
        <v>4691.79457</v>
      </c>
      <c r="T307" s="259">
        <v>659.40552000000002</v>
      </c>
      <c r="U307" s="32">
        <v>269.33447999999999</v>
      </c>
      <c r="V307" s="358"/>
      <c r="W307" s="53"/>
      <c r="X307" s="358"/>
      <c r="Y307" s="39"/>
      <c r="Z307" s="371"/>
      <c r="AA307" s="40"/>
      <c r="AB307" s="358">
        <v>8022.0196699999997</v>
      </c>
      <c r="AC307" s="39">
        <v>3276.5995899999998</v>
      </c>
      <c r="AD307" s="54"/>
      <c r="AE307" s="358">
        <v>84.338629999999995</v>
      </c>
      <c r="AF307" s="39">
        <v>34.448180000000001</v>
      </c>
      <c r="AG307" s="39">
        <v>11723.578939999999</v>
      </c>
      <c r="AH307" s="358">
        <v>5914.0388800000001</v>
      </c>
      <c r="AI307" s="39">
        <v>2415.5933500000001</v>
      </c>
      <c r="AJ307" s="259"/>
      <c r="AK307" s="32"/>
      <c r="AL307" s="259"/>
      <c r="AM307" s="39"/>
      <c r="AN307" s="371"/>
      <c r="AO307" s="40"/>
      <c r="AP307" s="358"/>
      <c r="AQ307" s="39"/>
      <c r="AR307" s="40"/>
      <c r="AS307" s="40"/>
      <c r="AT307" s="40"/>
      <c r="AU307" s="39"/>
      <c r="AV307" s="358"/>
      <c r="AW307" s="39"/>
      <c r="AX307" s="54"/>
      <c r="AY307" s="358"/>
      <c r="AZ307" s="39"/>
      <c r="BA307" s="358"/>
      <c r="BB307" s="39"/>
      <c r="BC307" s="40"/>
      <c r="BD307" s="39"/>
      <c r="BE307" s="39"/>
      <c r="BF307" s="40"/>
      <c r="BG307" s="40"/>
      <c r="BH307" s="55"/>
      <c r="BI307" s="56"/>
      <c r="BJ307" s="39"/>
      <c r="BK307" s="54"/>
      <c r="BL307" s="358"/>
      <c r="BM307" s="39"/>
      <c r="BN307" s="381"/>
      <c r="BO307" s="53"/>
      <c r="BP307" s="53"/>
      <c r="BQ307" s="39"/>
      <c r="BR307" s="39"/>
      <c r="BS307" s="39"/>
      <c r="BT307" s="32">
        <v>5088.7809200000002</v>
      </c>
      <c r="BU307" s="39">
        <v>720.75539000000003</v>
      </c>
      <c r="BV307" s="57"/>
      <c r="BW307" s="375"/>
      <c r="BX307" s="54"/>
      <c r="BY307" s="358"/>
      <c r="BZ307" s="58"/>
      <c r="CA307" s="59"/>
      <c r="CB307" s="60"/>
      <c r="CC307" s="59">
        <v>18.125</v>
      </c>
      <c r="CD307" s="59"/>
      <c r="CE307" s="61"/>
      <c r="CF307" s="39"/>
      <c r="CG307" s="39"/>
    </row>
    <row r="308" spans="1:85" outlineLevel="1" x14ac:dyDescent="0.35">
      <c r="A308" s="75" t="s">
        <v>485</v>
      </c>
      <c r="B308" s="78" t="s">
        <v>500</v>
      </c>
      <c r="C308" s="35" t="s">
        <v>118</v>
      </c>
      <c r="D308" s="72" t="s">
        <v>501</v>
      </c>
      <c r="E308" s="36" t="s">
        <v>126</v>
      </c>
      <c r="F308" s="77">
        <f t="shared" si="54"/>
        <v>4467.0136600000005</v>
      </c>
      <c r="G308" s="259">
        <f t="shared" si="44"/>
        <v>2934.3051500000001</v>
      </c>
      <c r="H308" s="32">
        <f t="shared" si="45"/>
        <v>1532.7085099999999</v>
      </c>
      <c r="I308" s="259"/>
      <c r="J308" s="32"/>
      <c r="K308" s="358"/>
      <c r="L308" s="39"/>
      <c r="M308" s="358"/>
      <c r="N308" s="39"/>
      <c r="O308" s="358"/>
      <c r="P308" s="39"/>
      <c r="Q308" s="259"/>
      <c r="R308" s="32"/>
      <c r="S308" s="39"/>
      <c r="T308" s="259"/>
      <c r="U308" s="32"/>
      <c r="V308" s="358"/>
      <c r="W308" s="53"/>
      <c r="X308" s="358"/>
      <c r="Y308" s="39"/>
      <c r="Z308" s="371"/>
      <c r="AA308" s="40"/>
      <c r="AB308" s="358"/>
      <c r="AC308" s="39"/>
      <c r="AD308" s="54"/>
      <c r="AE308" s="358"/>
      <c r="AF308" s="39"/>
      <c r="AG308" s="39"/>
      <c r="AH308" s="358">
        <v>2934.3051500000001</v>
      </c>
      <c r="AI308" s="39">
        <v>1198.51901</v>
      </c>
      <c r="AJ308" s="259"/>
      <c r="AK308" s="32"/>
      <c r="AL308" s="259"/>
      <c r="AM308" s="39"/>
      <c r="AN308" s="371"/>
      <c r="AO308" s="40"/>
      <c r="AP308" s="358"/>
      <c r="AQ308" s="39"/>
      <c r="AR308" s="40"/>
      <c r="AS308" s="40"/>
      <c r="AT308" s="40"/>
      <c r="AU308" s="39"/>
      <c r="AV308" s="358"/>
      <c r="AW308" s="39"/>
      <c r="AX308" s="54"/>
      <c r="AY308" s="358"/>
      <c r="AZ308" s="39"/>
      <c r="BA308" s="358"/>
      <c r="BB308" s="39"/>
      <c r="BC308" s="40"/>
      <c r="BD308" s="39"/>
      <c r="BE308" s="39"/>
      <c r="BF308" s="40"/>
      <c r="BG308" s="40"/>
      <c r="BH308" s="55"/>
      <c r="BI308" s="56">
        <v>334.18950000000001</v>
      </c>
      <c r="BJ308" s="39"/>
      <c r="BK308" s="54"/>
      <c r="BL308" s="358"/>
      <c r="BM308" s="39"/>
      <c r="BN308" s="381"/>
      <c r="BO308" s="53"/>
      <c r="BP308" s="53"/>
      <c r="BQ308" s="39"/>
      <c r="BR308" s="39"/>
      <c r="BS308" s="39"/>
      <c r="BT308" s="32"/>
      <c r="BU308" s="39"/>
      <c r="BV308" s="57"/>
      <c r="BW308" s="375"/>
      <c r="BX308" s="54"/>
      <c r="BY308" s="358"/>
      <c r="BZ308" s="58"/>
      <c r="CA308" s="59"/>
      <c r="CB308" s="60"/>
      <c r="CC308" s="59"/>
      <c r="CD308" s="59"/>
      <c r="CE308" s="61"/>
      <c r="CF308" s="39"/>
      <c r="CG308" s="39"/>
    </row>
    <row r="309" spans="1:85" ht="46.5" outlineLevel="1" x14ac:dyDescent="0.35">
      <c r="A309" s="75" t="s">
        <v>485</v>
      </c>
      <c r="B309" s="78" t="s">
        <v>502</v>
      </c>
      <c r="C309" s="35" t="s">
        <v>118</v>
      </c>
      <c r="D309" s="72" t="s">
        <v>503</v>
      </c>
      <c r="E309" s="36" t="s">
        <v>248</v>
      </c>
      <c r="F309" s="77">
        <f t="shared" si="54"/>
        <v>57169.959629999998</v>
      </c>
      <c r="G309" s="259">
        <f t="shared" si="44"/>
        <v>16109.36321</v>
      </c>
      <c r="H309" s="32">
        <f t="shared" si="45"/>
        <v>41060.596420000002</v>
      </c>
      <c r="I309" s="259"/>
      <c r="J309" s="32"/>
      <c r="K309" s="358"/>
      <c r="L309" s="39"/>
      <c r="M309" s="358"/>
      <c r="N309" s="39"/>
      <c r="O309" s="358"/>
      <c r="P309" s="39"/>
      <c r="Q309" s="259"/>
      <c r="R309" s="32"/>
      <c r="S309" s="39">
        <v>6927.7041900000004</v>
      </c>
      <c r="T309" s="259"/>
      <c r="U309" s="32"/>
      <c r="V309" s="358"/>
      <c r="W309" s="53"/>
      <c r="X309" s="358"/>
      <c r="Y309" s="39"/>
      <c r="Z309" s="371"/>
      <c r="AA309" s="40"/>
      <c r="AB309" s="358">
        <v>9145.3012400000007</v>
      </c>
      <c r="AC309" s="39">
        <v>3735.4047300000002</v>
      </c>
      <c r="AD309" s="54"/>
      <c r="AE309" s="358"/>
      <c r="AF309" s="39"/>
      <c r="AG309" s="39">
        <v>18326.051749999999</v>
      </c>
      <c r="AH309" s="358">
        <v>6964.0619699999997</v>
      </c>
      <c r="AI309" s="39">
        <v>2844.4760200000001</v>
      </c>
      <c r="AJ309" s="259"/>
      <c r="AK309" s="32"/>
      <c r="AL309" s="259"/>
      <c r="AM309" s="39"/>
      <c r="AN309" s="371"/>
      <c r="AO309" s="40"/>
      <c r="AP309" s="358"/>
      <c r="AQ309" s="39"/>
      <c r="AR309" s="40"/>
      <c r="AS309" s="40"/>
      <c r="AT309" s="40"/>
      <c r="AU309" s="39"/>
      <c r="AV309" s="358"/>
      <c r="AW309" s="39"/>
      <c r="AX309" s="54"/>
      <c r="AY309" s="358"/>
      <c r="AZ309" s="39"/>
      <c r="BA309" s="358"/>
      <c r="BB309" s="39"/>
      <c r="BC309" s="40"/>
      <c r="BD309" s="39"/>
      <c r="BE309" s="39"/>
      <c r="BF309" s="40"/>
      <c r="BG309" s="40"/>
      <c r="BH309" s="55"/>
      <c r="BI309" s="56"/>
      <c r="BJ309" s="39"/>
      <c r="BK309" s="54"/>
      <c r="BL309" s="358"/>
      <c r="BM309" s="39"/>
      <c r="BN309" s="381"/>
      <c r="BO309" s="53"/>
      <c r="BP309" s="53"/>
      <c r="BQ309" s="39"/>
      <c r="BR309" s="39"/>
      <c r="BS309" s="39"/>
      <c r="BT309" s="32"/>
      <c r="BU309" s="39"/>
      <c r="BV309" s="57"/>
      <c r="BW309" s="375"/>
      <c r="BX309" s="54"/>
      <c r="BY309" s="358"/>
      <c r="BZ309" s="58"/>
      <c r="CA309" s="59"/>
      <c r="CB309" s="60"/>
      <c r="CC309" s="59"/>
      <c r="CD309" s="59"/>
      <c r="CE309" s="61">
        <v>9226.9597300000005</v>
      </c>
      <c r="CF309" s="39"/>
      <c r="CG309" s="39"/>
    </row>
    <row r="310" spans="1:85" outlineLevel="1" x14ac:dyDescent="0.35">
      <c r="A310" s="75" t="s">
        <v>485</v>
      </c>
      <c r="B310" s="78" t="s">
        <v>504</v>
      </c>
      <c r="C310" s="35" t="s">
        <v>118</v>
      </c>
      <c r="D310" s="72" t="s">
        <v>505</v>
      </c>
      <c r="E310" s="36" t="s">
        <v>248</v>
      </c>
      <c r="F310" s="77">
        <f t="shared" si="54"/>
        <v>39291.697980000004</v>
      </c>
      <c r="G310" s="259">
        <f t="shared" si="44"/>
        <v>7471.7033999999994</v>
      </c>
      <c r="H310" s="32">
        <f t="shared" si="45"/>
        <v>31819.994580000002</v>
      </c>
      <c r="I310" s="259">
        <v>165.85173</v>
      </c>
      <c r="J310" s="32">
        <v>67.742249999999999</v>
      </c>
      <c r="K310" s="358"/>
      <c r="L310" s="39"/>
      <c r="M310" s="358">
        <v>272.35048999999998</v>
      </c>
      <c r="N310" s="39">
        <v>111.24175</v>
      </c>
      <c r="O310" s="358"/>
      <c r="P310" s="39"/>
      <c r="Q310" s="259"/>
      <c r="R310" s="32"/>
      <c r="S310" s="39">
        <f>5016.5622+588.51988</f>
        <v>5605.0820800000001</v>
      </c>
      <c r="T310" s="259">
        <v>297.46875999999997</v>
      </c>
      <c r="U310" s="32">
        <v>121.50124</v>
      </c>
      <c r="V310" s="358"/>
      <c r="W310" s="53"/>
      <c r="X310" s="358"/>
      <c r="Y310" s="39"/>
      <c r="Z310" s="371"/>
      <c r="AA310" s="40"/>
      <c r="AB310" s="358"/>
      <c r="AC310" s="39"/>
      <c r="AD310" s="54"/>
      <c r="AE310" s="358"/>
      <c r="AF310" s="39"/>
      <c r="AG310" s="39">
        <v>17403.418460000001</v>
      </c>
      <c r="AH310" s="358">
        <v>6736.0324199999995</v>
      </c>
      <c r="AI310" s="39">
        <v>2751.3371900000002</v>
      </c>
      <c r="AJ310" s="259"/>
      <c r="AK310" s="32"/>
      <c r="AL310" s="259"/>
      <c r="AM310" s="39"/>
      <c r="AN310" s="371"/>
      <c r="AO310" s="40"/>
      <c r="AP310" s="358"/>
      <c r="AQ310" s="39"/>
      <c r="AR310" s="40"/>
      <c r="AS310" s="40"/>
      <c r="AT310" s="40"/>
      <c r="AU310" s="39"/>
      <c r="AV310" s="358"/>
      <c r="AW310" s="39"/>
      <c r="AX310" s="54"/>
      <c r="AY310" s="358"/>
      <c r="AZ310" s="39"/>
      <c r="BA310" s="358"/>
      <c r="BB310" s="39"/>
      <c r="BC310" s="40"/>
      <c r="BD310" s="39"/>
      <c r="BE310" s="39"/>
      <c r="BF310" s="40"/>
      <c r="BG310" s="40"/>
      <c r="BH310" s="55"/>
      <c r="BI310" s="56"/>
      <c r="BJ310" s="39"/>
      <c r="BK310" s="54"/>
      <c r="BL310" s="358"/>
      <c r="BM310" s="39"/>
      <c r="BN310" s="381"/>
      <c r="BO310" s="53"/>
      <c r="BP310" s="53"/>
      <c r="BQ310" s="39"/>
      <c r="BR310" s="39"/>
      <c r="BS310" s="39"/>
      <c r="BT310" s="32"/>
      <c r="BU310" s="39">
        <v>1302.7459699999999</v>
      </c>
      <c r="BV310" s="57"/>
      <c r="BW310" s="375"/>
      <c r="BX310" s="54"/>
      <c r="BY310" s="358"/>
      <c r="BZ310" s="58"/>
      <c r="CA310" s="59"/>
      <c r="CB310" s="60"/>
      <c r="CC310" s="59"/>
      <c r="CD310" s="59"/>
      <c r="CE310" s="61">
        <v>4456.9256400000004</v>
      </c>
      <c r="CF310" s="39"/>
      <c r="CG310" s="39"/>
    </row>
    <row r="311" spans="1:85" outlineLevel="1" x14ac:dyDescent="0.35">
      <c r="A311" s="75" t="s">
        <v>485</v>
      </c>
      <c r="B311" s="78" t="s">
        <v>506</v>
      </c>
      <c r="C311" s="35" t="s">
        <v>118</v>
      </c>
      <c r="D311" s="72" t="s">
        <v>507</v>
      </c>
      <c r="E311" s="36" t="s">
        <v>74</v>
      </c>
      <c r="F311" s="77">
        <f t="shared" si="54"/>
        <v>1712.8700000000001</v>
      </c>
      <c r="G311" s="259">
        <f t="shared" si="44"/>
        <v>1216.1379300000001</v>
      </c>
      <c r="H311" s="32">
        <f t="shared" si="45"/>
        <v>496.73207000000002</v>
      </c>
      <c r="I311" s="259"/>
      <c r="J311" s="32"/>
      <c r="K311" s="358"/>
      <c r="L311" s="39"/>
      <c r="M311" s="358"/>
      <c r="N311" s="39"/>
      <c r="O311" s="358"/>
      <c r="P311" s="39"/>
      <c r="Q311" s="259"/>
      <c r="R311" s="32"/>
      <c r="S311" s="39"/>
      <c r="T311" s="259">
        <v>1216.1379300000001</v>
      </c>
      <c r="U311" s="32">
        <v>496.73207000000002</v>
      </c>
      <c r="V311" s="358"/>
      <c r="W311" s="53"/>
      <c r="X311" s="358"/>
      <c r="Y311" s="39"/>
      <c r="Z311" s="371"/>
      <c r="AA311" s="40"/>
      <c r="AB311" s="358"/>
      <c r="AC311" s="39"/>
      <c r="AD311" s="54"/>
      <c r="AE311" s="358"/>
      <c r="AF311" s="39"/>
      <c r="AG311" s="39"/>
      <c r="AH311" s="358"/>
      <c r="AI311" s="39"/>
      <c r="AJ311" s="259"/>
      <c r="AK311" s="32"/>
      <c r="AL311" s="259"/>
      <c r="AM311" s="39"/>
      <c r="AN311" s="371"/>
      <c r="AO311" s="40"/>
      <c r="AP311" s="358"/>
      <c r="AQ311" s="39"/>
      <c r="AR311" s="40"/>
      <c r="AS311" s="40"/>
      <c r="AT311" s="40"/>
      <c r="AU311" s="39"/>
      <c r="AV311" s="358"/>
      <c r="AW311" s="39"/>
      <c r="AX311" s="54"/>
      <c r="AY311" s="358"/>
      <c r="AZ311" s="39"/>
      <c r="BA311" s="358"/>
      <c r="BB311" s="39"/>
      <c r="BC311" s="40"/>
      <c r="BD311" s="39"/>
      <c r="BE311" s="39"/>
      <c r="BF311" s="40"/>
      <c r="BG311" s="40"/>
      <c r="BH311" s="55"/>
      <c r="BI311" s="56"/>
      <c r="BJ311" s="39"/>
      <c r="BK311" s="54"/>
      <c r="BL311" s="358"/>
      <c r="BM311" s="39"/>
      <c r="BN311" s="381"/>
      <c r="BO311" s="53"/>
      <c r="BP311" s="53"/>
      <c r="BQ311" s="39"/>
      <c r="BR311" s="39"/>
      <c r="BS311" s="39"/>
      <c r="BT311" s="32"/>
      <c r="BU311" s="39"/>
      <c r="BV311" s="57"/>
      <c r="BW311" s="375"/>
      <c r="BX311" s="54"/>
      <c r="BY311" s="358"/>
      <c r="BZ311" s="58"/>
      <c r="CA311" s="59"/>
      <c r="CB311" s="60"/>
      <c r="CC311" s="59"/>
      <c r="CD311" s="59"/>
      <c r="CE311" s="61"/>
      <c r="CF311" s="39"/>
      <c r="CG311" s="39"/>
    </row>
    <row r="312" spans="1:85" ht="46.5" outlineLevel="1" x14ac:dyDescent="0.35">
      <c r="A312" s="75" t="s">
        <v>485</v>
      </c>
      <c r="B312" s="78" t="s">
        <v>508</v>
      </c>
      <c r="C312" s="35" t="s">
        <v>118</v>
      </c>
      <c r="D312" s="72" t="s">
        <v>509</v>
      </c>
      <c r="E312" s="36" t="s">
        <v>74</v>
      </c>
      <c r="F312" s="77">
        <f t="shared" si="54"/>
        <v>8143.5144</v>
      </c>
      <c r="G312" s="259">
        <f t="shared" si="44"/>
        <v>1404.3339000000001</v>
      </c>
      <c r="H312" s="32">
        <f t="shared" si="45"/>
        <v>6739.1804999999995</v>
      </c>
      <c r="I312" s="259"/>
      <c r="J312" s="32"/>
      <c r="K312" s="358">
        <v>102.01955</v>
      </c>
      <c r="L312" s="39">
        <v>41.66995</v>
      </c>
      <c r="M312" s="358"/>
      <c r="N312" s="39"/>
      <c r="O312" s="358"/>
      <c r="P312" s="39"/>
      <c r="Q312" s="259"/>
      <c r="R312" s="32"/>
      <c r="S312" s="39">
        <v>2137.5211199999999</v>
      </c>
      <c r="T312" s="259">
        <v>179.19054</v>
      </c>
      <c r="U312" s="32">
        <v>73.190460000000002</v>
      </c>
      <c r="V312" s="358"/>
      <c r="W312" s="53"/>
      <c r="X312" s="358"/>
      <c r="Y312" s="39"/>
      <c r="Z312" s="371"/>
      <c r="AA312" s="40"/>
      <c r="AB312" s="358"/>
      <c r="AC312" s="39"/>
      <c r="AD312" s="54"/>
      <c r="AE312" s="358"/>
      <c r="AF312" s="39"/>
      <c r="AG312" s="39">
        <v>4028.0582599999998</v>
      </c>
      <c r="AH312" s="358">
        <v>1123.12381</v>
      </c>
      <c r="AI312" s="39">
        <v>458.74070999999998</v>
      </c>
      <c r="AJ312" s="259"/>
      <c r="AK312" s="32"/>
      <c r="AL312" s="259"/>
      <c r="AM312" s="39"/>
      <c r="AN312" s="371"/>
      <c r="AO312" s="40"/>
      <c r="AP312" s="358"/>
      <c r="AQ312" s="39"/>
      <c r="AR312" s="40"/>
      <c r="AS312" s="40"/>
      <c r="AT312" s="40"/>
      <c r="AU312" s="39"/>
      <c r="AV312" s="358"/>
      <c r="AW312" s="39"/>
      <c r="AX312" s="54"/>
      <c r="AY312" s="358"/>
      <c r="AZ312" s="39"/>
      <c r="BA312" s="358"/>
      <c r="BB312" s="39"/>
      <c r="BC312" s="40"/>
      <c r="BD312" s="39"/>
      <c r="BE312" s="39"/>
      <c r="BF312" s="40"/>
      <c r="BG312" s="40"/>
      <c r="BH312" s="55"/>
      <c r="BI312" s="56"/>
      <c r="BJ312" s="39"/>
      <c r="BK312" s="54"/>
      <c r="BL312" s="358"/>
      <c r="BM312" s="39"/>
      <c r="BN312" s="381"/>
      <c r="BO312" s="53"/>
      <c r="BP312" s="53"/>
      <c r="BQ312" s="39"/>
      <c r="BR312" s="39"/>
      <c r="BS312" s="39"/>
      <c r="BT312" s="32"/>
      <c r="BU312" s="39"/>
      <c r="BV312" s="57"/>
      <c r="BW312" s="375"/>
      <c r="BX312" s="54"/>
      <c r="BY312" s="358"/>
      <c r="BZ312" s="58"/>
      <c r="CA312" s="59"/>
      <c r="CB312" s="60"/>
      <c r="CC312" s="59"/>
      <c r="CD312" s="59"/>
      <c r="CE312" s="61"/>
      <c r="CF312" s="39"/>
      <c r="CG312" s="39"/>
    </row>
    <row r="313" spans="1:85" s="3" customFormat="1" ht="22.5" x14ac:dyDescent="0.3">
      <c r="A313" s="264" t="s">
        <v>510</v>
      </c>
      <c r="B313" s="265"/>
      <c r="C313" s="261" t="s">
        <v>135</v>
      </c>
      <c r="D313" s="262"/>
      <c r="E313" s="262"/>
      <c r="F313" s="260">
        <f>SUBTOTAL(9,F299:F312)</f>
        <v>282059.28814999998</v>
      </c>
      <c r="G313" s="260">
        <f t="shared" ref="G313:BR313" si="55">SUBTOTAL(9,G299:G312)</f>
        <v>78050.954589999994</v>
      </c>
      <c r="H313" s="260">
        <f t="shared" si="55"/>
        <v>204008.33356</v>
      </c>
      <c r="I313" s="260">
        <f t="shared" si="55"/>
        <v>911.39472999999998</v>
      </c>
      <c r="J313" s="260">
        <f t="shared" si="55"/>
        <v>372.25981000000002</v>
      </c>
      <c r="K313" s="260">
        <f t="shared" si="55"/>
        <v>102.01955</v>
      </c>
      <c r="L313" s="260">
        <f t="shared" si="55"/>
        <v>41.66995</v>
      </c>
      <c r="M313" s="260">
        <f t="shared" si="55"/>
        <v>492.77177999999998</v>
      </c>
      <c r="N313" s="260">
        <f t="shared" si="55"/>
        <v>201.27296999999999</v>
      </c>
      <c r="O313" s="260">
        <f t="shared" si="55"/>
        <v>0</v>
      </c>
      <c r="P313" s="260">
        <f t="shared" si="55"/>
        <v>0</v>
      </c>
      <c r="Q313" s="260">
        <f t="shared" si="55"/>
        <v>0</v>
      </c>
      <c r="R313" s="260">
        <f t="shared" si="55"/>
        <v>0</v>
      </c>
      <c r="S313" s="260">
        <f t="shared" si="55"/>
        <v>30524.974760000001</v>
      </c>
      <c r="T313" s="260">
        <f t="shared" si="55"/>
        <v>2352.2027499999999</v>
      </c>
      <c r="U313" s="260">
        <f t="shared" si="55"/>
        <v>960.75825000000009</v>
      </c>
      <c r="V313" s="260">
        <f t="shared" si="55"/>
        <v>0</v>
      </c>
      <c r="W313" s="260">
        <f t="shared" si="55"/>
        <v>0</v>
      </c>
      <c r="X313" s="260">
        <f t="shared" si="55"/>
        <v>0</v>
      </c>
      <c r="Y313" s="260">
        <f t="shared" si="55"/>
        <v>0</v>
      </c>
      <c r="Z313" s="260">
        <f t="shared" si="55"/>
        <v>0</v>
      </c>
      <c r="AA313" s="260">
        <f t="shared" si="55"/>
        <v>0</v>
      </c>
      <c r="AB313" s="260">
        <f t="shared" si="55"/>
        <v>22251.90958</v>
      </c>
      <c r="AC313" s="260">
        <f t="shared" si="55"/>
        <v>9088.8081500000008</v>
      </c>
      <c r="AD313" s="260">
        <f t="shared" si="55"/>
        <v>0</v>
      </c>
      <c r="AE313" s="260">
        <f t="shared" si="55"/>
        <v>243.7696</v>
      </c>
      <c r="AF313" s="260">
        <f t="shared" si="55"/>
        <v>99.567890000000006</v>
      </c>
      <c r="AG313" s="260">
        <f t="shared" si="55"/>
        <v>90399.978270000007</v>
      </c>
      <c r="AH313" s="260">
        <f t="shared" si="55"/>
        <v>43466.373329999995</v>
      </c>
      <c r="AI313" s="260">
        <f t="shared" si="55"/>
        <v>17753.87081</v>
      </c>
      <c r="AJ313" s="260">
        <f t="shared" si="55"/>
        <v>8150.8865699999997</v>
      </c>
      <c r="AK313" s="260">
        <f t="shared" si="55"/>
        <v>3329.2353600000001</v>
      </c>
      <c r="AL313" s="260">
        <f t="shared" si="55"/>
        <v>0</v>
      </c>
      <c r="AM313" s="260">
        <f t="shared" si="55"/>
        <v>0</v>
      </c>
      <c r="AN313" s="260">
        <f t="shared" si="55"/>
        <v>0</v>
      </c>
      <c r="AO313" s="260">
        <f t="shared" si="55"/>
        <v>0</v>
      </c>
      <c r="AP313" s="260">
        <f t="shared" si="55"/>
        <v>0</v>
      </c>
      <c r="AQ313" s="260">
        <f t="shared" si="55"/>
        <v>0</v>
      </c>
      <c r="AR313" s="260">
        <f t="shared" si="55"/>
        <v>0</v>
      </c>
      <c r="AS313" s="260">
        <f t="shared" si="55"/>
        <v>0</v>
      </c>
      <c r="AT313" s="260">
        <f t="shared" si="55"/>
        <v>0</v>
      </c>
      <c r="AU313" s="260">
        <f t="shared" si="55"/>
        <v>0</v>
      </c>
      <c r="AV313" s="260">
        <f t="shared" si="55"/>
        <v>0</v>
      </c>
      <c r="AW313" s="260">
        <f t="shared" si="55"/>
        <v>0</v>
      </c>
      <c r="AX313" s="260">
        <f t="shared" si="55"/>
        <v>0</v>
      </c>
      <c r="AY313" s="260">
        <f t="shared" si="55"/>
        <v>0</v>
      </c>
      <c r="AZ313" s="260">
        <f t="shared" si="55"/>
        <v>0</v>
      </c>
      <c r="BA313" s="260">
        <f t="shared" si="55"/>
        <v>0</v>
      </c>
      <c r="BB313" s="260">
        <f t="shared" si="55"/>
        <v>0</v>
      </c>
      <c r="BC313" s="260">
        <f t="shared" si="55"/>
        <v>0</v>
      </c>
      <c r="BD313" s="260">
        <f t="shared" si="55"/>
        <v>0</v>
      </c>
      <c r="BE313" s="260">
        <f t="shared" si="55"/>
        <v>6.7956799999999999</v>
      </c>
      <c r="BF313" s="260">
        <f t="shared" si="55"/>
        <v>0</v>
      </c>
      <c r="BG313" s="260">
        <f t="shared" si="55"/>
        <v>0</v>
      </c>
      <c r="BH313" s="260">
        <f t="shared" si="55"/>
        <v>0</v>
      </c>
      <c r="BI313" s="260">
        <f t="shared" si="55"/>
        <v>1254.2445</v>
      </c>
      <c r="BJ313" s="260">
        <f t="shared" si="55"/>
        <v>9607.6498100000008</v>
      </c>
      <c r="BK313" s="260">
        <f t="shared" si="55"/>
        <v>0</v>
      </c>
      <c r="BL313" s="260">
        <f t="shared" si="55"/>
        <v>0</v>
      </c>
      <c r="BM313" s="260">
        <f t="shared" si="55"/>
        <v>0</v>
      </c>
      <c r="BN313" s="260">
        <f t="shared" si="55"/>
        <v>0</v>
      </c>
      <c r="BO313" s="260">
        <f t="shared" si="55"/>
        <v>0</v>
      </c>
      <c r="BP313" s="260">
        <f t="shared" si="55"/>
        <v>0</v>
      </c>
      <c r="BQ313" s="260">
        <f t="shared" si="55"/>
        <v>0</v>
      </c>
      <c r="BR313" s="260">
        <f t="shared" si="55"/>
        <v>0</v>
      </c>
      <c r="BS313" s="260">
        <f t="shared" ref="BS313:CG313" si="56">SUBTOTAL(9,BS299:BS312)</f>
        <v>0</v>
      </c>
      <c r="BT313" s="260">
        <f t="shared" si="56"/>
        <v>6819.6163500000002</v>
      </c>
      <c r="BU313" s="260">
        <f t="shared" si="56"/>
        <v>5273.5765199999996</v>
      </c>
      <c r="BV313" s="260">
        <f t="shared" si="56"/>
        <v>0</v>
      </c>
      <c r="BW313" s="260">
        <f t="shared" si="56"/>
        <v>79.6267</v>
      </c>
      <c r="BX313" s="260">
        <f t="shared" si="56"/>
        <v>231.84251</v>
      </c>
      <c r="BY313" s="260">
        <f t="shared" si="56"/>
        <v>0</v>
      </c>
      <c r="BZ313" s="260">
        <f t="shared" si="56"/>
        <v>0</v>
      </c>
      <c r="CA313" s="260">
        <f t="shared" si="56"/>
        <v>0</v>
      </c>
      <c r="CB313" s="260">
        <f t="shared" si="56"/>
        <v>0</v>
      </c>
      <c r="CC313" s="260">
        <f t="shared" si="56"/>
        <v>39.447099999999999</v>
      </c>
      <c r="CD313" s="260">
        <f t="shared" si="56"/>
        <v>0</v>
      </c>
      <c r="CE313" s="260">
        <f t="shared" si="56"/>
        <v>28002.764870000003</v>
      </c>
      <c r="CF313" s="260">
        <f t="shared" si="56"/>
        <v>0</v>
      </c>
      <c r="CG313" s="260">
        <f t="shared" si="56"/>
        <v>0</v>
      </c>
    </row>
    <row r="314" spans="1:85" ht="69.75" outlineLevel="1" x14ac:dyDescent="0.35">
      <c r="A314" s="83" t="s">
        <v>511</v>
      </c>
      <c r="B314" s="314" t="s">
        <v>1228</v>
      </c>
      <c r="C314" s="305" t="s">
        <v>73</v>
      </c>
      <c r="D314" s="302">
        <v>241901707528</v>
      </c>
      <c r="E314" s="301"/>
      <c r="F314" s="77">
        <f>G314+H314</f>
        <v>7195.7860000000001</v>
      </c>
      <c r="G314" s="259">
        <f>SUMIF($I$5:$CG$5,"федеральный бюджет",I314:CG314)</f>
        <v>0</v>
      </c>
      <c r="H314" s="32">
        <f>SUMIF($I$5:$CG$5,"краевой бюджет",I314:CG314)</f>
        <v>7195.7860000000001</v>
      </c>
      <c r="I314" s="349"/>
      <c r="J314" s="306"/>
      <c r="K314" s="366"/>
      <c r="L314" s="307"/>
      <c r="M314" s="366"/>
      <c r="N314" s="307"/>
      <c r="O314" s="366"/>
      <c r="P314" s="307"/>
      <c r="Q314" s="349"/>
      <c r="R314" s="306"/>
      <c r="S314" s="307"/>
      <c r="T314" s="349"/>
      <c r="U314" s="306"/>
      <c r="V314" s="366"/>
      <c r="W314" s="292"/>
      <c r="X314" s="366"/>
      <c r="Y314" s="307"/>
      <c r="Z314" s="366"/>
      <c r="AA314" s="307"/>
      <c r="AB314" s="366"/>
      <c r="AC314" s="307"/>
      <c r="AD314" s="307"/>
      <c r="AE314" s="366"/>
      <c r="AF314" s="307"/>
      <c r="AG314" s="307"/>
      <c r="AH314" s="349"/>
      <c r="AI314" s="306"/>
      <c r="AJ314" s="349"/>
      <c r="AK314" s="306"/>
      <c r="AL314" s="349"/>
      <c r="AM314" s="307"/>
      <c r="AN314" s="366"/>
      <c r="AO314" s="307"/>
      <c r="AP314" s="366"/>
      <c r="AQ314" s="307"/>
      <c r="AR314" s="307">
        <v>7195.7860000000001</v>
      </c>
      <c r="AS314" s="307"/>
      <c r="AT314" s="307"/>
      <c r="AU314" s="307"/>
      <c r="AV314" s="366"/>
      <c r="AW314" s="307"/>
      <c r="AX314" s="307"/>
      <c r="AY314" s="366"/>
      <c r="AZ314" s="307"/>
      <c r="BA314" s="366"/>
      <c r="BB314" s="307"/>
      <c r="BC314" s="307"/>
      <c r="BD314" s="307"/>
      <c r="BE314" s="307"/>
      <c r="BF314" s="307"/>
      <c r="BG314" s="307"/>
      <c r="BH314" s="307"/>
      <c r="BI314" s="307"/>
      <c r="BJ314" s="307"/>
      <c r="BK314" s="307"/>
      <c r="BL314" s="366"/>
      <c r="BM314" s="307"/>
      <c r="BN314" s="383"/>
      <c r="BO314" s="292"/>
      <c r="BP314" s="292"/>
      <c r="BQ314" s="307"/>
      <c r="BR314" s="307"/>
      <c r="BS314" s="307"/>
      <c r="BT314" s="306"/>
      <c r="BU314" s="307"/>
      <c r="BV314" s="307"/>
      <c r="BW314" s="366"/>
      <c r="BX314" s="307"/>
      <c r="BY314" s="366"/>
      <c r="BZ314" s="315"/>
      <c r="CA314" s="292"/>
      <c r="CB314" s="292"/>
      <c r="CC314" s="292"/>
      <c r="CD314" s="292"/>
      <c r="CE314" s="292"/>
      <c r="CF314" s="307"/>
      <c r="CG314" s="307"/>
    </row>
    <row r="315" spans="1:85" ht="46.5" outlineLevel="1" x14ac:dyDescent="0.35">
      <c r="A315" s="83" t="s">
        <v>511</v>
      </c>
      <c r="B315" s="10" t="s">
        <v>512</v>
      </c>
      <c r="C315" s="35" t="s">
        <v>81</v>
      </c>
      <c r="D315" s="72" t="s">
        <v>513</v>
      </c>
      <c r="E315" s="36" t="s">
        <v>74</v>
      </c>
      <c r="F315" s="77">
        <f t="shared" ref="F315:F329" si="57">G315+H315</f>
        <v>1064.1015</v>
      </c>
      <c r="G315" s="259">
        <f t="shared" si="44"/>
        <v>0</v>
      </c>
      <c r="H315" s="32">
        <f t="shared" si="45"/>
        <v>1064.1015</v>
      </c>
      <c r="I315" s="259"/>
      <c r="J315" s="32"/>
      <c r="K315" s="358"/>
      <c r="L315" s="39"/>
      <c r="M315" s="358"/>
      <c r="N315" s="39"/>
      <c r="O315" s="358"/>
      <c r="P315" s="39"/>
      <c r="Q315" s="259"/>
      <c r="R315" s="32"/>
      <c r="S315" s="39">
        <v>380.10149999999999</v>
      </c>
      <c r="T315" s="259"/>
      <c r="U315" s="32"/>
      <c r="V315" s="358"/>
      <c r="W315" s="53"/>
      <c r="X315" s="358"/>
      <c r="Y315" s="39"/>
      <c r="Z315" s="371"/>
      <c r="AA315" s="40"/>
      <c r="AB315" s="358"/>
      <c r="AC315" s="39"/>
      <c r="AD315" s="54"/>
      <c r="AE315" s="358"/>
      <c r="AF315" s="39"/>
      <c r="AG315" s="39"/>
      <c r="AH315" s="259"/>
      <c r="AI315" s="32"/>
      <c r="AJ315" s="259"/>
      <c r="AK315" s="32"/>
      <c r="AL315" s="259"/>
      <c r="AM315" s="39"/>
      <c r="AN315" s="371"/>
      <c r="AO315" s="40"/>
      <c r="AP315" s="358"/>
      <c r="AQ315" s="39"/>
      <c r="AR315" s="40"/>
      <c r="AS315" s="40"/>
      <c r="AT315" s="40"/>
      <c r="AU315" s="39"/>
      <c r="AV315" s="358"/>
      <c r="AW315" s="39"/>
      <c r="AX315" s="54"/>
      <c r="AY315" s="358"/>
      <c r="AZ315" s="39"/>
      <c r="BA315" s="358"/>
      <c r="BB315" s="39"/>
      <c r="BC315" s="40"/>
      <c r="BD315" s="39"/>
      <c r="BE315" s="39"/>
      <c r="BF315" s="40"/>
      <c r="BG315" s="40"/>
      <c r="BH315" s="55"/>
      <c r="BI315" s="56"/>
      <c r="BJ315" s="39">
        <v>684</v>
      </c>
      <c r="BK315" s="54"/>
      <c r="BL315" s="358"/>
      <c r="BM315" s="39"/>
      <c r="BN315" s="381"/>
      <c r="BO315" s="53"/>
      <c r="BP315" s="53"/>
      <c r="BQ315" s="39"/>
      <c r="BR315" s="39"/>
      <c r="BS315" s="39"/>
      <c r="BT315" s="32"/>
      <c r="BU315" s="39"/>
      <c r="BV315" s="57"/>
      <c r="BW315" s="375"/>
      <c r="BX315" s="54"/>
      <c r="BY315" s="358"/>
      <c r="BZ315" s="58"/>
      <c r="CA315" s="59"/>
      <c r="CB315" s="60"/>
      <c r="CC315" s="59"/>
      <c r="CD315" s="59"/>
      <c r="CE315" s="61"/>
      <c r="CF315" s="39"/>
      <c r="CG315" s="39"/>
    </row>
    <row r="316" spans="1:85" ht="46.5" outlineLevel="1" x14ac:dyDescent="0.35">
      <c r="A316" s="83" t="s">
        <v>511</v>
      </c>
      <c r="B316" s="10" t="s">
        <v>514</v>
      </c>
      <c r="C316" s="35" t="s">
        <v>81</v>
      </c>
      <c r="D316" s="72" t="s">
        <v>515</v>
      </c>
      <c r="E316" s="36" t="s">
        <v>74</v>
      </c>
      <c r="F316" s="77">
        <f t="shared" si="57"/>
        <v>2504.7400200000002</v>
      </c>
      <c r="G316" s="259">
        <f t="shared" si="44"/>
        <v>678.63618999999994</v>
      </c>
      <c r="H316" s="32">
        <f t="shared" si="45"/>
        <v>1826.10383</v>
      </c>
      <c r="I316" s="259"/>
      <c r="J316" s="32"/>
      <c r="K316" s="358">
        <v>272.53741000000002</v>
      </c>
      <c r="L316" s="39">
        <v>111.31809</v>
      </c>
      <c r="M316" s="358"/>
      <c r="N316" s="39"/>
      <c r="O316" s="358"/>
      <c r="P316" s="39"/>
      <c r="Q316" s="259"/>
      <c r="R316" s="32"/>
      <c r="S316" s="39">
        <v>852.91452000000004</v>
      </c>
      <c r="T316" s="259">
        <v>406.09877999999998</v>
      </c>
      <c r="U316" s="32">
        <v>165.87121999999999</v>
      </c>
      <c r="V316" s="358"/>
      <c r="W316" s="53"/>
      <c r="X316" s="358"/>
      <c r="Y316" s="39"/>
      <c r="Z316" s="371"/>
      <c r="AA316" s="40"/>
      <c r="AB316" s="358"/>
      <c r="AC316" s="39"/>
      <c r="AD316" s="54"/>
      <c r="AE316" s="358"/>
      <c r="AF316" s="39"/>
      <c r="AG316" s="39"/>
      <c r="AH316" s="259"/>
      <c r="AI316" s="32"/>
      <c r="AJ316" s="259"/>
      <c r="AK316" s="32"/>
      <c r="AL316" s="259"/>
      <c r="AM316" s="39"/>
      <c r="AN316" s="371"/>
      <c r="AO316" s="40"/>
      <c r="AP316" s="358"/>
      <c r="AQ316" s="39"/>
      <c r="AR316" s="40"/>
      <c r="AS316" s="40"/>
      <c r="AT316" s="40"/>
      <c r="AU316" s="39"/>
      <c r="AV316" s="358"/>
      <c r="AW316" s="39"/>
      <c r="AX316" s="54"/>
      <c r="AY316" s="358"/>
      <c r="AZ316" s="39"/>
      <c r="BA316" s="358"/>
      <c r="BB316" s="39"/>
      <c r="BC316" s="40"/>
      <c r="BD316" s="39"/>
      <c r="BE316" s="39"/>
      <c r="BF316" s="40"/>
      <c r="BG316" s="40"/>
      <c r="BH316" s="55"/>
      <c r="BI316" s="44"/>
      <c r="BJ316" s="32">
        <v>696</v>
      </c>
      <c r="BK316" s="54"/>
      <c r="BL316" s="358"/>
      <c r="BM316" s="39"/>
      <c r="BN316" s="381"/>
      <c r="BO316" s="53"/>
      <c r="BP316" s="53"/>
      <c r="BQ316" s="39"/>
      <c r="BR316" s="39"/>
      <c r="BS316" s="39"/>
      <c r="BT316" s="32"/>
      <c r="BU316" s="39"/>
      <c r="BV316" s="57"/>
      <c r="BW316" s="375"/>
      <c r="BX316" s="54"/>
      <c r="BY316" s="358"/>
      <c r="BZ316" s="58"/>
      <c r="CA316" s="59"/>
      <c r="CB316" s="60"/>
      <c r="CC316" s="59"/>
      <c r="CD316" s="59"/>
      <c r="CE316" s="61"/>
      <c r="CF316" s="39"/>
      <c r="CG316" s="39"/>
    </row>
    <row r="317" spans="1:85" ht="46.5" outlineLevel="1" x14ac:dyDescent="0.35">
      <c r="A317" s="83" t="s">
        <v>511</v>
      </c>
      <c r="B317" s="10" t="s">
        <v>1251</v>
      </c>
      <c r="C317" s="161" t="s">
        <v>81</v>
      </c>
      <c r="D317" s="162">
        <v>241900001803</v>
      </c>
      <c r="E317" s="163"/>
      <c r="F317" s="77">
        <f t="shared" si="57"/>
        <v>827.25</v>
      </c>
      <c r="G317" s="259">
        <f t="shared" si="44"/>
        <v>0</v>
      </c>
      <c r="H317" s="32">
        <f t="shared" si="45"/>
        <v>827.25</v>
      </c>
      <c r="I317" s="357"/>
      <c r="J317" s="41"/>
      <c r="K317" s="375"/>
      <c r="L317" s="54"/>
      <c r="M317" s="375"/>
      <c r="N317" s="54"/>
      <c r="O317" s="375"/>
      <c r="P317" s="54"/>
      <c r="Q317" s="357"/>
      <c r="R317" s="41"/>
      <c r="S317" s="54"/>
      <c r="T317" s="357"/>
      <c r="U317" s="41"/>
      <c r="V317" s="375"/>
      <c r="W317" s="164"/>
      <c r="X317" s="375"/>
      <c r="Y317" s="54"/>
      <c r="Z317" s="371"/>
      <c r="AA317" s="40"/>
      <c r="AB317" s="375"/>
      <c r="AC317" s="54"/>
      <c r="AD317" s="54">
        <v>827.25</v>
      </c>
      <c r="AE317" s="375"/>
      <c r="AF317" s="54"/>
      <c r="AG317" s="54"/>
      <c r="AH317" s="357"/>
      <c r="AI317" s="41"/>
      <c r="AJ317" s="357"/>
      <c r="AK317" s="41"/>
      <c r="AL317" s="357"/>
      <c r="AM317" s="54"/>
      <c r="AN317" s="371"/>
      <c r="AO317" s="40"/>
      <c r="AP317" s="375"/>
      <c r="AQ317" s="54"/>
      <c r="AR317" s="40"/>
      <c r="AS317" s="40"/>
      <c r="AT317" s="40"/>
      <c r="AU317" s="54"/>
      <c r="AV317" s="375"/>
      <c r="AW317" s="54"/>
      <c r="AX317" s="54"/>
      <c r="AY317" s="375"/>
      <c r="AZ317" s="54"/>
      <c r="BA317" s="375"/>
      <c r="BB317" s="54"/>
      <c r="BC317" s="40"/>
      <c r="BD317" s="54"/>
      <c r="BE317" s="54"/>
      <c r="BF317" s="40"/>
      <c r="BG317" s="40"/>
      <c r="BH317" s="55"/>
      <c r="BI317" s="44"/>
      <c r="BJ317" s="41"/>
      <c r="BK317" s="54"/>
      <c r="BL317" s="375"/>
      <c r="BM317" s="54"/>
      <c r="BN317" s="404"/>
      <c r="BO317" s="164"/>
      <c r="BP317" s="164"/>
      <c r="BQ317" s="54"/>
      <c r="BR317" s="54"/>
      <c r="BS317" s="54"/>
      <c r="BT317" s="41"/>
      <c r="BU317" s="54"/>
      <c r="BV317" s="57"/>
      <c r="BW317" s="375"/>
      <c r="BX317" s="54"/>
      <c r="BY317" s="375"/>
      <c r="BZ317" s="165"/>
      <c r="CA317" s="59"/>
      <c r="CB317" s="60"/>
      <c r="CC317" s="59"/>
      <c r="CD317" s="59"/>
      <c r="CE317" s="61"/>
      <c r="CF317" s="54"/>
      <c r="CG317" s="54"/>
    </row>
    <row r="318" spans="1:85" ht="46.5" outlineLevel="1" x14ac:dyDescent="0.35">
      <c r="A318" s="83" t="s">
        <v>511</v>
      </c>
      <c r="B318" s="10" t="s">
        <v>516</v>
      </c>
      <c r="C318" s="35" t="s">
        <v>81</v>
      </c>
      <c r="D318" s="72">
        <v>241901078319</v>
      </c>
      <c r="E318" s="36" t="s">
        <v>74</v>
      </c>
      <c r="F318" s="77">
        <f t="shared" si="57"/>
        <v>237.892</v>
      </c>
      <c r="G318" s="259">
        <f t="shared" si="44"/>
        <v>0</v>
      </c>
      <c r="H318" s="32">
        <f t="shared" si="45"/>
        <v>237.892</v>
      </c>
      <c r="I318" s="259"/>
      <c r="J318" s="32"/>
      <c r="K318" s="358"/>
      <c r="L318" s="39"/>
      <c r="M318" s="358"/>
      <c r="N318" s="39"/>
      <c r="O318" s="358"/>
      <c r="P318" s="39"/>
      <c r="Q318" s="259"/>
      <c r="R318" s="32"/>
      <c r="S318" s="39">
        <v>237.892</v>
      </c>
      <c r="T318" s="259"/>
      <c r="U318" s="32"/>
      <c r="V318" s="358"/>
      <c r="W318" s="53"/>
      <c r="X318" s="358"/>
      <c r="Y318" s="39"/>
      <c r="Z318" s="371"/>
      <c r="AA318" s="40"/>
      <c r="AB318" s="358"/>
      <c r="AC318" s="39"/>
      <c r="AD318" s="54"/>
      <c r="AE318" s="358"/>
      <c r="AF318" s="39"/>
      <c r="AG318" s="39"/>
      <c r="AH318" s="259"/>
      <c r="AI318" s="32"/>
      <c r="AJ318" s="259"/>
      <c r="AK318" s="32"/>
      <c r="AL318" s="259"/>
      <c r="AM318" s="39"/>
      <c r="AN318" s="371"/>
      <c r="AO318" s="40"/>
      <c r="AP318" s="358"/>
      <c r="AQ318" s="39"/>
      <c r="AR318" s="40"/>
      <c r="AS318" s="40"/>
      <c r="AT318" s="40"/>
      <c r="AU318" s="39"/>
      <c r="AV318" s="358"/>
      <c r="AW318" s="39"/>
      <c r="AX318" s="54"/>
      <c r="AY318" s="358"/>
      <c r="AZ318" s="39"/>
      <c r="BA318" s="358"/>
      <c r="BB318" s="39"/>
      <c r="BC318" s="40"/>
      <c r="BD318" s="39"/>
      <c r="BE318" s="39"/>
      <c r="BF318" s="40"/>
      <c r="BG318" s="40"/>
      <c r="BH318" s="55"/>
      <c r="BI318" s="44"/>
      <c r="BJ318" s="32"/>
      <c r="BK318" s="54"/>
      <c r="BL318" s="358"/>
      <c r="BM318" s="39"/>
      <c r="BN318" s="381"/>
      <c r="BO318" s="53"/>
      <c r="BP318" s="53"/>
      <c r="BQ318" s="39"/>
      <c r="BR318" s="39"/>
      <c r="BS318" s="39"/>
      <c r="BT318" s="32"/>
      <c r="BU318" s="39"/>
      <c r="BV318" s="57"/>
      <c r="BW318" s="375"/>
      <c r="BX318" s="54"/>
      <c r="BY318" s="358"/>
      <c r="BZ318" s="58"/>
      <c r="CA318" s="59"/>
      <c r="CB318" s="60"/>
      <c r="CC318" s="59"/>
      <c r="CD318" s="59"/>
      <c r="CE318" s="61"/>
      <c r="CF318" s="39"/>
      <c r="CG318" s="39"/>
    </row>
    <row r="319" spans="1:85" ht="46.5" outlineLevel="1" x14ac:dyDescent="0.35">
      <c r="A319" s="83" t="s">
        <v>511</v>
      </c>
      <c r="B319" s="10" t="s">
        <v>517</v>
      </c>
      <c r="C319" s="35" t="s">
        <v>81</v>
      </c>
      <c r="D319" s="72" t="s">
        <v>518</v>
      </c>
      <c r="E319" s="36" t="s">
        <v>74</v>
      </c>
      <c r="F319" s="77">
        <f t="shared" si="57"/>
        <v>120.5808</v>
      </c>
      <c r="G319" s="259">
        <f t="shared" si="44"/>
        <v>29.41104</v>
      </c>
      <c r="H319" s="32">
        <f t="shared" si="45"/>
        <v>91.169759999999997</v>
      </c>
      <c r="I319" s="259"/>
      <c r="J319" s="32"/>
      <c r="K319" s="358">
        <v>29.41104</v>
      </c>
      <c r="L319" s="39">
        <v>12.01296</v>
      </c>
      <c r="M319" s="358"/>
      <c r="N319" s="39"/>
      <c r="O319" s="358"/>
      <c r="P319" s="39"/>
      <c r="Q319" s="259"/>
      <c r="R319" s="32"/>
      <c r="S319" s="39">
        <v>79.156800000000004</v>
      </c>
      <c r="T319" s="259"/>
      <c r="U319" s="32"/>
      <c r="V319" s="358"/>
      <c r="W319" s="53"/>
      <c r="X319" s="358"/>
      <c r="Y319" s="39"/>
      <c r="Z319" s="371"/>
      <c r="AA319" s="40"/>
      <c r="AB319" s="358"/>
      <c r="AC319" s="39"/>
      <c r="AD319" s="54"/>
      <c r="AE319" s="358"/>
      <c r="AF319" s="39"/>
      <c r="AG319" s="39"/>
      <c r="AH319" s="259"/>
      <c r="AI319" s="32"/>
      <c r="AJ319" s="259"/>
      <c r="AK319" s="32"/>
      <c r="AL319" s="259"/>
      <c r="AM319" s="39"/>
      <c r="AN319" s="371"/>
      <c r="AO319" s="40"/>
      <c r="AP319" s="358"/>
      <c r="AQ319" s="39"/>
      <c r="AR319" s="40"/>
      <c r="AS319" s="40"/>
      <c r="AT319" s="40"/>
      <c r="AU319" s="39"/>
      <c r="AV319" s="358"/>
      <c r="AW319" s="39"/>
      <c r="AX319" s="54"/>
      <c r="AY319" s="358"/>
      <c r="AZ319" s="39"/>
      <c r="BA319" s="358"/>
      <c r="BB319" s="39"/>
      <c r="BC319" s="40"/>
      <c r="BD319" s="39"/>
      <c r="BE319" s="39"/>
      <c r="BF319" s="40"/>
      <c r="BG319" s="40"/>
      <c r="BH319" s="55"/>
      <c r="BI319" s="56"/>
      <c r="BJ319" s="39"/>
      <c r="BK319" s="54"/>
      <c r="BL319" s="358"/>
      <c r="BM319" s="39"/>
      <c r="BN319" s="381"/>
      <c r="BO319" s="53"/>
      <c r="BP319" s="53"/>
      <c r="BQ319" s="39"/>
      <c r="BR319" s="39"/>
      <c r="BS319" s="39"/>
      <c r="BT319" s="32"/>
      <c r="BU319" s="39"/>
      <c r="BV319" s="57"/>
      <c r="BW319" s="375"/>
      <c r="BX319" s="54"/>
      <c r="BY319" s="358"/>
      <c r="BZ319" s="58"/>
      <c r="CA319" s="59"/>
      <c r="CB319" s="60"/>
      <c r="CC319" s="59"/>
      <c r="CD319" s="59"/>
      <c r="CE319" s="61"/>
      <c r="CF319" s="39"/>
      <c r="CG319" s="39"/>
    </row>
    <row r="320" spans="1:85" ht="46.5" outlineLevel="1" x14ac:dyDescent="0.35">
      <c r="A320" s="83" t="s">
        <v>511</v>
      </c>
      <c r="B320" s="10" t="s">
        <v>1252</v>
      </c>
      <c r="C320" s="35" t="s">
        <v>81</v>
      </c>
      <c r="D320" s="72">
        <v>245510025806</v>
      </c>
      <c r="E320" s="36" t="s">
        <v>74</v>
      </c>
      <c r="F320" s="77">
        <f t="shared" si="57"/>
        <v>7000</v>
      </c>
      <c r="G320" s="259">
        <f t="shared" si="44"/>
        <v>6650</v>
      </c>
      <c r="H320" s="32">
        <f t="shared" si="45"/>
        <v>350</v>
      </c>
      <c r="I320" s="259"/>
      <c r="J320" s="32"/>
      <c r="K320" s="358"/>
      <c r="L320" s="39"/>
      <c r="M320" s="358"/>
      <c r="N320" s="39"/>
      <c r="O320" s="358"/>
      <c r="P320" s="39"/>
      <c r="Q320" s="259"/>
      <c r="R320" s="32"/>
      <c r="S320" s="39"/>
      <c r="T320" s="259"/>
      <c r="U320" s="32"/>
      <c r="V320" s="358"/>
      <c r="W320" s="53"/>
      <c r="X320" s="358"/>
      <c r="Y320" s="39"/>
      <c r="Z320" s="371"/>
      <c r="AA320" s="40"/>
      <c r="AB320" s="358"/>
      <c r="AC320" s="39"/>
      <c r="AD320" s="54"/>
      <c r="AE320" s="358"/>
      <c r="AF320" s="39"/>
      <c r="AG320" s="39"/>
      <c r="AH320" s="259"/>
      <c r="AI320" s="32"/>
      <c r="AJ320" s="259"/>
      <c r="AK320" s="32"/>
      <c r="AL320" s="259"/>
      <c r="AM320" s="39"/>
      <c r="AN320" s="371"/>
      <c r="AO320" s="40"/>
      <c r="AP320" s="259">
        <v>6650</v>
      </c>
      <c r="AQ320" s="32">
        <v>350</v>
      </c>
      <c r="AR320" s="42"/>
      <c r="AS320" s="42"/>
      <c r="AT320" s="42"/>
      <c r="AU320" s="39"/>
      <c r="AV320" s="358"/>
      <c r="AW320" s="39"/>
      <c r="AX320" s="54"/>
      <c r="AY320" s="358"/>
      <c r="AZ320" s="39"/>
      <c r="BA320" s="358"/>
      <c r="BB320" s="39"/>
      <c r="BC320" s="40"/>
      <c r="BD320" s="39"/>
      <c r="BE320" s="39"/>
      <c r="BF320" s="40"/>
      <c r="BG320" s="40"/>
      <c r="BH320" s="55"/>
      <c r="BI320" s="56"/>
      <c r="BJ320" s="39"/>
      <c r="BK320" s="54"/>
      <c r="BL320" s="358"/>
      <c r="BM320" s="39"/>
      <c r="BN320" s="381"/>
      <c r="BO320" s="53"/>
      <c r="BP320" s="53"/>
      <c r="BQ320" s="39"/>
      <c r="BR320" s="39"/>
      <c r="BS320" s="39"/>
      <c r="BT320" s="32"/>
      <c r="BU320" s="39"/>
      <c r="BV320" s="57"/>
      <c r="BW320" s="375"/>
      <c r="BX320" s="54"/>
      <c r="BY320" s="358"/>
      <c r="BZ320" s="58"/>
      <c r="CA320" s="59"/>
      <c r="CB320" s="60"/>
      <c r="CC320" s="59"/>
      <c r="CD320" s="59"/>
      <c r="CE320" s="61"/>
      <c r="CF320" s="39"/>
      <c r="CG320" s="39"/>
    </row>
    <row r="321" spans="1:85" ht="46.5" outlineLevel="1" x14ac:dyDescent="0.35">
      <c r="A321" s="166" t="s">
        <v>511</v>
      </c>
      <c r="B321" s="167" t="s">
        <v>519</v>
      </c>
      <c r="C321" s="168" t="s">
        <v>81</v>
      </c>
      <c r="D321" s="72" t="s">
        <v>520</v>
      </c>
      <c r="E321" s="36" t="s">
        <v>74</v>
      </c>
      <c r="F321" s="77">
        <f t="shared" si="57"/>
        <v>2071.8000000000002</v>
      </c>
      <c r="G321" s="259">
        <f t="shared" si="44"/>
        <v>1470.9780000000001</v>
      </c>
      <c r="H321" s="32">
        <f t="shared" si="45"/>
        <v>600.822</v>
      </c>
      <c r="I321" s="259"/>
      <c r="J321" s="32"/>
      <c r="K321" s="358"/>
      <c r="L321" s="39"/>
      <c r="M321" s="358"/>
      <c r="N321" s="39"/>
      <c r="O321" s="358"/>
      <c r="P321" s="39"/>
      <c r="Q321" s="259"/>
      <c r="R321" s="32"/>
      <c r="S321" s="39"/>
      <c r="T321" s="259"/>
      <c r="U321" s="32"/>
      <c r="V321" s="358"/>
      <c r="W321" s="53"/>
      <c r="X321" s="358"/>
      <c r="Y321" s="39"/>
      <c r="Z321" s="371"/>
      <c r="AA321" s="40"/>
      <c r="AB321" s="358"/>
      <c r="AC321" s="39"/>
      <c r="AD321" s="54"/>
      <c r="AE321" s="358"/>
      <c r="AF321" s="39"/>
      <c r="AG321" s="39"/>
      <c r="AH321" s="259"/>
      <c r="AI321" s="32"/>
      <c r="AJ321" s="259"/>
      <c r="AK321" s="32"/>
      <c r="AL321" s="259">
        <v>1470.9780000000001</v>
      </c>
      <c r="AM321" s="39">
        <v>600.822</v>
      </c>
      <c r="AN321" s="371"/>
      <c r="AO321" s="40"/>
      <c r="AP321" s="358"/>
      <c r="AQ321" s="39"/>
      <c r="AR321" s="40"/>
      <c r="AS321" s="40"/>
      <c r="AT321" s="40"/>
      <c r="AU321" s="39"/>
      <c r="AV321" s="358"/>
      <c r="AW321" s="39"/>
      <c r="AX321" s="54"/>
      <c r="AY321" s="358"/>
      <c r="AZ321" s="39"/>
      <c r="BA321" s="358"/>
      <c r="BB321" s="39"/>
      <c r="BC321" s="40"/>
      <c r="BD321" s="39"/>
      <c r="BE321" s="39"/>
      <c r="BF321" s="40"/>
      <c r="BG321" s="40"/>
      <c r="BH321" s="55"/>
      <c r="BI321" s="56"/>
      <c r="BJ321" s="39"/>
      <c r="BK321" s="54"/>
      <c r="BL321" s="358"/>
      <c r="BM321" s="39"/>
      <c r="BN321" s="381"/>
      <c r="BO321" s="53"/>
      <c r="BP321" s="53"/>
      <c r="BQ321" s="39"/>
      <c r="BR321" s="39"/>
      <c r="BS321" s="39"/>
      <c r="BT321" s="32"/>
      <c r="BU321" s="39"/>
      <c r="BV321" s="57"/>
      <c r="BW321" s="375"/>
      <c r="BX321" s="54"/>
      <c r="BY321" s="358"/>
      <c r="BZ321" s="58"/>
      <c r="CA321" s="59"/>
      <c r="CB321" s="60"/>
      <c r="CC321" s="59"/>
      <c r="CD321" s="59"/>
      <c r="CE321" s="61"/>
      <c r="CF321" s="39"/>
      <c r="CG321" s="39"/>
    </row>
    <row r="322" spans="1:85" ht="46.5" outlineLevel="1" x14ac:dyDescent="0.35">
      <c r="A322" s="83" t="s">
        <v>511</v>
      </c>
      <c r="B322" s="169" t="s">
        <v>521</v>
      </c>
      <c r="C322" s="35" t="s">
        <v>81</v>
      </c>
      <c r="D322" s="72">
        <v>241900434268</v>
      </c>
      <c r="E322" s="36" t="s">
        <v>74</v>
      </c>
      <c r="F322" s="77">
        <f t="shared" si="57"/>
        <v>307.78660000000002</v>
      </c>
      <c r="G322" s="259">
        <f t="shared" si="44"/>
        <v>0</v>
      </c>
      <c r="H322" s="32">
        <f t="shared" si="45"/>
        <v>307.78660000000002</v>
      </c>
      <c r="I322" s="259"/>
      <c r="J322" s="32"/>
      <c r="K322" s="358"/>
      <c r="L322" s="39"/>
      <c r="M322" s="358"/>
      <c r="N322" s="39"/>
      <c r="O322" s="358"/>
      <c r="P322" s="39"/>
      <c r="Q322" s="259"/>
      <c r="R322" s="32"/>
      <c r="S322" s="39">
        <v>307.78660000000002</v>
      </c>
      <c r="T322" s="259"/>
      <c r="U322" s="32"/>
      <c r="V322" s="358"/>
      <c r="W322" s="53"/>
      <c r="X322" s="358"/>
      <c r="Y322" s="39"/>
      <c r="Z322" s="371"/>
      <c r="AA322" s="40"/>
      <c r="AB322" s="358"/>
      <c r="AC322" s="39"/>
      <c r="AD322" s="54"/>
      <c r="AE322" s="358"/>
      <c r="AF322" s="39"/>
      <c r="AG322" s="39"/>
      <c r="AH322" s="259"/>
      <c r="AI322" s="32"/>
      <c r="AJ322" s="259"/>
      <c r="AK322" s="32"/>
      <c r="AL322" s="259"/>
      <c r="AM322" s="39"/>
      <c r="AN322" s="371"/>
      <c r="AO322" s="40"/>
      <c r="AP322" s="358"/>
      <c r="AQ322" s="39"/>
      <c r="AR322" s="40"/>
      <c r="AS322" s="40"/>
      <c r="AT322" s="40"/>
      <c r="AU322" s="39"/>
      <c r="AV322" s="358"/>
      <c r="AW322" s="39"/>
      <c r="AX322" s="54"/>
      <c r="AY322" s="358"/>
      <c r="AZ322" s="39"/>
      <c r="BA322" s="358"/>
      <c r="BB322" s="39"/>
      <c r="BC322" s="40"/>
      <c r="BD322" s="39"/>
      <c r="BE322" s="39"/>
      <c r="BF322" s="40"/>
      <c r="BG322" s="40"/>
      <c r="BH322" s="55"/>
      <c r="BI322" s="56"/>
      <c r="BJ322" s="39"/>
      <c r="BK322" s="54"/>
      <c r="BL322" s="358"/>
      <c r="BM322" s="39"/>
      <c r="BN322" s="381"/>
      <c r="BO322" s="53"/>
      <c r="BP322" s="53"/>
      <c r="BQ322" s="39"/>
      <c r="BR322" s="39"/>
      <c r="BS322" s="39"/>
      <c r="BT322" s="32"/>
      <c r="BU322" s="39"/>
      <c r="BV322" s="57"/>
      <c r="BW322" s="375"/>
      <c r="BX322" s="54"/>
      <c r="BY322" s="358"/>
      <c r="BZ322" s="58"/>
      <c r="CA322" s="59"/>
      <c r="CB322" s="60"/>
      <c r="CC322" s="59"/>
      <c r="CD322" s="59"/>
      <c r="CE322" s="61"/>
      <c r="CF322" s="39"/>
      <c r="CG322" s="39"/>
    </row>
    <row r="323" spans="1:85" ht="46.5" outlineLevel="1" x14ac:dyDescent="0.35">
      <c r="A323" s="83" t="s">
        <v>511</v>
      </c>
      <c r="B323" s="10" t="s">
        <v>522</v>
      </c>
      <c r="C323" s="35" t="s">
        <v>81</v>
      </c>
      <c r="D323" s="72">
        <v>245502958164</v>
      </c>
      <c r="E323" s="36" t="s">
        <v>74</v>
      </c>
      <c r="F323" s="77">
        <f t="shared" si="57"/>
        <v>27.210149999999999</v>
      </c>
      <c r="G323" s="259">
        <f t="shared" si="44"/>
        <v>0</v>
      </c>
      <c r="H323" s="32">
        <f t="shared" si="45"/>
        <v>27.210149999999999</v>
      </c>
      <c r="I323" s="259"/>
      <c r="J323" s="32"/>
      <c r="K323" s="358"/>
      <c r="L323" s="39"/>
      <c r="M323" s="358"/>
      <c r="N323" s="39"/>
      <c r="O323" s="358"/>
      <c r="P323" s="39"/>
      <c r="Q323" s="259"/>
      <c r="R323" s="32"/>
      <c r="S323" s="39">
        <v>27.210149999999999</v>
      </c>
      <c r="T323" s="259"/>
      <c r="U323" s="32"/>
      <c r="V323" s="358"/>
      <c r="W323" s="53"/>
      <c r="X323" s="358"/>
      <c r="Y323" s="39"/>
      <c r="Z323" s="371"/>
      <c r="AA323" s="40"/>
      <c r="AB323" s="358"/>
      <c r="AC323" s="39"/>
      <c r="AD323" s="54"/>
      <c r="AE323" s="358"/>
      <c r="AF323" s="39"/>
      <c r="AG323" s="39"/>
      <c r="AH323" s="259"/>
      <c r="AI323" s="32"/>
      <c r="AJ323" s="259"/>
      <c r="AK323" s="32"/>
      <c r="AL323" s="259"/>
      <c r="AM323" s="39"/>
      <c r="AN323" s="371"/>
      <c r="AO323" s="40"/>
      <c r="AP323" s="358"/>
      <c r="AQ323" s="39"/>
      <c r="AR323" s="40"/>
      <c r="AS323" s="40"/>
      <c r="AT323" s="40"/>
      <c r="AU323" s="39"/>
      <c r="AV323" s="358"/>
      <c r="AW323" s="39"/>
      <c r="AX323" s="54"/>
      <c r="AY323" s="358"/>
      <c r="AZ323" s="39"/>
      <c r="BA323" s="358"/>
      <c r="BB323" s="39"/>
      <c r="BC323" s="40"/>
      <c r="BD323" s="39"/>
      <c r="BE323" s="39"/>
      <c r="BF323" s="40"/>
      <c r="BG323" s="40"/>
      <c r="BH323" s="55"/>
      <c r="BI323" s="56"/>
      <c r="BJ323" s="39"/>
      <c r="BK323" s="54"/>
      <c r="BL323" s="358"/>
      <c r="BM323" s="39"/>
      <c r="BN323" s="381"/>
      <c r="BO323" s="53"/>
      <c r="BP323" s="53"/>
      <c r="BQ323" s="39"/>
      <c r="BR323" s="39"/>
      <c r="BS323" s="39"/>
      <c r="BT323" s="32"/>
      <c r="BU323" s="39"/>
      <c r="BV323" s="57"/>
      <c r="BW323" s="375"/>
      <c r="BX323" s="54"/>
      <c r="BY323" s="358"/>
      <c r="BZ323" s="58"/>
      <c r="CA323" s="59"/>
      <c r="CB323" s="60"/>
      <c r="CC323" s="59"/>
      <c r="CD323" s="59"/>
      <c r="CE323" s="61"/>
      <c r="CF323" s="39"/>
      <c r="CG323" s="39"/>
    </row>
    <row r="324" spans="1:85" outlineLevel="1" x14ac:dyDescent="0.35">
      <c r="A324" s="83" t="s">
        <v>511</v>
      </c>
      <c r="B324" s="10" t="s">
        <v>525</v>
      </c>
      <c r="C324" s="35" t="s">
        <v>109</v>
      </c>
      <c r="D324" s="72">
        <v>2419005762</v>
      </c>
      <c r="E324" s="36" t="s">
        <v>74</v>
      </c>
      <c r="F324" s="77">
        <f t="shared" si="57"/>
        <v>4769.7803000000004</v>
      </c>
      <c r="G324" s="259">
        <f t="shared" si="44"/>
        <v>0</v>
      </c>
      <c r="H324" s="32">
        <f t="shared" si="45"/>
        <v>4769.7803000000004</v>
      </c>
      <c r="I324" s="259"/>
      <c r="J324" s="32"/>
      <c r="K324" s="358"/>
      <c r="L324" s="39"/>
      <c r="M324" s="358"/>
      <c r="N324" s="39"/>
      <c r="O324" s="358"/>
      <c r="P324" s="39"/>
      <c r="Q324" s="259"/>
      <c r="R324" s="32"/>
      <c r="S324" s="39"/>
      <c r="T324" s="259"/>
      <c r="U324" s="32"/>
      <c r="V324" s="358"/>
      <c r="W324" s="53"/>
      <c r="X324" s="358"/>
      <c r="Y324" s="39"/>
      <c r="Z324" s="371"/>
      <c r="AA324" s="40"/>
      <c r="AB324" s="358"/>
      <c r="AC324" s="39"/>
      <c r="AD324" s="54"/>
      <c r="AE324" s="358"/>
      <c r="AF324" s="39"/>
      <c r="AG324" s="39"/>
      <c r="AH324" s="259"/>
      <c r="AI324" s="32"/>
      <c r="AJ324" s="259"/>
      <c r="AK324" s="32"/>
      <c r="AL324" s="259"/>
      <c r="AM324" s="39"/>
      <c r="AN324" s="371"/>
      <c r="AO324" s="40"/>
      <c r="AP324" s="358"/>
      <c r="AQ324" s="39"/>
      <c r="AR324" s="40"/>
      <c r="AS324" s="40"/>
      <c r="AT324" s="40"/>
      <c r="AU324" s="39"/>
      <c r="AV324" s="358"/>
      <c r="AW324" s="39"/>
      <c r="AX324" s="54"/>
      <c r="AY324" s="358"/>
      <c r="AZ324" s="39"/>
      <c r="BA324" s="358"/>
      <c r="BB324" s="39"/>
      <c r="BC324" s="40"/>
      <c r="BD324" s="39"/>
      <c r="BE324" s="39"/>
      <c r="BF324" s="40"/>
      <c r="BG324" s="40"/>
      <c r="BH324" s="55"/>
      <c r="BI324" s="56"/>
      <c r="BJ324" s="39"/>
      <c r="BK324" s="54"/>
      <c r="BL324" s="358"/>
      <c r="BM324" s="39"/>
      <c r="BN324" s="381"/>
      <c r="BO324" s="53"/>
      <c r="BP324" s="53"/>
      <c r="BQ324" s="39">
        <v>4769.7803000000004</v>
      </c>
      <c r="BR324" s="39"/>
      <c r="BS324" s="39"/>
      <c r="BT324" s="32"/>
      <c r="BU324" s="39"/>
      <c r="BV324" s="57"/>
      <c r="BW324" s="375"/>
      <c r="BX324" s="54"/>
      <c r="BY324" s="358"/>
      <c r="BZ324" s="58"/>
      <c r="CA324" s="59"/>
      <c r="CB324" s="60"/>
      <c r="CC324" s="59"/>
      <c r="CD324" s="59"/>
      <c r="CE324" s="61"/>
      <c r="CF324" s="39"/>
      <c r="CG324" s="39"/>
    </row>
    <row r="325" spans="1:85" outlineLevel="1" x14ac:dyDescent="0.35">
      <c r="A325" s="83" t="s">
        <v>511</v>
      </c>
      <c r="B325" s="10" t="s">
        <v>526</v>
      </c>
      <c r="C325" s="35" t="s">
        <v>109</v>
      </c>
      <c r="D325" s="72">
        <v>2419005579</v>
      </c>
      <c r="E325" s="36" t="s">
        <v>74</v>
      </c>
      <c r="F325" s="77">
        <f t="shared" si="57"/>
        <v>2818.3892999999998</v>
      </c>
      <c r="G325" s="259">
        <f t="shared" si="44"/>
        <v>0</v>
      </c>
      <c r="H325" s="32">
        <f t="shared" si="45"/>
        <v>2818.3892999999998</v>
      </c>
      <c r="I325" s="259"/>
      <c r="J325" s="32"/>
      <c r="K325" s="358"/>
      <c r="L325" s="39"/>
      <c r="M325" s="358"/>
      <c r="N325" s="39"/>
      <c r="O325" s="358"/>
      <c r="P325" s="39"/>
      <c r="Q325" s="259"/>
      <c r="R325" s="32"/>
      <c r="S325" s="39"/>
      <c r="T325" s="259"/>
      <c r="U325" s="32"/>
      <c r="V325" s="358"/>
      <c r="W325" s="53"/>
      <c r="X325" s="358"/>
      <c r="Y325" s="39"/>
      <c r="Z325" s="371"/>
      <c r="AA325" s="40"/>
      <c r="AB325" s="358"/>
      <c r="AC325" s="39"/>
      <c r="AD325" s="54"/>
      <c r="AE325" s="358"/>
      <c r="AF325" s="39"/>
      <c r="AG325" s="39"/>
      <c r="AH325" s="259"/>
      <c r="AI325" s="32"/>
      <c r="AJ325" s="259"/>
      <c r="AK325" s="32"/>
      <c r="AL325" s="259"/>
      <c r="AM325" s="39"/>
      <c r="AN325" s="371"/>
      <c r="AO325" s="40"/>
      <c r="AP325" s="358"/>
      <c r="AQ325" s="39"/>
      <c r="AR325" s="40"/>
      <c r="AS325" s="40"/>
      <c r="AT325" s="40"/>
      <c r="AU325" s="39"/>
      <c r="AV325" s="358"/>
      <c r="AW325" s="39"/>
      <c r="AX325" s="54"/>
      <c r="AY325" s="358"/>
      <c r="AZ325" s="39"/>
      <c r="BA325" s="358"/>
      <c r="BB325" s="39"/>
      <c r="BC325" s="40"/>
      <c r="BD325" s="39"/>
      <c r="BE325" s="39"/>
      <c r="BF325" s="40"/>
      <c r="BG325" s="40"/>
      <c r="BH325" s="55"/>
      <c r="BI325" s="56"/>
      <c r="BJ325" s="39"/>
      <c r="BK325" s="54"/>
      <c r="BL325" s="358"/>
      <c r="BM325" s="39"/>
      <c r="BN325" s="381"/>
      <c r="BO325" s="53"/>
      <c r="BP325" s="53"/>
      <c r="BQ325" s="39">
        <v>2818.3892999999998</v>
      </c>
      <c r="BR325" s="39"/>
      <c r="BS325" s="39"/>
      <c r="BT325" s="32"/>
      <c r="BU325" s="39"/>
      <c r="BV325" s="57"/>
      <c r="BW325" s="375"/>
      <c r="BX325" s="54"/>
      <c r="BY325" s="358"/>
      <c r="BZ325" s="58"/>
      <c r="CA325" s="59"/>
      <c r="CB325" s="60"/>
      <c r="CC325" s="59"/>
      <c r="CD325" s="59"/>
      <c r="CE325" s="61"/>
      <c r="CF325" s="39"/>
      <c r="CG325" s="39"/>
    </row>
    <row r="326" spans="1:85" outlineLevel="1" x14ac:dyDescent="0.35">
      <c r="A326" s="83" t="s">
        <v>511</v>
      </c>
      <c r="B326" s="10" t="s">
        <v>527</v>
      </c>
      <c r="C326" s="35" t="s">
        <v>109</v>
      </c>
      <c r="D326" s="72" t="s">
        <v>528</v>
      </c>
      <c r="E326" s="36" t="s">
        <v>74</v>
      </c>
      <c r="F326" s="77">
        <f t="shared" si="57"/>
        <v>21482.121520000001</v>
      </c>
      <c r="G326" s="259">
        <f t="shared" ref="G326:G389" si="58">SUMIF($I$5:$CG$5,"федеральный бюджет",I326:CG326)</f>
        <v>1760.0242000000001</v>
      </c>
      <c r="H326" s="32">
        <f t="shared" ref="H326:H389" si="59">SUMIF($I$5:$CG$5,"краевой бюджет",I326:CG326)</f>
        <v>19722.097320000001</v>
      </c>
      <c r="I326" s="259"/>
      <c r="J326" s="32"/>
      <c r="K326" s="358"/>
      <c r="L326" s="39"/>
      <c r="M326" s="358"/>
      <c r="N326" s="39"/>
      <c r="O326" s="358"/>
      <c r="P326" s="39"/>
      <c r="Q326" s="259"/>
      <c r="R326" s="32"/>
      <c r="S326" s="39"/>
      <c r="T326" s="259"/>
      <c r="U326" s="32"/>
      <c r="V326" s="358"/>
      <c r="W326" s="53"/>
      <c r="X326" s="358"/>
      <c r="Y326" s="39"/>
      <c r="Z326" s="371"/>
      <c r="AA326" s="40"/>
      <c r="AB326" s="358"/>
      <c r="AC326" s="39"/>
      <c r="AD326" s="54"/>
      <c r="AE326" s="358"/>
      <c r="AF326" s="39"/>
      <c r="AG326" s="39"/>
      <c r="AH326" s="259"/>
      <c r="AI326" s="32"/>
      <c r="AJ326" s="259"/>
      <c r="AK326" s="32"/>
      <c r="AL326" s="259"/>
      <c r="AM326" s="39"/>
      <c r="AN326" s="371"/>
      <c r="AO326" s="40"/>
      <c r="AP326" s="358"/>
      <c r="AQ326" s="39"/>
      <c r="AR326" s="40"/>
      <c r="AS326" s="40"/>
      <c r="AT326" s="40"/>
      <c r="AU326" s="39"/>
      <c r="AV326" s="358">
        <v>1760.0242000000001</v>
      </c>
      <c r="AW326" s="39">
        <v>92.632850000000005</v>
      </c>
      <c r="AX326" s="54"/>
      <c r="AY326" s="358"/>
      <c r="AZ326" s="39"/>
      <c r="BA326" s="358"/>
      <c r="BB326" s="39"/>
      <c r="BC326" s="40"/>
      <c r="BD326" s="39"/>
      <c r="BE326" s="39"/>
      <c r="BF326" s="40"/>
      <c r="BG326" s="40"/>
      <c r="BH326" s="55">
        <v>3808.5324700000001</v>
      </c>
      <c r="BI326" s="56"/>
      <c r="BJ326" s="39"/>
      <c r="BK326" s="54"/>
      <c r="BL326" s="358"/>
      <c r="BM326" s="39"/>
      <c r="BN326" s="381"/>
      <c r="BO326" s="53"/>
      <c r="BP326" s="53"/>
      <c r="BQ326" s="39">
        <v>8196.9320000000007</v>
      </c>
      <c r="BR326" s="39"/>
      <c r="BS326" s="39"/>
      <c r="BT326" s="32"/>
      <c r="BU326" s="39"/>
      <c r="BV326" s="57"/>
      <c r="BW326" s="375"/>
      <c r="BX326" s="54"/>
      <c r="BY326" s="358"/>
      <c r="BZ326" s="58"/>
      <c r="CA326" s="59">
        <v>6634</v>
      </c>
      <c r="CB326" s="60">
        <v>990</v>
      </c>
      <c r="CC326" s="59"/>
      <c r="CD326" s="59"/>
      <c r="CE326" s="61"/>
      <c r="CF326" s="39"/>
      <c r="CG326" s="39"/>
    </row>
    <row r="327" spans="1:85" outlineLevel="1" x14ac:dyDescent="0.35">
      <c r="A327" s="83" t="s">
        <v>511</v>
      </c>
      <c r="B327" s="78" t="s">
        <v>529</v>
      </c>
      <c r="C327" s="35" t="s">
        <v>118</v>
      </c>
      <c r="D327" s="72">
        <v>2419005730</v>
      </c>
      <c r="E327" s="36" t="s">
        <v>74</v>
      </c>
      <c r="F327" s="77">
        <f t="shared" si="57"/>
        <v>1297.2302900000002</v>
      </c>
      <c r="G327" s="259">
        <f t="shared" si="58"/>
        <v>252.89848000000001</v>
      </c>
      <c r="H327" s="32">
        <f t="shared" si="59"/>
        <v>1044.3318100000001</v>
      </c>
      <c r="I327" s="259"/>
      <c r="J327" s="32"/>
      <c r="K327" s="358">
        <v>91.909499999999994</v>
      </c>
      <c r="L327" s="39">
        <v>37.540500000000002</v>
      </c>
      <c r="M327" s="358"/>
      <c r="N327" s="39"/>
      <c r="O327" s="358"/>
      <c r="P327" s="39"/>
      <c r="Q327" s="259"/>
      <c r="R327" s="32"/>
      <c r="S327" s="39">
        <v>247.36500000000001</v>
      </c>
      <c r="T327" s="259">
        <v>160.98898</v>
      </c>
      <c r="U327" s="32">
        <v>65.756020000000007</v>
      </c>
      <c r="V327" s="358"/>
      <c r="W327" s="53"/>
      <c r="X327" s="358"/>
      <c r="Y327" s="39"/>
      <c r="Z327" s="371"/>
      <c r="AA327" s="40"/>
      <c r="AB327" s="358"/>
      <c r="AC327" s="39"/>
      <c r="AD327" s="54"/>
      <c r="AE327" s="358"/>
      <c r="AF327" s="39"/>
      <c r="AG327" s="39"/>
      <c r="AH327" s="259"/>
      <c r="AI327" s="32"/>
      <c r="AJ327" s="259"/>
      <c r="AK327" s="32"/>
      <c r="AL327" s="259"/>
      <c r="AM327" s="39"/>
      <c r="AN327" s="371"/>
      <c r="AO327" s="40"/>
      <c r="AP327" s="358"/>
      <c r="AQ327" s="39"/>
      <c r="AR327" s="40"/>
      <c r="AS327" s="40"/>
      <c r="AT327" s="40"/>
      <c r="AU327" s="39"/>
      <c r="AV327" s="358"/>
      <c r="AW327" s="39"/>
      <c r="AX327" s="54"/>
      <c r="AY327" s="358"/>
      <c r="AZ327" s="39"/>
      <c r="BA327" s="358"/>
      <c r="BB327" s="39"/>
      <c r="BC327" s="40"/>
      <c r="BD327" s="39"/>
      <c r="BE327" s="39"/>
      <c r="BF327" s="40"/>
      <c r="BG327" s="40"/>
      <c r="BH327" s="55"/>
      <c r="BI327" s="56"/>
      <c r="BJ327" s="39"/>
      <c r="BK327" s="54"/>
      <c r="BL327" s="358"/>
      <c r="BM327" s="39"/>
      <c r="BN327" s="381"/>
      <c r="BO327" s="53"/>
      <c r="BP327" s="53"/>
      <c r="BQ327" s="39"/>
      <c r="BR327" s="39"/>
      <c r="BS327" s="39"/>
      <c r="BT327" s="32"/>
      <c r="BU327" s="39"/>
      <c r="BV327" s="57"/>
      <c r="BW327" s="375"/>
      <c r="BX327" s="54"/>
      <c r="BY327" s="358"/>
      <c r="BZ327" s="58"/>
      <c r="CA327" s="59"/>
      <c r="CB327" s="60"/>
      <c r="CC327" s="59"/>
      <c r="CD327" s="59"/>
      <c r="CE327" s="61">
        <v>693.67029000000002</v>
      </c>
      <c r="CF327" s="39"/>
      <c r="CG327" s="39"/>
    </row>
    <row r="328" spans="1:85" outlineLevel="1" x14ac:dyDescent="0.35">
      <c r="A328" s="75" t="s">
        <v>511</v>
      </c>
      <c r="B328" s="78" t="s">
        <v>530</v>
      </c>
      <c r="C328" s="35" t="s">
        <v>118</v>
      </c>
      <c r="D328" s="72" t="s">
        <v>531</v>
      </c>
      <c r="E328" s="36" t="s">
        <v>74</v>
      </c>
      <c r="F328" s="77">
        <f t="shared" si="57"/>
        <v>618.41250000000002</v>
      </c>
      <c r="G328" s="259">
        <f t="shared" si="58"/>
        <v>0</v>
      </c>
      <c r="H328" s="32">
        <f t="shared" si="59"/>
        <v>618.41250000000002</v>
      </c>
      <c r="I328" s="259"/>
      <c r="J328" s="32"/>
      <c r="K328" s="358"/>
      <c r="L328" s="39"/>
      <c r="M328" s="358"/>
      <c r="N328" s="39"/>
      <c r="O328" s="358"/>
      <c r="P328" s="39"/>
      <c r="Q328" s="259"/>
      <c r="R328" s="32"/>
      <c r="S328" s="39">
        <v>618.41250000000002</v>
      </c>
      <c r="T328" s="259"/>
      <c r="U328" s="32"/>
      <c r="V328" s="358"/>
      <c r="W328" s="53"/>
      <c r="X328" s="358"/>
      <c r="Y328" s="39"/>
      <c r="Z328" s="371"/>
      <c r="AA328" s="40"/>
      <c r="AB328" s="358"/>
      <c r="AC328" s="39"/>
      <c r="AD328" s="54"/>
      <c r="AE328" s="358"/>
      <c r="AF328" s="39"/>
      <c r="AG328" s="39"/>
      <c r="AH328" s="259"/>
      <c r="AI328" s="32"/>
      <c r="AJ328" s="259"/>
      <c r="AK328" s="32"/>
      <c r="AL328" s="259"/>
      <c r="AM328" s="39"/>
      <c r="AN328" s="371"/>
      <c r="AO328" s="40"/>
      <c r="AP328" s="358"/>
      <c r="AQ328" s="39"/>
      <c r="AR328" s="40"/>
      <c r="AS328" s="40"/>
      <c r="AT328" s="40"/>
      <c r="AU328" s="39"/>
      <c r="AV328" s="358"/>
      <c r="AW328" s="39"/>
      <c r="AX328" s="54"/>
      <c r="AY328" s="358"/>
      <c r="AZ328" s="39"/>
      <c r="BA328" s="358"/>
      <c r="BB328" s="39"/>
      <c r="BC328" s="40"/>
      <c r="BD328" s="39"/>
      <c r="BE328" s="39"/>
      <c r="BF328" s="40"/>
      <c r="BG328" s="40"/>
      <c r="BH328" s="55"/>
      <c r="BI328" s="56"/>
      <c r="BJ328" s="39"/>
      <c r="BK328" s="54"/>
      <c r="BL328" s="358"/>
      <c r="BM328" s="39"/>
      <c r="BN328" s="381"/>
      <c r="BO328" s="53"/>
      <c r="BP328" s="53"/>
      <c r="BQ328" s="39"/>
      <c r="BR328" s="39"/>
      <c r="BS328" s="39"/>
      <c r="BT328" s="32"/>
      <c r="BU328" s="39"/>
      <c r="BV328" s="57"/>
      <c r="BW328" s="375"/>
      <c r="BX328" s="54"/>
      <c r="BY328" s="358"/>
      <c r="BZ328" s="58"/>
      <c r="CA328" s="59"/>
      <c r="CB328" s="60"/>
      <c r="CC328" s="59"/>
      <c r="CD328" s="59"/>
      <c r="CE328" s="61"/>
      <c r="CF328" s="39"/>
      <c r="CG328" s="39"/>
    </row>
    <row r="329" spans="1:85" outlineLevel="1" x14ac:dyDescent="0.35">
      <c r="A329" s="75" t="s">
        <v>511</v>
      </c>
      <c r="B329" s="290" t="s">
        <v>1191</v>
      </c>
      <c r="C329" s="283" t="s">
        <v>1164</v>
      </c>
      <c r="D329" s="284">
        <v>241901296109</v>
      </c>
      <c r="E329" s="285"/>
      <c r="F329" s="77">
        <f t="shared" si="57"/>
        <v>1400</v>
      </c>
      <c r="G329" s="259">
        <f t="shared" si="58"/>
        <v>0</v>
      </c>
      <c r="H329" s="32">
        <f t="shared" si="59"/>
        <v>1400</v>
      </c>
      <c r="I329" s="350"/>
      <c r="J329" s="281"/>
      <c r="K329" s="367"/>
      <c r="L329" s="280"/>
      <c r="M329" s="367"/>
      <c r="N329" s="280"/>
      <c r="O329" s="367"/>
      <c r="P329" s="280"/>
      <c r="Q329" s="350"/>
      <c r="R329" s="281"/>
      <c r="S329" s="280"/>
      <c r="T329" s="350"/>
      <c r="U329" s="281"/>
      <c r="V329" s="367"/>
      <c r="W329" s="279"/>
      <c r="X329" s="367"/>
      <c r="Y329" s="280"/>
      <c r="Z329" s="367"/>
      <c r="AA329" s="280"/>
      <c r="AB329" s="367"/>
      <c r="AC329" s="280"/>
      <c r="AD329" s="280"/>
      <c r="AE329" s="367"/>
      <c r="AF329" s="280"/>
      <c r="AG329" s="280"/>
      <c r="AH329" s="350"/>
      <c r="AI329" s="281"/>
      <c r="AJ329" s="350"/>
      <c r="AK329" s="281"/>
      <c r="AL329" s="350"/>
      <c r="AM329" s="280"/>
      <c r="AN329" s="367"/>
      <c r="AO329" s="280"/>
      <c r="AP329" s="367"/>
      <c r="AQ329" s="280"/>
      <c r="AR329" s="280"/>
      <c r="AS329" s="280">
        <v>1400</v>
      </c>
      <c r="AT329" s="280"/>
      <c r="AU329" s="280"/>
      <c r="AV329" s="367"/>
      <c r="AW329" s="280"/>
      <c r="AX329" s="280"/>
      <c r="AY329" s="367"/>
      <c r="AZ329" s="280"/>
      <c r="BA329" s="367"/>
      <c r="BB329" s="280"/>
      <c r="BC329" s="280"/>
      <c r="BD329" s="280"/>
      <c r="BE329" s="280"/>
      <c r="BF329" s="280"/>
      <c r="BG329" s="280"/>
      <c r="BH329" s="280"/>
      <c r="BI329" s="280"/>
      <c r="BJ329" s="280"/>
      <c r="BK329" s="280"/>
      <c r="BL329" s="367"/>
      <c r="BM329" s="280"/>
      <c r="BN329" s="397"/>
      <c r="BO329" s="279"/>
      <c r="BP329" s="279"/>
      <c r="BQ329" s="280"/>
      <c r="BR329" s="280"/>
      <c r="BS329" s="280"/>
      <c r="BT329" s="281"/>
      <c r="BU329" s="280"/>
      <c r="BV329" s="280"/>
      <c r="BW329" s="367"/>
      <c r="BX329" s="280"/>
      <c r="BY329" s="367"/>
      <c r="BZ329" s="279"/>
      <c r="CA329" s="279"/>
      <c r="CB329" s="279"/>
      <c r="CC329" s="279"/>
      <c r="CD329" s="279"/>
      <c r="CE329" s="279"/>
      <c r="CF329" s="280"/>
      <c r="CG329" s="280"/>
    </row>
    <row r="330" spans="1:85" s="3" customFormat="1" ht="22.5" x14ac:dyDescent="0.3">
      <c r="A330" s="264" t="s">
        <v>532</v>
      </c>
      <c r="B330" s="265"/>
      <c r="C330" s="261" t="s">
        <v>135</v>
      </c>
      <c r="D330" s="262"/>
      <c r="E330" s="262"/>
      <c r="F330" s="260">
        <f>SUBTOTAL(9,F314:F329)</f>
        <v>53743.080979999999</v>
      </c>
      <c r="G330" s="260">
        <f t="shared" ref="G330:BR330" si="60">SUBTOTAL(9,G314:G329)</f>
        <v>10841.947909999999</v>
      </c>
      <c r="H330" s="260">
        <f t="shared" si="60"/>
        <v>42901.133070000003</v>
      </c>
      <c r="I330" s="260">
        <f t="shared" si="60"/>
        <v>0</v>
      </c>
      <c r="J330" s="260">
        <f t="shared" si="60"/>
        <v>0</v>
      </c>
      <c r="K330" s="260">
        <f t="shared" si="60"/>
        <v>393.85795000000002</v>
      </c>
      <c r="L330" s="260">
        <f t="shared" si="60"/>
        <v>160.87155000000001</v>
      </c>
      <c r="M330" s="260">
        <f t="shared" si="60"/>
        <v>0</v>
      </c>
      <c r="N330" s="260">
        <f t="shared" si="60"/>
        <v>0</v>
      </c>
      <c r="O330" s="260">
        <f t="shared" si="60"/>
        <v>0</v>
      </c>
      <c r="P330" s="260">
        <f t="shared" si="60"/>
        <v>0</v>
      </c>
      <c r="Q330" s="260">
        <f t="shared" si="60"/>
        <v>0</v>
      </c>
      <c r="R330" s="260">
        <f t="shared" si="60"/>
        <v>0</v>
      </c>
      <c r="S330" s="260">
        <f t="shared" si="60"/>
        <v>2750.8390699999995</v>
      </c>
      <c r="T330" s="260">
        <f t="shared" si="60"/>
        <v>567.08776</v>
      </c>
      <c r="U330" s="260">
        <f t="shared" si="60"/>
        <v>231.62724</v>
      </c>
      <c r="V330" s="260">
        <f t="shared" si="60"/>
        <v>0</v>
      </c>
      <c r="W330" s="260">
        <f t="shared" si="60"/>
        <v>0</v>
      </c>
      <c r="X330" s="260">
        <f t="shared" si="60"/>
        <v>0</v>
      </c>
      <c r="Y330" s="260">
        <f t="shared" si="60"/>
        <v>0</v>
      </c>
      <c r="Z330" s="260">
        <f t="shared" si="60"/>
        <v>0</v>
      </c>
      <c r="AA330" s="260">
        <f t="shared" si="60"/>
        <v>0</v>
      </c>
      <c r="AB330" s="260">
        <f t="shared" si="60"/>
        <v>0</v>
      </c>
      <c r="AC330" s="260">
        <f t="shared" si="60"/>
        <v>0</v>
      </c>
      <c r="AD330" s="260">
        <f t="shared" si="60"/>
        <v>827.25</v>
      </c>
      <c r="AE330" s="260">
        <f t="shared" si="60"/>
        <v>0</v>
      </c>
      <c r="AF330" s="260">
        <f t="shared" si="60"/>
        <v>0</v>
      </c>
      <c r="AG330" s="260">
        <f t="shared" si="60"/>
        <v>0</v>
      </c>
      <c r="AH330" s="260">
        <f t="shared" si="60"/>
        <v>0</v>
      </c>
      <c r="AI330" s="260">
        <f t="shared" si="60"/>
        <v>0</v>
      </c>
      <c r="AJ330" s="260">
        <f t="shared" si="60"/>
        <v>0</v>
      </c>
      <c r="AK330" s="260">
        <f t="shared" si="60"/>
        <v>0</v>
      </c>
      <c r="AL330" s="260">
        <f t="shared" si="60"/>
        <v>1470.9780000000001</v>
      </c>
      <c r="AM330" s="260">
        <f t="shared" si="60"/>
        <v>600.822</v>
      </c>
      <c r="AN330" s="260">
        <f t="shared" si="60"/>
        <v>0</v>
      </c>
      <c r="AO330" s="260">
        <f t="shared" si="60"/>
        <v>0</v>
      </c>
      <c r="AP330" s="260">
        <f t="shared" si="60"/>
        <v>6650</v>
      </c>
      <c r="AQ330" s="260">
        <f t="shared" si="60"/>
        <v>350</v>
      </c>
      <c r="AR330" s="260">
        <f t="shared" si="60"/>
        <v>7195.7860000000001</v>
      </c>
      <c r="AS330" s="260">
        <f t="shared" si="60"/>
        <v>1400</v>
      </c>
      <c r="AT330" s="260">
        <f t="shared" si="60"/>
        <v>0</v>
      </c>
      <c r="AU330" s="260">
        <f t="shared" si="60"/>
        <v>0</v>
      </c>
      <c r="AV330" s="260">
        <f t="shared" si="60"/>
        <v>1760.0242000000001</v>
      </c>
      <c r="AW330" s="260">
        <f t="shared" si="60"/>
        <v>92.632850000000005</v>
      </c>
      <c r="AX330" s="260">
        <f t="shared" si="60"/>
        <v>0</v>
      </c>
      <c r="AY330" s="260">
        <f t="shared" si="60"/>
        <v>0</v>
      </c>
      <c r="AZ330" s="260">
        <f t="shared" si="60"/>
        <v>0</v>
      </c>
      <c r="BA330" s="260">
        <f t="shared" si="60"/>
        <v>0</v>
      </c>
      <c r="BB330" s="260">
        <f t="shared" si="60"/>
        <v>0</v>
      </c>
      <c r="BC330" s="260">
        <f t="shared" si="60"/>
        <v>0</v>
      </c>
      <c r="BD330" s="260">
        <f t="shared" si="60"/>
        <v>0</v>
      </c>
      <c r="BE330" s="260">
        <f t="shared" si="60"/>
        <v>0</v>
      </c>
      <c r="BF330" s="260">
        <f t="shared" si="60"/>
        <v>0</v>
      </c>
      <c r="BG330" s="260">
        <f t="shared" si="60"/>
        <v>0</v>
      </c>
      <c r="BH330" s="260">
        <f t="shared" si="60"/>
        <v>3808.5324700000001</v>
      </c>
      <c r="BI330" s="260">
        <f t="shared" si="60"/>
        <v>0</v>
      </c>
      <c r="BJ330" s="260">
        <f t="shared" si="60"/>
        <v>1380</v>
      </c>
      <c r="BK330" s="260">
        <f t="shared" si="60"/>
        <v>0</v>
      </c>
      <c r="BL330" s="260">
        <f t="shared" si="60"/>
        <v>0</v>
      </c>
      <c r="BM330" s="260">
        <f t="shared" si="60"/>
        <v>0</v>
      </c>
      <c r="BN330" s="260">
        <f t="shared" si="60"/>
        <v>0</v>
      </c>
      <c r="BO330" s="260">
        <f t="shared" si="60"/>
        <v>0</v>
      </c>
      <c r="BP330" s="260">
        <f t="shared" si="60"/>
        <v>0</v>
      </c>
      <c r="BQ330" s="260">
        <f t="shared" si="60"/>
        <v>15785.101600000002</v>
      </c>
      <c r="BR330" s="260">
        <f t="shared" si="60"/>
        <v>0</v>
      </c>
      <c r="BS330" s="260">
        <f t="shared" ref="BS330:CG330" si="61">SUBTOTAL(9,BS314:BS329)</f>
        <v>0</v>
      </c>
      <c r="BT330" s="260">
        <f t="shared" si="61"/>
        <v>0</v>
      </c>
      <c r="BU330" s="260">
        <f t="shared" si="61"/>
        <v>0</v>
      </c>
      <c r="BV330" s="260">
        <f t="shared" si="61"/>
        <v>0</v>
      </c>
      <c r="BW330" s="260">
        <f t="shared" si="61"/>
        <v>0</v>
      </c>
      <c r="BX330" s="260">
        <f t="shared" si="61"/>
        <v>0</v>
      </c>
      <c r="BY330" s="260">
        <f t="shared" si="61"/>
        <v>0</v>
      </c>
      <c r="BZ330" s="260">
        <f t="shared" si="61"/>
        <v>0</v>
      </c>
      <c r="CA330" s="260">
        <f t="shared" si="61"/>
        <v>6634</v>
      </c>
      <c r="CB330" s="260">
        <f t="shared" si="61"/>
        <v>990</v>
      </c>
      <c r="CC330" s="260">
        <f t="shared" si="61"/>
        <v>0</v>
      </c>
      <c r="CD330" s="260">
        <f t="shared" si="61"/>
        <v>0</v>
      </c>
      <c r="CE330" s="260">
        <f t="shared" si="61"/>
        <v>693.67029000000002</v>
      </c>
      <c r="CF330" s="260">
        <f t="shared" si="61"/>
        <v>0</v>
      </c>
      <c r="CG330" s="260">
        <f t="shared" si="61"/>
        <v>0</v>
      </c>
    </row>
    <row r="331" spans="1:85" s="3" customFormat="1" ht="69.75" x14ac:dyDescent="0.35">
      <c r="A331" s="313" t="s">
        <v>1226</v>
      </c>
      <c r="B331" s="314" t="s">
        <v>1227</v>
      </c>
      <c r="C331" s="305" t="s">
        <v>73</v>
      </c>
      <c r="D331" s="302">
        <v>242000033836</v>
      </c>
      <c r="E331" s="319"/>
      <c r="F331" s="77">
        <f>G331+H331</f>
        <v>7378.4560000000001</v>
      </c>
      <c r="G331" s="259">
        <f>SUMIF($I$5:$CG$5,"федеральный бюджет",I331:CG331)</f>
        <v>0</v>
      </c>
      <c r="H331" s="32">
        <f>SUMIF($I$5:$CG$5,"краевой бюджет",I331:CG331)</f>
        <v>7378.4560000000001</v>
      </c>
      <c r="I331" s="349"/>
      <c r="J331" s="320"/>
      <c r="K331" s="345"/>
      <c r="L331" s="307"/>
      <c r="M331" s="366"/>
      <c r="N331" s="320"/>
      <c r="O331" s="366"/>
      <c r="P331" s="320"/>
      <c r="Q331" s="349"/>
      <c r="R331" s="320"/>
      <c r="S331" s="320"/>
      <c r="T331" s="345"/>
      <c r="U331" s="320"/>
      <c r="V331" s="345"/>
      <c r="W331" s="320"/>
      <c r="X331" s="345"/>
      <c r="Y331" s="320"/>
      <c r="Z331" s="345"/>
      <c r="AA331" s="320"/>
      <c r="AB331" s="345"/>
      <c r="AC331" s="320"/>
      <c r="AD331" s="320"/>
      <c r="AE331" s="345"/>
      <c r="AF331" s="320"/>
      <c r="AG331" s="320"/>
      <c r="AH331" s="345"/>
      <c r="AI331" s="320"/>
      <c r="AJ331" s="345"/>
      <c r="AK331" s="320"/>
      <c r="AL331" s="345"/>
      <c r="AM331" s="320"/>
      <c r="AN331" s="345"/>
      <c r="AO331" s="320"/>
      <c r="AP331" s="345"/>
      <c r="AQ331" s="320"/>
      <c r="AR331" s="307">
        <v>7378.4560000000001</v>
      </c>
      <c r="AS331" s="320"/>
      <c r="AT331" s="320"/>
      <c r="AU331" s="320"/>
      <c r="AV331" s="345"/>
      <c r="AW331" s="320"/>
      <c r="AX331" s="320"/>
      <c r="AY331" s="345"/>
      <c r="AZ331" s="320"/>
      <c r="BA331" s="345"/>
      <c r="BB331" s="320"/>
      <c r="BC331" s="320"/>
      <c r="BD331" s="320"/>
      <c r="BE331" s="320"/>
      <c r="BF331" s="320"/>
      <c r="BG331" s="320"/>
      <c r="BH331" s="320"/>
      <c r="BI331" s="320"/>
      <c r="BJ331" s="320"/>
      <c r="BK331" s="320"/>
      <c r="BL331" s="345"/>
      <c r="BM331" s="320"/>
      <c r="BN331" s="345"/>
      <c r="BO331" s="320"/>
      <c r="BP331" s="320"/>
      <c r="BQ331" s="320"/>
      <c r="BR331" s="320"/>
      <c r="BS331" s="320"/>
      <c r="BT331" s="320"/>
      <c r="BU331" s="320"/>
      <c r="BV331" s="320"/>
      <c r="BW331" s="345"/>
      <c r="BX331" s="320"/>
      <c r="BY331" s="345"/>
      <c r="BZ331" s="321"/>
      <c r="CA331" s="321"/>
      <c r="CB331" s="321"/>
      <c r="CC331" s="321"/>
      <c r="CD331" s="321"/>
      <c r="CE331" s="321"/>
      <c r="CF331" s="320"/>
      <c r="CG331" s="320"/>
    </row>
    <row r="332" spans="1:85" s="3" customFormat="1" ht="69.75" x14ac:dyDescent="0.35">
      <c r="A332" s="432" t="s">
        <v>1135</v>
      </c>
      <c r="B332" s="10" t="s">
        <v>1137</v>
      </c>
      <c r="C332" s="35" t="s">
        <v>109</v>
      </c>
      <c r="D332" s="4">
        <v>2420008775</v>
      </c>
      <c r="E332" s="2"/>
      <c r="F332" s="77">
        <f t="shared" ref="F332" si="62">G332+H332</f>
        <v>477.43252000000001</v>
      </c>
      <c r="G332" s="259">
        <f t="shared" si="58"/>
        <v>0</v>
      </c>
      <c r="H332" s="32">
        <f t="shared" si="59"/>
        <v>477.43252000000001</v>
      </c>
      <c r="I332" s="259"/>
      <c r="J332" s="5"/>
      <c r="K332" s="260"/>
      <c r="L332" s="39"/>
      <c r="M332" s="358"/>
      <c r="N332" s="5"/>
      <c r="O332" s="358"/>
      <c r="P332" s="5"/>
      <c r="Q332" s="259"/>
      <c r="R332" s="5"/>
      <c r="S332" s="5"/>
      <c r="T332" s="260"/>
      <c r="U332" s="5"/>
      <c r="V332" s="260"/>
      <c r="W332" s="5"/>
      <c r="X332" s="260"/>
      <c r="Y332" s="5"/>
      <c r="Z332" s="387"/>
      <c r="AA332" s="8"/>
      <c r="AB332" s="260"/>
      <c r="AC332" s="5"/>
      <c r="AD332" s="5"/>
      <c r="AE332" s="260"/>
      <c r="AF332" s="5"/>
      <c r="AG332" s="5"/>
      <c r="AH332" s="260"/>
      <c r="AI332" s="5"/>
      <c r="AJ332" s="260"/>
      <c r="AK332" s="5"/>
      <c r="AL332" s="260"/>
      <c r="AM332" s="5"/>
      <c r="AN332" s="387"/>
      <c r="AO332" s="8"/>
      <c r="AP332" s="260"/>
      <c r="AQ332" s="5"/>
      <c r="AR332" s="8"/>
      <c r="AS332" s="8"/>
      <c r="AT332" s="8"/>
      <c r="AU332" s="5"/>
      <c r="AV332" s="260"/>
      <c r="AW332" s="5"/>
      <c r="AX332" s="6"/>
      <c r="AY332" s="260"/>
      <c r="AZ332" s="5"/>
      <c r="BA332" s="260"/>
      <c r="BB332" s="5"/>
      <c r="BC332" s="8"/>
      <c r="BD332" s="5"/>
      <c r="BE332" s="5"/>
      <c r="BF332" s="8"/>
      <c r="BG332" s="8"/>
      <c r="BH332" s="73"/>
      <c r="BI332" s="5"/>
      <c r="BJ332" s="5"/>
      <c r="BK332" s="6"/>
      <c r="BL332" s="260"/>
      <c r="BM332" s="5"/>
      <c r="BN332" s="260"/>
      <c r="BO332" s="5"/>
      <c r="BP332" s="5"/>
      <c r="BQ332" s="5"/>
      <c r="BR332" s="5"/>
      <c r="BS332" s="5"/>
      <c r="BT332" s="5"/>
      <c r="BU332" s="5">
        <v>477.43252000000001</v>
      </c>
      <c r="BV332" s="74"/>
      <c r="BW332" s="411"/>
      <c r="BX332" s="6"/>
      <c r="BY332" s="260"/>
      <c r="BZ332" s="7"/>
      <c r="CA332" s="131"/>
      <c r="CB332" s="132"/>
      <c r="CC332" s="131"/>
      <c r="CD332" s="131"/>
      <c r="CE332" s="133"/>
      <c r="CF332" s="5"/>
      <c r="CG332" s="5"/>
    </row>
    <row r="333" spans="1:85" s="3" customFormat="1" ht="22.5" x14ac:dyDescent="0.3">
      <c r="A333" s="269" t="s">
        <v>1136</v>
      </c>
      <c r="B333" s="270"/>
      <c r="C333" s="261" t="s">
        <v>135</v>
      </c>
      <c r="D333" s="271"/>
      <c r="E333" s="271"/>
      <c r="F333" s="260">
        <f>SUBTOTAL(9,F331:F332)</f>
        <v>7855.8885200000004</v>
      </c>
      <c r="G333" s="260">
        <f t="shared" ref="G333:BR333" si="63">SUBTOTAL(9,G331:G332)</f>
        <v>0</v>
      </c>
      <c r="H333" s="260">
        <f t="shared" si="63"/>
        <v>7855.8885200000004</v>
      </c>
      <c r="I333" s="260">
        <f t="shared" si="63"/>
        <v>0</v>
      </c>
      <c r="J333" s="260">
        <f t="shared" si="63"/>
        <v>0</v>
      </c>
      <c r="K333" s="260">
        <f t="shared" si="63"/>
        <v>0</v>
      </c>
      <c r="L333" s="260">
        <f t="shared" si="63"/>
        <v>0</v>
      </c>
      <c r="M333" s="260">
        <f t="shared" si="63"/>
        <v>0</v>
      </c>
      <c r="N333" s="260">
        <f t="shared" si="63"/>
        <v>0</v>
      </c>
      <c r="O333" s="260">
        <f t="shared" si="63"/>
        <v>0</v>
      </c>
      <c r="P333" s="260">
        <f t="shared" si="63"/>
        <v>0</v>
      </c>
      <c r="Q333" s="260">
        <f t="shared" si="63"/>
        <v>0</v>
      </c>
      <c r="R333" s="260">
        <f t="shared" si="63"/>
        <v>0</v>
      </c>
      <c r="S333" s="260">
        <f t="shared" si="63"/>
        <v>0</v>
      </c>
      <c r="T333" s="260">
        <f t="shared" si="63"/>
        <v>0</v>
      </c>
      <c r="U333" s="260">
        <f t="shared" si="63"/>
        <v>0</v>
      </c>
      <c r="V333" s="260">
        <f t="shared" si="63"/>
        <v>0</v>
      </c>
      <c r="W333" s="260">
        <f t="shared" si="63"/>
        <v>0</v>
      </c>
      <c r="X333" s="260">
        <f t="shared" si="63"/>
        <v>0</v>
      </c>
      <c r="Y333" s="260">
        <f t="shared" si="63"/>
        <v>0</v>
      </c>
      <c r="Z333" s="260">
        <f t="shared" si="63"/>
        <v>0</v>
      </c>
      <c r="AA333" s="260">
        <f t="shared" si="63"/>
        <v>0</v>
      </c>
      <c r="AB333" s="260">
        <f t="shared" si="63"/>
        <v>0</v>
      </c>
      <c r="AC333" s="260">
        <f t="shared" si="63"/>
        <v>0</v>
      </c>
      <c r="AD333" s="260">
        <f t="shared" si="63"/>
        <v>0</v>
      </c>
      <c r="AE333" s="260">
        <f t="shared" si="63"/>
        <v>0</v>
      </c>
      <c r="AF333" s="260">
        <f t="shared" si="63"/>
        <v>0</v>
      </c>
      <c r="AG333" s="260">
        <f t="shared" si="63"/>
        <v>0</v>
      </c>
      <c r="AH333" s="260">
        <f t="shared" si="63"/>
        <v>0</v>
      </c>
      <c r="AI333" s="260">
        <f t="shared" si="63"/>
        <v>0</v>
      </c>
      <c r="AJ333" s="260">
        <f t="shared" si="63"/>
        <v>0</v>
      </c>
      <c r="AK333" s="260">
        <f t="shared" si="63"/>
        <v>0</v>
      </c>
      <c r="AL333" s="260">
        <f t="shared" si="63"/>
        <v>0</v>
      </c>
      <c r="AM333" s="260">
        <f t="shared" si="63"/>
        <v>0</v>
      </c>
      <c r="AN333" s="260">
        <f t="shared" si="63"/>
        <v>0</v>
      </c>
      <c r="AO333" s="260">
        <f t="shared" si="63"/>
        <v>0</v>
      </c>
      <c r="AP333" s="260">
        <f t="shared" si="63"/>
        <v>0</v>
      </c>
      <c r="AQ333" s="260">
        <f t="shared" si="63"/>
        <v>0</v>
      </c>
      <c r="AR333" s="260">
        <f t="shared" si="63"/>
        <v>7378.4560000000001</v>
      </c>
      <c r="AS333" s="260">
        <f t="shared" si="63"/>
        <v>0</v>
      </c>
      <c r="AT333" s="260">
        <f t="shared" si="63"/>
        <v>0</v>
      </c>
      <c r="AU333" s="260">
        <f t="shared" si="63"/>
        <v>0</v>
      </c>
      <c r="AV333" s="260">
        <f t="shared" si="63"/>
        <v>0</v>
      </c>
      <c r="AW333" s="260">
        <f t="shared" si="63"/>
        <v>0</v>
      </c>
      <c r="AX333" s="260">
        <f t="shared" si="63"/>
        <v>0</v>
      </c>
      <c r="AY333" s="260">
        <f t="shared" si="63"/>
        <v>0</v>
      </c>
      <c r="AZ333" s="260">
        <f t="shared" si="63"/>
        <v>0</v>
      </c>
      <c r="BA333" s="260">
        <f t="shared" si="63"/>
        <v>0</v>
      </c>
      <c r="BB333" s="260">
        <f t="shared" si="63"/>
        <v>0</v>
      </c>
      <c r="BC333" s="260">
        <f t="shared" si="63"/>
        <v>0</v>
      </c>
      <c r="BD333" s="260">
        <f t="shared" si="63"/>
        <v>0</v>
      </c>
      <c r="BE333" s="260">
        <f t="shared" si="63"/>
        <v>0</v>
      </c>
      <c r="BF333" s="260">
        <f t="shared" si="63"/>
        <v>0</v>
      </c>
      <c r="BG333" s="260">
        <f t="shared" si="63"/>
        <v>0</v>
      </c>
      <c r="BH333" s="260">
        <f t="shared" si="63"/>
        <v>0</v>
      </c>
      <c r="BI333" s="260">
        <f t="shared" si="63"/>
        <v>0</v>
      </c>
      <c r="BJ333" s="260">
        <f t="shared" si="63"/>
        <v>0</v>
      </c>
      <c r="BK333" s="260">
        <f t="shared" si="63"/>
        <v>0</v>
      </c>
      <c r="BL333" s="260">
        <f t="shared" si="63"/>
        <v>0</v>
      </c>
      <c r="BM333" s="260">
        <f t="shared" si="63"/>
        <v>0</v>
      </c>
      <c r="BN333" s="260">
        <f t="shared" si="63"/>
        <v>0</v>
      </c>
      <c r="BO333" s="260">
        <f t="shared" si="63"/>
        <v>0</v>
      </c>
      <c r="BP333" s="260">
        <f t="shared" si="63"/>
        <v>0</v>
      </c>
      <c r="BQ333" s="260">
        <f t="shared" si="63"/>
        <v>0</v>
      </c>
      <c r="BR333" s="260">
        <f t="shared" si="63"/>
        <v>0</v>
      </c>
      <c r="BS333" s="260">
        <f t="shared" ref="BS333:CG333" si="64">SUBTOTAL(9,BS331:BS332)</f>
        <v>0</v>
      </c>
      <c r="BT333" s="260">
        <f t="shared" si="64"/>
        <v>0</v>
      </c>
      <c r="BU333" s="260">
        <f t="shared" si="64"/>
        <v>477.43252000000001</v>
      </c>
      <c r="BV333" s="260">
        <f t="shared" si="64"/>
        <v>0</v>
      </c>
      <c r="BW333" s="260">
        <f t="shared" si="64"/>
        <v>0</v>
      </c>
      <c r="BX333" s="260">
        <f t="shared" si="64"/>
        <v>0</v>
      </c>
      <c r="BY333" s="260">
        <f t="shared" si="64"/>
        <v>0</v>
      </c>
      <c r="BZ333" s="260">
        <f t="shared" si="64"/>
        <v>0</v>
      </c>
      <c r="CA333" s="260">
        <f t="shared" si="64"/>
        <v>0</v>
      </c>
      <c r="CB333" s="260">
        <f t="shared" si="64"/>
        <v>0</v>
      </c>
      <c r="CC333" s="260">
        <f t="shared" si="64"/>
        <v>0</v>
      </c>
      <c r="CD333" s="260">
        <f t="shared" si="64"/>
        <v>0</v>
      </c>
      <c r="CE333" s="260">
        <f t="shared" si="64"/>
        <v>0</v>
      </c>
      <c r="CF333" s="260">
        <f t="shared" si="64"/>
        <v>0</v>
      </c>
      <c r="CG333" s="260">
        <f t="shared" si="64"/>
        <v>0</v>
      </c>
    </row>
    <row r="334" spans="1:85" s="3" customFormat="1" ht="69.75" outlineLevel="1" x14ac:dyDescent="0.35">
      <c r="A334" s="83" t="s">
        <v>533</v>
      </c>
      <c r="B334" s="10" t="s">
        <v>534</v>
      </c>
      <c r="C334" s="35" t="s">
        <v>73</v>
      </c>
      <c r="D334" s="72">
        <v>246533045720</v>
      </c>
      <c r="E334" s="36" t="s">
        <v>74</v>
      </c>
      <c r="F334" s="77">
        <f t="shared" ref="F334" si="65">G334+H334</f>
        <v>1384.32971</v>
      </c>
      <c r="G334" s="259">
        <f t="shared" si="58"/>
        <v>954.77343000000008</v>
      </c>
      <c r="H334" s="32">
        <f t="shared" si="59"/>
        <v>429.55627999999996</v>
      </c>
      <c r="I334" s="358">
        <v>847.57072000000005</v>
      </c>
      <c r="J334" s="39">
        <v>346.19085999999999</v>
      </c>
      <c r="K334" s="260"/>
      <c r="L334" s="5"/>
      <c r="M334" s="358">
        <v>107.20271</v>
      </c>
      <c r="N334" s="39">
        <v>43.787019999999998</v>
      </c>
      <c r="O334" s="260"/>
      <c r="P334" s="5"/>
      <c r="Q334" s="260"/>
      <c r="R334" s="5"/>
      <c r="S334" s="39">
        <v>39.578400000000002</v>
      </c>
      <c r="T334" s="358"/>
      <c r="U334" s="39"/>
      <c r="V334" s="260"/>
      <c r="W334" s="129"/>
      <c r="X334" s="260"/>
      <c r="Y334" s="5"/>
      <c r="Z334" s="387"/>
      <c r="AA334" s="8"/>
      <c r="AB334" s="260"/>
      <c r="AC334" s="5"/>
      <c r="AD334" s="6"/>
      <c r="AE334" s="260"/>
      <c r="AF334" s="5"/>
      <c r="AG334" s="5"/>
      <c r="AH334" s="260"/>
      <c r="AI334" s="5"/>
      <c r="AJ334" s="260"/>
      <c r="AK334" s="5"/>
      <c r="AL334" s="259"/>
      <c r="AM334" s="5"/>
      <c r="AN334" s="387"/>
      <c r="AO334" s="8"/>
      <c r="AP334" s="260"/>
      <c r="AQ334" s="5"/>
      <c r="AR334" s="8"/>
      <c r="AS334" s="8"/>
      <c r="AT334" s="8"/>
      <c r="AU334" s="5"/>
      <c r="AV334" s="260"/>
      <c r="AW334" s="5"/>
      <c r="AX334" s="6"/>
      <c r="AY334" s="260"/>
      <c r="AZ334" s="5"/>
      <c r="BA334" s="260"/>
      <c r="BB334" s="5"/>
      <c r="BC334" s="8"/>
      <c r="BD334" s="5"/>
      <c r="BE334" s="5"/>
      <c r="BF334" s="8"/>
      <c r="BG334" s="8"/>
      <c r="BH334" s="73"/>
      <c r="BI334" s="130"/>
      <c r="BJ334" s="5"/>
      <c r="BK334" s="6"/>
      <c r="BL334" s="260"/>
      <c r="BM334" s="5"/>
      <c r="BN334" s="401"/>
      <c r="BO334" s="129"/>
      <c r="BP334" s="129"/>
      <c r="BQ334" s="5"/>
      <c r="BR334" s="5"/>
      <c r="BS334" s="5"/>
      <c r="BT334" s="5"/>
      <c r="BU334" s="5"/>
      <c r="BV334" s="74"/>
      <c r="BW334" s="411"/>
      <c r="BX334" s="6"/>
      <c r="BY334" s="260"/>
      <c r="BZ334" s="7"/>
      <c r="CA334" s="131"/>
      <c r="CB334" s="132"/>
      <c r="CC334" s="131"/>
      <c r="CD334" s="131"/>
      <c r="CE334" s="133"/>
      <c r="CF334" s="5"/>
      <c r="CG334" s="5"/>
    </row>
    <row r="335" spans="1:85" s="3" customFormat="1" ht="22.5" x14ac:dyDescent="0.3">
      <c r="A335" s="266" t="s">
        <v>535</v>
      </c>
      <c r="B335" s="265"/>
      <c r="C335" s="261" t="s">
        <v>135</v>
      </c>
      <c r="D335" s="262"/>
      <c r="E335" s="262"/>
      <c r="F335" s="260">
        <f>SUBTOTAL(9,F334:F334)</f>
        <v>1384.32971</v>
      </c>
      <c r="G335" s="260">
        <f t="shared" ref="G335:BR335" si="66">SUBTOTAL(9,G334:G334)</f>
        <v>954.77343000000008</v>
      </c>
      <c r="H335" s="260">
        <f t="shared" si="66"/>
        <v>429.55627999999996</v>
      </c>
      <c r="I335" s="260">
        <f t="shared" si="66"/>
        <v>847.57072000000005</v>
      </c>
      <c r="J335" s="260">
        <f t="shared" si="66"/>
        <v>346.19085999999999</v>
      </c>
      <c r="K335" s="260">
        <f t="shared" si="66"/>
        <v>0</v>
      </c>
      <c r="L335" s="260">
        <f t="shared" si="66"/>
        <v>0</v>
      </c>
      <c r="M335" s="260">
        <f t="shared" si="66"/>
        <v>107.20271</v>
      </c>
      <c r="N335" s="260">
        <f t="shared" si="66"/>
        <v>43.787019999999998</v>
      </c>
      <c r="O335" s="260">
        <f t="shared" si="66"/>
        <v>0</v>
      </c>
      <c r="P335" s="260">
        <f t="shared" si="66"/>
        <v>0</v>
      </c>
      <c r="Q335" s="260">
        <f t="shared" si="66"/>
        <v>0</v>
      </c>
      <c r="R335" s="260">
        <f t="shared" si="66"/>
        <v>0</v>
      </c>
      <c r="S335" s="260">
        <f t="shared" si="66"/>
        <v>39.578400000000002</v>
      </c>
      <c r="T335" s="260">
        <f t="shared" si="66"/>
        <v>0</v>
      </c>
      <c r="U335" s="260">
        <f t="shared" si="66"/>
        <v>0</v>
      </c>
      <c r="V335" s="260">
        <f t="shared" si="66"/>
        <v>0</v>
      </c>
      <c r="W335" s="260">
        <f t="shared" si="66"/>
        <v>0</v>
      </c>
      <c r="X335" s="260">
        <f t="shared" si="66"/>
        <v>0</v>
      </c>
      <c r="Y335" s="260">
        <f t="shared" si="66"/>
        <v>0</v>
      </c>
      <c r="Z335" s="260">
        <f t="shared" si="66"/>
        <v>0</v>
      </c>
      <c r="AA335" s="260">
        <f t="shared" si="66"/>
        <v>0</v>
      </c>
      <c r="AB335" s="260">
        <f t="shared" si="66"/>
        <v>0</v>
      </c>
      <c r="AC335" s="260">
        <f t="shared" si="66"/>
        <v>0</v>
      </c>
      <c r="AD335" s="260">
        <f t="shared" si="66"/>
        <v>0</v>
      </c>
      <c r="AE335" s="260">
        <f t="shared" si="66"/>
        <v>0</v>
      </c>
      <c r="AF335" s="260">
        <f t="shared" si="66"/>
        <v>0</v>
      </c>
      <c r="AG335" s="260">
        <f t="shared" si="66"/>
        <v>0</v>
      </c>
      <c r="AH335" s="260">
        <f t="shared" si="66"/>
        <v>0</v>
      </c>
      <c r="AI335" s="260">
        <f t="shared" si="66"/>
        <v>0</v>
      </c>
      <c r="AJ335" s="260">
        <f t="shared" si="66"/>
        <v>0</v>
      </c>
      <c r="AK335" s="260">
        <f t="shared" si="66"/>
        <v>0</v>
      </c>
      <c r="AL335" s="260">
        <f t="shared" si="66"/>
        <v>0</v>
      </c>
      <c r="AM335" s="260">
        <f t="shared" si="66"/>
        <v>0</v>
      </c>
      <c r="AN335" s="260">
        <f t="shared" si="66"/>
        <v>0</v>
      </c>
      <c r="AO335" s="260">
        <f t="shared" si="66"/>
        <v>0</v>
      </c>
      <c r="AP335" s="260">
        <f t="shared" si="66"/>
        <v>0</v>
      </c>
      <c r="AQ335" s="260">
        <f t="shared" si="66"/>
        <v>0</v>
      </c>
      <c r="AR335" s="260">
        <f t="shared" si="66"/>
        <v>0</v>
      </c>
      <c r="AS335" s="260">
        <f t="shared" si="66"/>
        <v>0</v>
      </c>
      <c r="AT335" s="260">
        <f t="shared" si="66"/>
        <v>0</v>
      </c>
      <c r="AU335" s="260">
        <f t="shared" si="66"/>
        <v>0</v>
      </c>
      <c r="AV335" s="260">
        <f t="shared" si="66"/>
        <v>0</v>
      </c>
      <c r="AW335" s="260">
        <f t="shared" si="66"/>
        <v>0</v>
      </c>
      <c r="AX335" s="260">
        <f t="shared" si="66"/>
        <v>0</v>
      </c>
      <c r="AY335" s="260">
        <f t="shared" si="66"/>
        <v>0</v>
      </c>
      <c r="AZ335" s="260">
        <f t="shared" si="66"/>
        <v>0</v>
      </c>
      <c r="BA335" s="260">
        <f t="shared" si="66"/>
        <v>0</v>
      </c>
      <c r="BB335" s="260">
        <f t="shared" si="66"/>
        <v>0</v>
      </c>
      <c r="BC335" s="260">
        <f t="shared" si="66"/>
        <v>0</v>
      </c>
      <c r="BD335" s="260">
        <f t="shared" si="66"/>
        <v>0</v>
      </c>
      <c r="BE335" s="260">
        <f t="shared" si="66"/>
        <v>0</v>
      </c>
      <c r="BF335" s="260">
        <f t="shared" si="66"/>
        <v>0</v>
      </c>
      <c r="BG335" s="260">
        <f t="shared" si="66"/>
        <v>0</v>
      </c>
      <c r="BH335" s="260">
        <f t="shared" si="66"/>
        <v>0</v>
      </c>
      <c r="BI335" s="260">
        <f t="shared" si="66"/>
        <v>0</v>
      </c>
      <c r="BJ335" s="260">
        <f t="shared" si="66"/>
        <v>0</v>
      </c>
      <c r="BK335" s="260">
        <f t="shared" si="66"/>
        <v>0</v>
      </c>
      <c r="BL335" s="260">
        <f t="shared" si="66"/>
        <v>0</v>
      </c>
      <c r="BM335" s="260">
        <f t="shared" si="66"/>
        <v>0</v>
      </c>
      <c r="BN335" s="260">
        <f t="shared" si="66"/>
        <v>0</v>
      </c>
      <c r="BO335" s="260">
        <f t="shared" si="66"/>
        <v>0</v>
      </c>
      <c r="BP335" s="260">
        <f t="shared" si="66"/>
        <v>0</v>
      </c>
      <c r="BQ335" s="260">
        <f t="shared" si="66"/>
        <v>0</v>
      </c>
      <c r="BR335" s="260">
        <f t="shared" si="66"/>
        <v>0</v>
      </c>
      <c r="BS335" s="260">
        <f t="shared" ref="BS335:CG335" si="67">SUBTOTAL(9,BS334:BS334)</f>
        <v>0</v>
      </c>
      <c r="BT335" s="260">
        <f t="shared" si="67"/>
        <v>0</v>
      </c>
      <c r="BU335" s="260">
        <f t="shared" si="67"/>
        <v>0</v>
      </c>
      <c r="BV335" s="260">
        <f t="shared" si="67"/>
        <v>0</v>
      </c>
      <c r="BW335" s="260">
        <f t="shared" si="67"/>
        <v>0</v>
      </c>
      <c r="BX335" s="260">
        <f t="shared" si="67"/>
        <v>0</v>
      </c>
      <c r="BY335" s="260">
        <f t="shared" si="67"/>
        <v>0</v>
      </c>
      <c r="BZ335" s="260">
        <f t="shared" si="67"/>
        <v>0</v>
      </c>
      <c r="CA335" s="260">
        <f t="shared" si="67"/>
        <v>0</v>
      </c>
      <c r="CB335" s="260">
        <f t="shared" si="67"/>
        <v>0</v>
      </c>
      <c r="CC335" s="260">
        <f t="shared" si="67"/>
        <v>0</v>
      </c>
      <c r="CD335" s="260">
        <f t="shared" si="67"/>
        <v>0</v>
      </c>
      <c r="CE335" s="260">
        <f t="shared" si="67"/>
        <v>0</v>
      </c>
      <c r="CF335" s="260">
        <f t="shared" si="67"/>
        <v>0</v>
      </c>
      <c r="CG335" s="260">
        <f t="shared" si="67"/>
        <v>0</v>
      </c>
    </row>
    <row r="336" spans="1:85" ht="69.75" outlineLevel="1" x14ac:dyDescent="0.35">
      <c r="A336" s="83" t="s">
        <v>536</v>
      </c>
      <c r="B336" s="78" t="s">
        <v>537</v>
      </c>
      <c r="C336" s="35" t="s">
        <v>137</v>
      </c>
      <c r="D336" s="72">
        <v>242200654125</v>
      </c>
      <c r="E336" s="36" t="s">
        <v>74</v>
      </c>
      <c r="F336" s="77">
        <f t="shared" ref="F336:F370" si="68">G336+H336</f>
        <v>1046.1649500000001</v>
      </c>
      <c r="G336" s="259">
        <f t="shared" si="58"/>
        <v>0</v>
      </c>
      <c r="H336" s="32">
        <f t="shared" si="59"/>
        <v>1046.1649500000001</v>
      </c>
      <c r="I336" s="259"/>
      <c r="J336" s="32"/>
      <c r="K336" s="358"/>
      <c r="L336" s="39"/>
      <c r="M336" s="358"/>
      <c r="N336" s="39"/>
      <c r="O336" s="358"/>
      <c r="P336" s="39"/>
      <c r="Q336" s="259"/>
      <c r="R336" s="32"/>
      <c r="S336" s="39"/>
      <c r="T336" s="259"/>
      <c r="U336" s="32"/>
      <c r="V336" s="358"/>
      <c r="W336" s="53"/>
      <c r="X336" s="358"/>
      <c r="Y336" s="39"/>
      <c r="Z336" s="371"/>
      <c r="AA336" s="40"/>
      <c r="AB336" s="358"/>
      <c r="AC336" s="39"/>
      <c r="AD336" s="54"/>
      <c r="AE336" s="358"/>
      <c r="AF336" s="39"/>
      <c r="AG336" s="39"/>
      <c r="AH336" s="259"/>
      <c r="AI336" s="32"/>
      <c r="AJ336" s="259"/>
      <c r="AK336" s="32"/>
      <c r="AL336" s="259"/>
      <c r="AM336" s="39"/>
      <c r="AN336" s="371"/>
      <c r="AO336" s="40"/>
      <c r="AP336" s="358"/>
      <c r="AQ336" s="39"/>
      <c r="AR336" s="40"/>
      <c r="AS336" s="40"/>
      <c r="AT336" s="40"/>
      <c r="AU336" s="39"/>
      <c r="AV336" s="358"/>
      <c r="AW336" s="39"/>
      <c r="AX336" s="54"/>
      <c r="AY336" s="358"/>
      <c r="AZ336" s="39"/>
      <c r="BA336" s="358"/>
      <c r="BB336" s="39"/>
      <c r="BC336" s="40"/>
      <c r="BD336" s="39"/>
      <c r="BE336" s="39"/>
      <c r="BF336" s="40"/>
      <c r="BG336" s="40"/>
      <c r="BH336" s="55"/>
      <c r="BI336" s="56"/>
      <c r="BJ336" s="39">
        <v>1046.1649500000001</v>
      </c>
      <c r="BK336" s="54"/>
      <c r="BL336" s="358"/>
      <c r="BM336" s="39"/>
      <c r="BN336" s="381"/>
      <c r="BO336" s="53"/>
      <c r="BP336" s="53"/>
      <c r="BQ336" s="39"/>
      <c r="BR336" s="39"/>
      <c r="BS336" s="39"/>
      <c r="BT336" s="32"/>
      <c r="BU336" s="39"/>
      <c r="BV336" s="57"/>
      <c r="BW336" s="375"/>
      <c r="BX336" s="54"/>
      <c r="BY336" s="358"/>
      <c r="BZ336" s="58"/>
      <c r="CA336" s="59"/>
      <c r="CB336" s="60"/>
      <c r="CC336" s="59"/>
      <c r="CD336" s="59"/>
      <c r="CE336" s="61"/>
      <c r="CF336" s="39"/>
      <c r="CG336" s="39"/>
    </row>
    <row r="337" spans="1:85" ht="46.5" outlineLevel="1" x14ac:dyDescent="0.35">
      <c r="A337" s="83" t="s">
        <v>536</v>
      </c>
      <c r="B337" s="78" t="s">
        <v>538</v>
      </c>
      <c r="C337" s="35" t="s">
        <v>81</v>
      </c>
      <c r="D337" s="72" t="s">
        <v>539</v>
      </c>
      <c r="E337" s="36" t="s">
        <v>74</v>
      </c>
      <c r="F337" s="77">
        <f t="shared" si="68"/>
        <v>747.80834000000004</v>
      </c>
      <c r="G337" s="259">
        <f t="shared" si="58"/>
        <v>0</v>
      </c>
      <c r="H337" s="32">
        <f t="shared" si="59"/>
        <v>747.80834000000004</v>
      </c>
      <c r="I337" s="259"/>
      <c r="J337" s="32"/>
      <c r="K337" s="358"/>
      <c r="L337" s="39"/>
      <c r="M337" s="358"/>
      <c r="N337" s="39"/>
      <c r="O337" s="358"/>
      <c r="P337" s="39"/>
      <c r="Q337" s="259"/>
      <c r="R337" s="32"/>
      <c r="S337" s="39"/>
      <c r="T337" s="259"/>
      <c r="U337" s="32"/>
      <c r="V337" s="358"/>
      <c r="W337" s="53"/>
      <c r="X337" s="358"/>
      <c r="Y337" s="39"/>
      <c r="Z337" s="371"/>
      <c r="AA337" s="40"/>
      <c r="AB337" s="358"/>
      <c r="AC337" s="39"/>
      <c r="AD337" s="54">
        <v>52.39</v>
      </c>
      <c r="AE337" s="358"/>
      <c r="AF337" s="39"/>
      <c r="AG337" s="39">
        <v>508.21834000000001</v>
      </c>
      <c r="AH337" s="259"/>
      <c r="AI337" s="32"/>
      <c r="AJ337" s="259"/>
      <c r="AK337" s="32"/>
      <c r="AL337" s="259"/>
      <c r="AM337" s="39"/>
      <c r="AN337" s="371"/>
      <c r="AO337" s="40"/>
      <c r="AP337" s="358"/>
      <c r="AQ337" s="39"/>
      <c r="AR337" s="40"/>
      <c r="AS337" s="40"/>
      <c r="AT337" s="40"/>
      <c r="AU337" s="39"/>
      <c r="AV337" s="358"/>
      <c r="AW337" s="39"/>
      <c r="AX337" s="54"/>
      <c r="AY337" s="358"/>
      <c r="AZ337" s="39"/>
      <c r="BA337" s="358"/>
      <c r="BB337" s="39"/>
      <c r="BC337" s="40"/>
      <c r="BD337" s="39"/>
      <c r="BE337" s="39"/>
      <c r="BF337" s="40"/>
      <c r="BG337" s="40"/>
      <c r="BH337" s="55"/>
      <c r="BI337" s="56"/>
      <c r="BJ337" s="39">
        <v>187.2</v>
      </c>
      <c r="BK337" s="54"/>
      <c r="BL337" s="358"/>
      <c r="BM337" s="39"/>
      <c r="BN337" s="381"/>
      <c r="BO337" s="53"/>
      <c r="BP337" s="53"/>
      <c r="BQ337" s="39"/>
      <c r="BR337" s="39"/>
      <c r="BS337" s="39"/>
      <c r="BT337" s="32"/>
      <c r="BU337" s="39"/>
      <c r="BV337" s="57"/>
      <c r="BW337" s="375"/>
      <c r="BX337" s="54"/>
      <c r="BY337" s="358"/>
      <c r="BZ337" s="58"/>
      <c r="CA337" s="59"/>
      <c r="CB337" s="60"/>
      <c r="CC337" s="59"/>
      <c r="CD337" s="59"/>
      <c r="CE337" s="61"/>
      <c r="CF337" s="39"/>
      <c r="CG337" s="39"/>
    </row>
    <row r="338" spans="1:85" ht="46.5" outlineLevel="1" x14ac:dyDescent="0.35">
      <c r="A338" s="83" t="s">
        <v>536</v>
      </c>
      <c r="B338" s="78" t="s">
        <v>540</v>
      </c>
      <c r="C338" s="35" t="s">
        <v>81</v>
      </c>
      <c r="D338" s="72" t="s">
        <v>541</v>
      </c>
      <c r="E338" s="36" t="s">
        <v>74</v>
      </c>
      <c r="F338" s="77">
        <f t="shared" si="68"/>
        <v>309.94839999999999</v>
      </c>
      <c r="G338" s="259">
        <f t="shared" si="58"/>
        <v>104.14814</v>
      </c>
      <c r="H338" s="32">
        <f t="shared" si="59"/>
        <v>205.80025999999998</v>
      </c>
      <c r="I338" s="259"/>
      <c r="J338" s="32"/>
      <c r="K338" s="358"/>
      <c r="L338" s="39"/>
      <c r="M338" s="358"/>
      <c r="N338" s="39"/>
      <c r="O338" s="358"/>
      <c r="P338" s="39"/>
      <c r="Q338" s="259"/>
      <c r="R338" s="32"/>
      <c r="S338" s="39">
        <v>163.26089999999999</v>
      </c>
      <c r="T338" s="259">
        <v>104.14814</v>
      </c>
      <c r="U338" s="32">
        <v>42.539360000000002</v>
      </c>
      <c r="V338" s="358"/>
      <c r="W338" s="53"/>
      <c r="X338" s="358"/>
      <c r="Y338" s="39"/>
      <c r="Z338" s="371"/>
      <c r="AA338" s="40"/>
      <c r="AB338" s="358"/>
      <c r="AC338" s="39"/>
      <c r="AD338" s="54"/>
      <c r="AE338" s="358"/>
      <c r="AF338" s="39"/>
      <c r="AG338" s="39"/>
      <c r="AH338" s="259"/>
      <c r="AI338" s="32"/>
      <c r="AJ338" s="259"/>
      <c r="AK338" s="32"/>
      <c r="AL338" s="259"/>
      <c r="AM338" s="39"/>
      <c r="AN338" s="371"/>
      <c r="AO338" s="40"/>
      <c r="AP338" s="358"/>
      <c r="AQ338" s="39"/>
      <c r="AR338" s="40"/>
      <c r="AS338" s="40"/>
      <c r="AT338" s="40"/>
      <c r="AU338" s="39"/>
      <c r="AV338" s="358"/>
      <c r="AW338" s="39"/>
      <c r="AX338" s="54"/>
      <c r="AY338" s="358"/>
      <c r="AZ338" s="39"/>
      <c r="BA338" s="358"/>
      <c r="BB338" s="39"/>
      <c r="BC338" s="40"/>
      <c r="BD338" s="39"/>
      <c r="BE338" s="39"/>
      <c r="BF338" s="40"/>
      <c r="BG338" s="40"/>
      <c r="BH338" s="55"/>
      <c r="BI338" s="56"/>
      <c r="BJ338" s="39"/>
      <c r="BK338" s="54"/>
      <c r="BL338" s="358"/>
      <c r="BM338" s="39"/>
      <c r="BN338" s="381"/>
      <c r="BO338" s="53"/>
      <c r="BP338" s="53"/>
      <c r="BQ338" s="39"/>
      <c r="BR338" s="39"/>
      <c r="BS338" s="39"/>
      <c r="BT338" s="32"/>
      <c r="BU338" s="39"/>
      <c r="BV338" s="57"/>
      <c r="BW338" s="375"/>
      <c r="BX338" s="54"/>
      <c r="BY338" s="358"/>
      <c r="BZ338" s="58"/>
      <c r="CA338" s="59"/>
      <c r="CB338" s="60"/>
      <c r="CC338" s="59"/>
      <c r="CD338" s="59"/>
      <c r="CE338" s="61"/>
      <c r="CF338" s="39"/>
      <c r="CG338" s="39"/>
    </row>
    <row r="339" spans="1:85" ht="46.5" outlineLevel="1" x14ac:dyDescent="0.35">
      <c r="A339" s="83" t="s">
        <v>536</v>
      </c>
      <c r="B339" s="78" t="s">
        <v>542</v>
      </c>
      <c r="C339" s="35" t="s">
        <v>81</v>
      </c>
      <c r="D339" s="72" t="s">
        <v>543</v>
      </c>
      <c r="E339" s="36" t="s">
        <v>74</v>
      </c>
      <c r="F339" s="77">
        <f t="shared" si="68"/>
        <v>761.26565000000005</v>
      </c>
      <c r="G339" s="259">
        <f t="shared" si="58"/>
        <v>0</v>
      </c>
      <c r="H339" s="32">
        <f t="shared" si="59"/>
        <v>761.26565000000005</v>
      </c>
      <c r="I339" s="259"/>
      <c r="J339" s="32"/>
      <c r="K339" s="358"/>
      <c r="L339" s="39"/>
      <c r="M339" s="358"/>
      <c r="N339" s="39"/>
      <c r="O339" s="358"/>
      <c r="P339" s="39"/>
      <c r="Q339" s="259"/>
      <c r="R339" s="32"/>
      <c r="S339" s="39"/>
      <c r="T339" s="259"/>
      <c r="U339" s="32"/>
      <c r="V339" s="358"/>
      <c r="W339" s="53"/>
      <c r="X339" s="358"/>
      <c r="Y339" s="39"/>
      <c r="Z339" s="371"/>
      <c r="AA339" s="40"/>
      <c r="AB339" s="358"/>
      <c r="AC339" s="39"/>
      <c r="AD339" s="54"/>
      <c r="AE339" s="358"/>
      <c r="AF339" s="39"/>
      <c r="AG339" s="39">
        <v>761.26565000000005</v>
      </c>
      <c r="AH339" s="259"/>
      <c r="AI339" s="32"/>
      <c r="AJ339" s="259"/>
      <c r="AK339" s="32"/>
      <c r="AL339" s="259"/>
      <c r="AM339" s="39"/>
      <c r="AN339" s="371"/>
      <c r="AO339" s="40"/>
      <c r="AP339" s="358"/>
      <c r="AQ339" s="39"/>
      <c r="AR339" s="40"/>
      <c r="AS339" s="40"/>
      <c r="AT339" s="40"/>
      <c r="AU339" s="39"/>
      <c r="AV339" s="358"/>
      <c r="AW339" s="39"/>
      <c r="AX339" s="54"/>
      <c r="AY339" s="358"/>
      <c r="AZ339" s="39"/>
      <c r="BA339" s="358"/>
      <c r="BB339" s="39"/>
      <c r="BC339" s="40"/>
      <c r="BD339" s="39"/>
      <c r="BE339" s="39"/>
      <c r="BF339" s="40"/>
      <c r="BG339" s="40"/>
      <c r="BH339" s="55"/>
      <c r="BI339" s="56"/>
      <c r="BJ339" s="39"/>
      <c r="BK339" s="54"/>
      <c r="BL339" s="358"/>
      <c r="BM339" s="39"/>
      <c r="BN339" s="381"/>
      <c r="BO339" s="53"/>
      <c r="BP339" s="53"/>
      <c r="BQ339" s="39"/>
      <c r="BR339" s="39"/>
      <c r="BS339" s="39"/>
      <c r="BT339" s="32"/>
      <c r="BU339" s="39"/>
      <c r="BV339" s="57"/>
      <c r="BW339" s="375"/>
      <c r="BX339" s="54"/>
      <c r="BY339" s="358"/>
      <c r="BZ339" s="58"/>
      <c r="CA339" s="59"/>
      <c r="CB339" s="60"/>
      <c r="CC339" s="59"/>
      <c r="CD339" s="59"/>
      <c r="CE339" s="61"/>
      <c r="CF339" s="39"/>
      <c r="CG339" s="39"/>
    </row>
    <row r="340" spans="1:85" ht="46.5" outlineLevel="1" x14ac:dyDescent="0.35">
      <c r="A340" s="83" t="s">
        <v>536</v>
      </c>
      <c r="B340" s="78" t="s">
        <v>544</v>
      </c>
      <c r="C340" s="35" t="s">
        <v>81</v>
      </c>
      <c r="D340" s="72">
        <v>250813017992</v>
      </c>
      <c r="E340" s="36" t="s">
        <v>74</v>
      </c>
      <c r="F340" s="77">
        <f t="shared" si="68"/>
        <v>730.99802999999997</v>
      </c>
      <c r="G340" s="259">
        <f t="shared" si="58"/>
        <v>0</v>
      </c>
      <c r="H340" s="32">
        <f t="shared" si="59"/>
        <v>730.99802999999997</v>
      </c>
      <c r="I340" s="259"/>
      <c r="J340" s="32"/>
      <c r="K340" s="358"/>
      <c r="L340" s="39"/>
      <c r="M340" s="358"/>
      <c r="N340" s="39"/>
      <c r="O340" s="358"/>
      <c r="P340" s="39"/>
      <c r="Q340" s="259"/>
      <c r="R340" s="32"/>
      <c r="S340" s="39">
        <v>166.61001999999999</v>
      </c>
      <c r="T340" s="259"/>
      <c r="U340" s="32"/>
      <c r="V340" s="358"/>
      <c r="W340" s="53"/>
      <c r="X340" s="358"/>
      <c r="Y340" s="39"/>
      <c r="Z340" s="371"/>
      <c r="AA340" s="40"/>
      <c r="AB340" s="358"/>
      <c r="AC340" s="39"/>
      <c r="AD340" s="54"/>
      <c r="AE340" s="358"/>
      <c r="AF340" s="39"/>
      <c r="AG340" s="39">
        <v>444.98800999999997</v>
      </c>
      <c r="AH340" s="259"/>
      <c r="AI340" s="32"/>
      <c r="AJ340" s="259"/>
      <c r="AK340" s="32"/>
      <c r="AL340" s="259"/>
      <c r="AM340" s="39"/>
      <c r="AN340" s="371"/>
      <c r="AO340" s="40"/>
      <c r="AP340" s="358"/>
      <c r="AQ340" s="39"/>
      <c r="AR340" s="40"/>
      <c r="AS340" s="40"/>
      <c r="AT340" s="40"/>
      <c r="AU340" s="39"/>
      <c r="AV340" s="358"/>
      <c r="AW340" s="39"/>
      <c r="AX340" s="54"/>
      <c r="AY340" s="358"/>
      <c r="AZ340" s="39"/>
      <c r="BA340" s="358"/>
      <c r="BB340" s="39"/>
      <c r="BC340" s="40"/>
      <c r="BD340" s="39"/>
      <c r="BE340" s="39"/>
      <c r="BF340" s="40"/>
      <c r="BG340" s="40"/>
      <c r="BH340" s="55"/>
      <c r="BI340" s="44"/>
      <c r="BJ340" s="32">
        <v>119.4</v>
      </c>
      <c r="BK340" s="54"/>
      <c r="BL340" s="358"/>
      <c r="BM340" s="39"/>
      <c r="BN340" s="381"/>
      <c r="BO340" s="53"/>
      <c r="BP340" s="53"/>
      <c r="BQ340" s="39"/>
      <c r="BR340" s="39"/>
      <c r="BS340" s="39"/>
      <c r="BT340" s="32"/>
      <c r="BU340" s="39"/>
      <c r="BV340" s="57"/>
      <c r="BW340" s="375"/>
      <c r="BX340" s="54"/>
      <c r="BY340" s="358"/>
      <c r="BZ340" s="58"/>
      <c r="CA340" s="59"/>
      <c r="CB340" s="60"/>
      <c r="CC340" s="59"/>
      <c r="CD340" s="59"/>
      <c r="CE340" s="61"/>
      <c r="CF340" s="39"/>
      <c r="CG340" s="39"/>
    </row>
    <row r="341" spans="1:85" ht="46.5" outlineLevel="1" x14ac:dyDescent="0.35">
      <c r="A341" s="83" t="s">
        <v>536</v>
      </c>
      <c r="B341" s="78" t="s">
        <v>545</v>
      </c>
      <c r="C341" s="35" t="s">
        <v>81</v>
      </c>
      <c r="D341" s="72" t="s">
        <v>546</v>
      </c>
      <c r="E341" s="36" t="s">
        <v>74</v>
      </c>
      <c r="F341" s="77">
        <f t="shared" si="68"/>
        <v>5161.6085199999998</v>
      </c>
      <c r="G341" s="259">
        <f t="shared" si="58"/>
        <v>187.44003000000001</v>
      </c>
      <c r="H341" s="32">
        <f t="shared" si="59"/>
        <v>4974.16849</v>
      </c>
      <c r="I341" s="259"/>
      <c r="J341" s="32"/>
      <c r="K341" s="358"/>
      <c r="L341" s="39"/>
      <c r="M341" s="358"/>
      <c r="N341" s="39"/>
      <c r="O341" s="358"/>
      <c r="P341" s="39"/>
      <c r="Q341" s="259"/>
      <c r="R341" s="32"/>
      <c r="S341" s="39">
        <v>187.9974</v>
      </c>
      <c r="T341" s="259">
        <v>187.44003000000001</v>
      </c>
      <c r="U341" s="32">
        <v>76.559970000000007</v>
      </c>
      <c r="V341" s="358"/>
      <c r="W341" s="53"/>
      <c r="X341" s="358"/>
      <c r="Y341" s="39"/>
      <c r="Z341" s="371"/>
      <c r="AA341" s="40"/>
      <c r="AB341" s="358"/>
      <c r="AC341" s="39"/>
      <c r="AD341" s="54"/>
      <c r="AE341" s="358"/>
      <c r="AF341" s="39"/>
      <c r="AG341" s="39"/>
      <c r="AH341" s="259"/>
      <c r="AI341" s="32"/>
      <c r="AJ341" s="259"/>
      <c r="AK341" s="32"/>
      <c r="AL341" s="259"/>
      <c r="AM341" s="39"/>
      <c r="AN341" s="371"/>
      <c r="AO341" s="40"/>
      <c r="AP341" s="358"/>
      <c r="AQ341" s="39"/>
      <c r="AR341" s="40"/>
      <c r="AS341" s="40"/>
      <c r="AT341" s="40"/>
      <c r="AU341" s="39"/>
      <c r="AV341" s="358"/>
      <c r="AW341" s="39"/>
      <c r="AX341" s="54"/>
      <c r="AY341" s="358"/>
      <c r="AZ341" s="39"/>
      <c r="BA341" s="358"/>
      <c r="BB341" s="39"/>
      <c r="BC341" s="40"/>
      <c r="BD341" s="39"/>
      <c r="BE341" s="39"/>
      <c r="BF341" s="40"/>
      <c r="BG341" s="40"/>
      <c r="BH341" s="55"/>
      <c r="BI341" s="44"/>
      <c r="BJ341" s="32">
        <v>4709.6111199999996</v>
      </c>
      <c r="BK341" s="54"/>
      <c r="BL341" s="358"/>
      <c r="BM341" s="39"/>
      <c r="BN341" s="381"/>
      <c r="BO341" s="53"/>
      <c r="BP341" s="53"/>
      <c r="BQ341" s="39"/>
      <c r="BR341" s="39"/>
      <c r="BS341" s="39"/>
      <c r="BT341" s="32"/>
      <c r="BU341" s="39"/>
      <c r="BV341" s="57"/>
      <c r="BW341" s="375"/>
      <c r="BX341" s="54"/>
      <c r="BY341" s="358"/>
      <c r="BZ341" s="58"/>
      <c r="CA341" s="59"/>
      <c r="CB341" s="60"/>
      <c r="CC341" s="59"/>
      <c r="CD341" s="59"/>
      <c r="CE341" s="61"/>
      <c r="CF341" s="39"/>
      <c r="CG341" s="39"/>
    </row>
    <row r="342" spans="1:85" ht="46.5" outlineLevel="1" x14ac:dyDescent="0.35">
      <c r="A342" s="83" t="s">
        <v>536</v>
      </c>
      <c r="B342" s="78" t="s">
        <v>547</v>
      </c>
      <c r="C342" s="35" t="s">
        <v>81</v>
      </c>
      <c r="D342" s="72">
        <v>242201562290</v>
      </c>
      <c r="E342" s="36" t="s">
        <v>74</v>
      </c>
      <c r="F342" s="77">
        <f t="shared" si="68"/>
        <v>1369.7320500000001</v>
      </c>
      <c r="G342" s="259">
        <f t="shared" si="58"/>
        <v>0</v>
      </c>
      <c r="H342" s="32">
        <f t="shared" si="59"/>
        <v>1369.7320500000001</v>
      </c>
      <c r="I342" s="259"/>
      <c r="J342" s="32"/>
      <c r="K342" s="358"/>
      <c r="L342" s="39"/>
      <c r="M342" s="358"/>
      <c r="N342" s="39"/>
      <c r="O342" s="358"/>
      <c r="P342" s="39"/>
      <c r="Q342" s="259"/>
      <c r="R342" s="32"/>
      <c r="S342" s="39"/>
      <c r="T342" s="259"/>
      <c r="U342" s="32"/>
      <c r="V342" s="358"/>
      <c r="W342" s="53"/>
      <c r="X342" s="358"/>
      <c r="Y342" s="39"/>
      <c r="Z342" s="371"/>
      <c r="AA342" s="40"/>
      <c r="AB342" s="358"/>
      <c r="AC342" s="39"/>
      <c r="AD342" s="54">
        <v>45.43</v>
      </c>
      <c r="AE342" s="358"/>
      <c r="AF342" s="39"/>
      <c r="AG342" s="39"/>
      <c r="AH342" s="259"/>
      <c r="AI342" s="32"/>
      <c r="AJ342" s="259"/>
      <c r="AK342" s="32"/>
      <c r="AL342" s="259"/>
      <c r="AM342" s="39"/>
      <c r="AN342" s="371"/>
      <c r="AO342" s="40"/>
      <c r="AP342" s="358"/>
      <c r="AQ342" s="39"/>
      <c r="AR342" s="40"/>
      <c r="AS342" s="40"/>
      <c r="AT342" s="40"/>
      <c r="AU342" s="39"/>
      <c r="AV342" s="358"/>
      <c r="AW342" s="39"/>
      <c r="AX342" s="54"/>
      <c r="AY342" s="358"/>
      <c r="AZ342" s="39"/>
      <c r="BA342" s="358"/>
      <c r="BB342" s="39"/>
      <c r="BC342" s="40"/>
      <c r="BD342" s="39"/>
      <c r="BE342" s="39"/>
      <c r="BF342" s="40"/>
      <c r="BG342" s="40"/>
      <c r="BH342" s="55"/>
      <c r="BI342" s="56"/>
      <c r="BJ342" s="39">
        <v>701.1</v>
      </c>
      <c r="BK342" s="54"/>
      <c r="BL342" s="358"/>
      <c r="BM342" s="39"/>
      <c r="BN342" s="381"/>
      <c r="BO342" s="53"/>
      <c r="BP342" s="53"/>
      <c r="BQ342" s="39"/>
      <c r="BR342" s="39"/>
      <c r="BS342" s="39"/>
      <c r="BT342" s="32"/>
      <c r="BU342" s="39">
        <v>623.20204999999999</v>
      </c>
      <c r="BV342" s="57"/>
      <c r="BW342" s="375"/>
      <c r="BX342" s="54"/>
      <c r="BY342" s="358"/>
      <c r="BZ342" s="58"/>
      <c r="CA342" s="59"/>
      <c r="CB342" s="60"/>
      <c r="CC342" s="59"/>
      <c r="CD342" s="59"/>
      <c r="CE342" s="61"/>
      <c r="CF342" s="39"/>
      <c r="CG342" s="39"/>
    </row>
    <row r="343" spans="1:85" ht="46.5" outlineLevel="1" x14ac:dyDescent="0.35">
      <c r="A343" s="83" t="s">
        <v>536</v>
      </c>
      <c r="B343" s="78" t="s">
        <v>548</v>
      </c>
      <c r="C343" s="35" t="s">
        <v>81</v>
      </c>
      <c r="D343" s="72">
        <v>242200644409</v>
      </c>
      <c r="E343" s="36" t="s">
        <v>74</v>
      </c>
      <c r="F343" s="77">
        <f t="shared" si="68"/>
        <v>123.6</v>
      </c>
      <c r="G343" s="259">
        <f t="shared" si="58"/>
        <v>0</v>
      </c>
      <c r="H343" s="32">
        <f t="shared" si="59"/>
        <v>123.6</v>
      </c>
      <c r="I343" s="259"/>
      <c r="J343" s="32"/>
      <c r="K343" s="358"/>
      <c r="L343" s="39"/>
      <c r="M343" s="358"/>
      <c r="N343" s="39"/>
      <c r="O343" s="358"/>
      <c r="P343" s="39"/>
      <c r="Q343" s="259"/>
      <c r="R343" s="32"/>
      <c r="S343" s="39"/>
      <c r="T343" s="259"/>
      <c r="U343" s="32"/>
      <c r="V343" s="358"/>
      <c r="W343" s="53"/>
      <c r="X343" s="358"/>
      <c r="Y343" s="39"/>
      <c r="Z343" s="371"/>
      <c r="AA343" s="40"/>
      <c r="AB343" s="358"/>
      <c r="AC343" s="39"/>
      <c r="AD343" s="54">
        <v>78.599999999999994</v>
      </c>
      <c r="AE343" s="358"/>
      <c r="AF343" s="39"/>
      <c r="AG343" s="39"/>
      <c r="AH343" s="259"/>
      <c r="AI343" s="32"/>
      <c r="AJ343" s="259"/>
      <c r="AK343" s="32"/>
      <c r="AL343" s="259"/>
      <c r="AM343" s="39"/>
      <c r="AN343" s="371"/>
      <c r="AO343" s="40"/>
      <c r="AP343" s="358"/>
      <c r="AQ343" s="39"/>
      <c r="AR343" s="40"/>
      <c r="AS343" s="40"/>
      <c r="AT343" s="40"/>
      <c r="AU343" s="39"/>
      <c r="AV343" s="358"/>
      <c r="AW343" s="39"/>
      <c r="AX343" s="54"/>
      <c r="AY343" s="358"/>
      <c r="AZ343" s="39"/>
      <c r="BA343" s="358"/>
      <c r="BB343" s="39"/>
      <c r="BC343" s="40"/>
      <c r="BD343" s="39"/>
      <c r="BE343" s="39"/>
      <c r="BF343" s="40"/>
      <c r="BG343" s="40"/>
      <c r="BH343" s="55"/>
      <c r="BI343" s="56"/>
      <c r="BJ343" s="39">
        <v>45</v>
      </c>
      <c r="BK343" s="54"/>
      <c r="BL343" s="358"/>
      <c r="BM343" s="39"/>
      <c r="BN343" s="381"/>
      <c r="BO343" s="53"/>
      <c r="BP343" s="53"/>
      <c r="BQ343" s="39"/>
      <c r="BR343" s="39"/>
      <c r="BS343" s="39"/>
      <c r="BT343" s="32"/>
      <c r="BU343" s="39"/>
      <c r="BV343" s="57"/>
      <c r="BW343" s="375"/>
      <c r="BX343" s="54"/>
      <c r="BY343" s="358"/>
      <c r="BZ343" s="58"/>
      <c r="CA343" s="59"/>
      <c r="CB343" s="60"/>
      <c r="CC343" s="59"/>
      <c r="CD343" s="59"/>
      <c r="CE343" s="61"/>
      <c r="CF343" s="39"/>
      <c r="CG343" s="39"/>
    </row>
    <row r="344" spans="1:85" ht="46.5" outlineLevel="1" x14ac:dyDescent="0.35">
      <c r="A344" s="83" t="s">
        <v>536</v>
      </c>
      <c r="B344" s="78" t="s">
        <v>549</v>
      </c>
      <c r="C344" s="170" t="s">
        <v>81</v>
      </c>
      <c r="D344" s="72" t="s">
        <v>550</v>
      </c>
      <c r="E344" s="36" t="s">
        <v>74</v>
      </c>
      <c r="F344" s="77">
        <f t="shared" si="68"/>
        <v>118.98599999999999</v>
      </c>
      <c r="G344" s="259">
        <f t="shared" si="58"/>
        <v>14.228400000000001</v>
      </c>
      <c r="H344" s="32">
        <f t="shared" si="59"/>
        <v>104.7576</v>
      </c>
      <c r="I344" s="259"/>
      <c r="J344" s="32"/>
      <c r="K344" s="358"/>
      <c r="L344" s="39"/>
      <c r="M344" s="358"/>
      <c r="N344" s="39"/>
      <c r="O344" s="358"/>
      <c r="P344" s="39"/>
      <c r="Q344" s="259"/>
      <c r="R344" s="32"/>
      <c r="S344" s="39">
        <v>98.945999999999998</v>
      </c>
      <c r="T344" s="259">
        <v>14.228400000000001</v>
      </c>
      <c r="U344" s="32">
        <v>5.8116000000000003</v>
      </c>
      <c r="V344" s="358"/>
      <c r="W344" s="53"/>
      <c r="X344" s="358"/>
      <c r="Y344" s="39"/>
      <c r="Z344" s="371"/>
      <c r="AA344" s="40"/>
      <c r="AB344" s="358"/>
      <c r="AC344" s="39"/>
      <c r="AD344" s="54"/>
      <c r="AE344" s="358"/>
      <c r="AF344" s="39"/>
      <c r="AG344" s="39"/>
      <c r="AH344" s="259"/>
      <c r="AI344" s="32"/>
      <c r="AJ344" s="259"/>
      <c r="AK344" s="32"/>
      <c r="AL344" s="259"/>
      <c r="AM344" s="39"/>
      <c r="AN344" s="371"/>
      <c r="AO344" s="40"/>
      <c r="AP344" s="358"/>
      <c r="AQ344" s="39"/>
      <c r="AR344" s="40"/>
      <c r="AS344" s="40"/>
      <c r="AT344" s="40"/>
      <c r="AU344" s="39"/>
      <c r="AV344" s="358"/>
      <c r="AW344" s="39"/>
      <c r="AX344" s="54"/>
      <c r="AY344" s="358"/>
      <c r="AZ344" s="39"/>
      <c r="BA344" s="358"/>
      <c r="BB344" s="39"/>
      <c r="BC344" s="40"/>
      <c r="BD344" s="39"/>
      <c r="BE344" s="39"/>
      <c r="BF344" s="40"/>
      <c r="BG344" s="40"/>
      <c r="BH344" s="55"/>
      <c r="BI344" s="56"/>
      <c r="BJ344" s="39"/>
      <c r="BK344" s="54"/>
      <c r="BL344" s="358"/>
      <c r="BM344" s="39"/>
      <c r="BN344" s="381"/>
      <c r="BO344" s="53"/>
      <c r="BP344" s="53"/>
      <c r="BQ344" s="39"/>
      <c r="BR344" s="39"/>
      <c r="BS344" s="39"/>
      <c r="BT344" s="32"/>
      <c r="BU344" s="39"/>
      <c r="BV344" s="57"/>
      <c r="BW344" s="375"/>
      <c r="BX344" s="54"/>
      <c r="BY344" s="358"/>
      <c r="BZ344" s="58"/>
      <c r="CA344" s="59"/>
      <c r="CB344" s="60"/>
      <c r="CC344" s="59"/>
      <c r="CD344" s="59"/>
      <c r="CE344" s="61"/>
      <c r="CF344" s="39"/>
      <c r="CG344" s="39"/>
    </row>
    <row r="345" spans="1:85" ht="46.5" outlineLevel="1" x14ac:dyDescent="0.35">
      <c r="A345" s="83" t="s">
        <v>536</v>
      </c>
      <c r="B345" s="78" t="s">
        <v>551</v>
      </c>
      <c r="C345" s="35" t="s">
        <v>81</v>
      </c>
      <c r="D345" s="35" t="s">
        <v>552</v>
      </c>
      <c r="E345" s="36" t="s">
        <v>74</v>
      </c>
      <c r="F345" s="77">
        <f t="shared" si="68"/>
        <v>699.90109000000007</v>
      </c>
      <c r="G345" s="259">
        <f t="shared" si="58"/>
        <v>169.20581000000001</v>
      </c>
      <c r="H345" s="32">
        <f t="shared" si="59"/>
        <v>530.69528000000003</v>
      </c>
      <c r="I345" s="259"/>
      <c r="J345" s="32"/>
      <c r="K345" s="358"/>
      <c r="L345" s="39"/>
      <c r="M345" s="358"/>
      <c r="N345" s="39"/>
      <c r="O345" s="358"/>
      <c r="P345" s="39"/>
      <c r="Q345" s="259"/>
      <c r="R345" s="32"/>
      <c r="S345" s="39">
        <v>461.58309000000003</v>
      </c>
      <c r="T345" s="259">
        <v>169.20581000000001</v>
      </c>
      <c r="U345" s="32">
        <v>69.112189999999998</v>
      </c>
      <c r="V345" s="358"/>
      <c r="W345" s="53"/>
      <c r="X345" s="358"/>
      <c r="Y345" s="39"/>
      <c r="Z345" s="371"/>
      <c r="AA345" s="40"/>
      <c r="AB345" s="358"/>
      <c r="AC345" s="39"/>
      <c r="AD345" s="54"/>
      <c r="AE345" s="358"/>
      <c r="AF345" s="39"/>
      <c r="AG345" s="39"/>
      <c r="AH345" s="259"/>
      <c r="AI345" s="32"/>
      <c r="AJ345" s="259"/>
      <c r="AK345" s="32"/>
      <c r="AL345" s="259"/>
      <c r="AM345" s="39"/>
      <c r="AN345" s="371"/>
      <c r="AO345" s="40"/>
      <c r="AP345" s="358"/>
      <c r="AQ345" s="39"/>
      <c r="AR345" s="40"/>
      <c r="AS345" s="40"/>
      <c r="AT345" s="40"/>
      <c r="AU345" s="39"/>
      <c r="AV345" s="358"/>
      <c r="AW345" s="39"/>
      <c r="AX345" s="54"/>
      <c r="AY345" s="358"/>
      <c r="AZ345" s="39"/>
      <c r="BA345" s="358"/>
      <c r="BB345" s="39"/>
      <c r="BC345" s="40"/>
      <c r="BD345" s="39"/>
      <c r="BE345" s="39"/>
      <c r="BF345" s="40"/>
      <c r="BG345" s="40"/>
      <c r="BH345" s="55"/>
      <c r="BI345" s="44"/>
      <c r="BJ345" s="32"/>
      <c r="BK345" s="54"/>
      <c r="BL345" s="358"/>
      <c r="BM345" s="39"/>
      <c r="BN345" s="381"/>
      <c r="BO345" s="53"/>
      <c r="BP345" s="53"/>
      <c r="BQ345" s="39"/>
      <c r="BR345" s="39"/>
      <c r="BS345" s="39"/>
      <c r="BT345" s="32"/>
      <c r="BU345" s="39"/>
      <c r="BV345" s="57"/>
      <c r="BW345" s="375"/>
      <c r="BX345" s="54"/>
      <c r="BY345" s="358"/>
      <c r="BZ345" s="58"/>
      <c r="CA345" s="59"/>
      <c r="CB345" s="60"/>
      <c r="CC345" s="59"/>
      <c r="CD345" s="59"/>
      <c r="CE345" s="61"/>
      <c r="CF345" s="39"/>
      <c r="CG345" s="39"/>
    </row>
    <row r="346" spans="1:85" ht="46.5" outlineLevel="1" x14ac:dyDescent="0.35">
      <c r="A346" s="83" t="s">
        <v>536</v>
      </c>
      <c r="B346" s="78" t="s">
        <v>553</v>
      </c>
      <c r="C346" s="35" t="s">
        <v>81</v>
      </c>
      <c r="D346" s="35" t="s">
        <v>554</v>
      </c>
      <c r="E346" s="36" t="s">
        <v>74</v>
      </c>
      <c r="F346" s="77">
        <f t="shared" si="68"/>
        <v>195</v>
      </c>
      <c r="G346" s="259">
        <f t="shared" si="58"/>
        <v>0</v>
      </c>
      <c r="H346" s="32">
        <f t="shared" si="59"/>
        <v>195</v>
      </c>
      <c r="I346" s="259"/>
      <c r="J346" s="32"/>
      <c r="K346" s="358"/>
      <c r="L346" s="39"/>
      <c r="M346" s="358"/>
      <c r="N346" s="39"/>
      <c r="O346" s="358"/>
      <c r="P346" s="39"/>
      <c r="Q346" s="259"/>
      <c r="R346" s="32"/>
      <c r="S346" s="39"/>
      <c r="T346" s="259"/>
      <c r="U346" s="32"/>
      <c r="V346" s="358"/>
      <c r="W346" s="53"/>
      <c r="X346" s="358"/>
      <c r="Y346" s="39"/>
      <c r="Z346" s="371"/>
      <c r="AA346" s="40"/>
      <c r="AB346" s="358"/>
      <c r="AC346" s="39"/>
      <c r="AD346" s="54"/>
      <c r="AE346" s="358"/>
      <c r="AF346" s="39"/>
      <c r="AG346" s="39"/>
      <c r="AH346" s="259"/>
      <c r="AI346" s="32"/>
      <c r="AJ346" s="259"/>
      <c r="AK346" s="32"/>
      <c r="AL346" s="259"/>
      <c r="AM346" s="39"/>
      <c r="AN346" s="371"/>
      <c r="AO346" s="40"/>
      <c r="AP346" s="358"/>
      <c r="AQ346" s="39"/>
      <c r="AR346" s="40"/>
      <c r="AS346" s="40"/>
      <c r="AT346" s="40"/>
      <c r="AU346" s="39"/>
      <c r="AV346" s="358"/>
      <c r="AW346" s="39"/>
      <c r="AX346" s="54"/>
      <c r="AY346" s="358"/>
      <c r="AZ346" s="39"/>
      <c r="BA346" s="358"/>
      <c r="BB346" s="39"/>
      <c r="BC346" s="40"/>
      <c r="BD346" s="39"/>
      <c r="BE346" s="39"/>
      <c r="BF346" s="40"/>
      <c r="BG346" s="40"/>
      <c r="BH346" s="55"/>
      <c r="BI346" s="56"/>
      <c r="BJ346" s="39">
        <v>195</v>
      </c>
      <c r="BK346" s="54"/>
      <c r="BL346" s="358"/>
      <c r="BM346" s="39"/>
      <c r="BN346" s="381"/>
      <c r="BO346" s="53"/>
      <c r="BP346" s="53"/>
      <c r="BQ346" s="39"/>
      <c r="BR346" s="39"/>
      <c r="BS346" s="39"/>
      <c r="BT346" s="32"/>
      <c r="BU346" s="39"/>
      <c r="BV346" s="57"/>
      <c r="BW346" s="375"/>
      <c r="BX346" s="54"/>
      <c r="BY346" s="358"/>
      <c r="BZ346" s="58"/>
      <c r="CA346" s="59"/>
      <c r="CB346" s="60"/>
      <c r="CC346" s="59"/>
      <c r="CD346" s="59"/>
      <c r="CE346" s="61"/>
      <c r="CF346" s="39"/>
      <c r="CG346" s="39"/>
    </row>
    <row r="347" spans="1:85" ht="46.5" outlineLevel="1" x14ac:dyDescent="0.35">
      <c r="A347" s="83" t="s">
        <v>536</v>
      </c>
      <c r="B347" s="78" t="s">
        <v>555</v>
      </c>
      <c r="C347" s="35" t="s">
        <v>81</v>
      </c>
      <c r="D347" s="72" t="s">
        <v>556</v>
      </c>
      <c r="E347" s="36" t="s">
        <v>74</v>
      </c>
      <c r="F347" s="77">
        <f t="shared" si="68"/>
        <v>180.79005000000001</v>
      </c>
      <c r="G347" s="259">
        <f t="shared" si="58"/>
        <v>42.504159999999999</v>
      </c>
      <c r="H347" s="32">
        <f t="shared" si="59"/>
        <v>138.28588999999999</v>
      </c>
      <c r="I347" s="259"/>
      <c r="J347" s="32"/>
      <c r="K347" s="358"/>
      <c r="L347" s="39"/>
      <c r="M347" s="358"/>
      <c r="N347" s="39"/>
      <c r="O347" s="358"/>
      <c r="P347" s="39"/>
      <c r="Q347" s="259"/>
      <c r="R347" s="32"/>
      <c r="S347" s="39">
        <v>91.525049999999993</v>
      </c>
      <c r="T347" s="259">
        <v>42.504159999999999</v>
      </c>
      <c r="U347" s="32">
        <v>17.36084</v>
      </c>
      <c r="V347" s="358"/>
      <c r="W347" s="53"/>
      <c r="X347" s="358"/>
      <c r="Y347" s="39"/>
      <c r="Z347" s="371"/>
      <c r="AA347" s="40"/>
      <c r="AB347" s="358"/>
      <c r="AC347" s="39"/>
      <c r="AD347" s="54"/>
      <c r="AE347" s="358"/>
      <c r="AF347" s="39"/>
      <c r="AG347" s="39"/>
      <c r="AH347" s="259"/>
      <c r="AI347" s="32"/>
      <c r="AJ347" s="259"/>
      <c r="AK347" s="32"/>
      <c r="AL347" s="259"/>
      <c r="AM347" s="39"/>
      <c r="AN347" s="371"/>
      <c r="AO347" s="40"/>
      <c r="AP347" s="358"/>
      <c r="AQ347" s="39"/>
      <c r="AR347" s="40"/>
      <c r="AS347" s="40"/>
      <c r="AT347" s="40"/>
      <c r="AU347" s="39"/>
      <c r="AV347" s="358"/>
      <c r="AW347" s="39"/>
      <c r="AX347" s="54"/>
      <c r="AY347" s="358"/>
      <c r="AZ347" s="39"/>
      <c r="BA347" s="358"/>
      <c r="BB347" s="39"/>
      <c r="BC347" s="40"/>
      <c r="BD347" s="39"/>
      <c r="BE347" s="39"/>
      <c r="BF347" s="40"/>
      <c r="BG347" s="40"/>
      <c r="BH347" s="55"/>
      <c r="BI347" s="56"/>
      <c r="BJ347" s="39">
        <v>29.4</v>
      </c>
      <c r="BK347" s="54"/>
      <c r="BL347" s="358"/>
      <c r="BM347" s="39"/>
      <c r="BN347" s="381"/>
      <c r="BO347" s="53"/>
      <c r="BP347" s="53"/>
      <c r="BQ347" s="39"/>
      <c r="BR347" s="39"/>
      <c r="BS347" s="39"/>
      <c r="BT347" s="32"/>
      <c r="BU347" s="39"/>
      <c r="BV347" s="57"/>
      <c r="BW347" s="375"/>
      <c r="BX347" s="54"/>
      <c r="BY347" s="358"/>
      <c r="BZ347" s="58"/>
      <c r="CA347" s="59"/>
      <c r="CB347" s="60"/>
      <c r="CC347" s="59"/>
      <c r="CD347" s="59"/>
      <c r="CE347" s="61"/>
      <c r="CF347" s="39"/>
      <c r="CG347" s="39"/>
    </row>
    <row r="348" spans="1:85" ht="46.5" outlineLevel="1" x14ac:dyDescent="0.35">
      <c r="A348" s="83" t="s">
        <v>536</v>
      </c>
      <c r="B348" s="88" t="s">
        <v>1114</v>
      </c>
      <c r="C348" s="35" t="s">
        <v>81</v>
      </c>
      <c r="D348" s="1">
        <v>242200248645</v>
      </c>
      <c r="E348" s="64"/>
      <c r="F348" s="77">
        <f t="shared" si="68"/>
        <v>49.5</v>
      </c>
      <c r="G348" s="259">
        <f t="shared" si="58"/>
        <v>0</v>
      </c>
      <c r="H348" s="32">
        <f t="shared" si="59"/>
        <v>49.5</v>
      </c>
      <c r="I348" s="347"/>
      <c r="J348" s="65"/>
      <c r="K348" s="368"/>
      <c r="L348" s="66"/>
      <c r="M348" s="368"/>
      <c r="N348" s="66"/>
      <c r="O348" s="368"/>
      <c r="P348" s="66"/>
      <c r="Q348" s="347"/>
      <c r="R348" s="65"/>
      <c r="S348" s="66"/>
      <c r="T348" s="347"/>
      <c r="U348" s="65"/>
      <c r="V348" s="368"/>
      <c r="W348" s="89"/>
      <c r="X348" s="368"/>
      <c r="Y348" s="66"/>
      <c r="Z348" s="371"/>
      <c r="AA348" s="40"/>
      <c r="AB348" s="368"/>
      <c r="AC348" s="66"/>
      <c r="AD348" s="66"/>
      <c r="AE348" s="368"/>
      <c r="AF348" s="66"/>
      <c r="AG348" s="66"/>
      <c r="AH348" s="347"/>
      <c r="AI348" s="65"/>
      <c r="AJ348" s="347"/>
      <c r="AK348" s="65"/>
      <c r="AL348" s="347"/>
      <c r="AM348" s="66"/>
      <c r="AN348" s="371"/>
      <c r="AO348" s="40"/>
      <c r="AP348" s="368"/>
      <c r="AQ348" s="66"/>
      <c r="AR348" s="40"/>
      <c r="AS348" s="40"/>
      <c r="AT348" s="40"/>
      <c r="AU348" s="66"/>
      <c r="AV348" s="368"/>
      <c r="AW348" s="66"/>
      <c r="AX348" s="66"/>
      <c r="AY348" s="368"/>
      <c r="AZ348" s="66"/>
      <c r="BA348" s="368"/>
      <c r="BB348" s="66"/>
      <c r="BC348" s="40"/>
      <c r="BD348" s="66"/>
      <c r="BE348" s="66"/>
      <c r="BF348" s="40"/>
      <c r="BG348" s="40"/>
      <c r="BH348" s="55"/>
      <c r="BI348" s="56"/>
      <c r="BJ348" s="66">
        <v>49.5</v>
      </c>
      <c r="BK348" s="66"/>
      <c r="BL348" s="368"/>
      <c r="BM348" s="66"/>
      <c r="BN348" s="398"/>
      <c r="BO348" s="89"/>
      <c r="BP348" s="89"/>
      <c r="BQ348" s="66"/>
      <c r="BR348" s="66"/>
      <c r="BS348" s="66"/>
      <c r="BT348" s="65"/>
      <c r="BU348" s="66"/>
      <c r="BV348" s="57"/>
      <c r="BW348" s="368"/>
      <c r="BX348" s="66"/>
      <c r="BY348" s="368"/>
      <c r="BZ348" s="90"/>
      <c r="CA348" s="59"/>
      <c r="CB348" s="60"/>
      <c r="CC348" s="59"/>
      <c r="CD348" s="59"/>
      <c r="CE348" s="61"/>
      <c r="CF348" s="66"/>
      <c r="CG348" s="66"/>
    </row>
    <row r="349" spans="1:85" ht="46.5" outlineLevel="1" x14ac:dyDescent="0.35">
      <c r="A349" s="83" t="s">
        <v>536</v>
      </c>
      <c r="B349" s="78" t="s">
        <v>557</v>
      </c>
      <c r="C349" s="35" t="s">
        <v>81</v>
      </c>
      <c r="D349" s="35" t="s">
        <v>558</v>
      </c>
      <c r="E349" s="36" t="s">
        <v>74</v>
      </c>
      <c r="F349" s="77">
        <f t="shared" si="68"/>
        <v>441.06884000000002</v>
      </c>
      <c r="G349" s="259">
        <f t="shared" si="58"/>
        <v>0</v>
      </c>
      <c r="H349" s="32">
        <f t="shared" si="59"/>
        <v>441.06884000000002</v>
      </c>
      <c r="I349" s="259"/>
      <c r="J349" s="32"/>
      <c r="K349" s="358"/>
      <c r="L349" s="39"/>
      <c r="M349" s="358"/>
      <c r="N349" s="39"/>
      <c r="O349" s="358"/>
      <c r="P349" s="39"/>
      <c r="Q349" s="259"/>
      <c r="R349" s="32"/>
      <c r="S349" s="39"/>
      <c r="T349" s="259"/>
      <c r="U349" s="32"/>
      <c r="V349" s="358"/>
      <c r="W349" s="53"/>
      <c r="X349" s="358"/>
      <c r="Y349" s="39"/>
      <c r="Z349" s="371"/>
      <c r="AA349" s="40"/>
      <c r="AB349" s="358"/>
      <c r="AC349" s="39"/>
      <c r="AD349" s="54"/>
      <c r="AE349" s="358"/>
      <c r="AF349" s="39"/>
      <c r="AG349" s="39">
        <v>340.56884000000002</v>
      </c>
      <c r="AH349" s="259"/>
      <c r="AI349" s="32"/>
      <c r="AJ349" s="259"/>
      <c r="AK349" s="32"/>
      <c r="AL349" s="259"/>
      <c r="AM349" s="39"/>
      <c r="AN349" s="371"/>
      <c r="AO349" s="40"/>
      <c r="AP349" s="358"/>
      <c r="AQ349" s="39"/>
      <c r="AR349" s="40"/>
      <c r="AS349" s="40"/>
      <c r="AT349" s="40"/>
      <c r="AU349" s="39"/>
      <c r="AV349" s="358"/>
      <c r="AW349" s="39"/>
      <c r="AX349" s="54"/>
      <c r="AY349" s="358"/>
      <c r="AZ349" s="39"/>
      <c r="BA349" s="358"/>
      <c r="BB349" s="39"/>
      <c r="BC349" s="40"/>
      <c r="BD349" s="39"/>
      <c r="BE349" s="39"/>
      <c r="BF349" s="40"/>
      <c r="BG349" s="40"/>
      <c r="BH349" s="55"/>
      <c r="BI349" s="56"/>
      <c r="BJ349" s="39">
        <v>100.5</v>
      </c>
      <c r="BK349" s="54"/>
      <c r="BL349" s="358"/>
      <c r="BM349" s="39"/>
      <c r="BN349" s="381"/>
      <c r="BO349" s="53"/>
      <c r="BP349" s="53"/>
      <c r="BQ349" s="39"/>
      <c r="BR349" s="39"/>
      <c r="BS349" s="39"/>
      <c r="BT349" s="32"/>
      <c r="BU349" s="39"/>
      <c r="BV349" s="57"/>
      <c r="BW349" s="375"/>
      <c r="BX349" s="54"/>
      <c r="BY349" s="358"/>
      <c r="BZ349" s="58"/>
      <c r="CA349" s="59"/>
      <c r="CB349" s="60"/>
      <c r="CC349" s="59"/>
      <c r="CD349" s="59"/>
      <c r="CE349" s="61"/>
      <c r="CF349" s="39"/>
      <c r="CG349" s="39"/>
    </row>
    <row r="350" spans="1:85" ht="46.5" outlineLevel="1" x14ac:dyDescent="0.35">
      <c r="A350" s="83" t="s">
        <v>536</v>
      </c>
      <c r="B350" s="78" t="s">
        <v>559</v>
      </c>
      <c r="C350" s="35" t="s">
        <v>81</v>
      </c>
      <c r="D350" s="72" t="s">
        <v>560</v>
      </c>
      <c r="E350" s="36" t="s">
        <v>74</v>
      </c>
      <c r="F350" s="77">
        <f t="shared" si="68"/>
        <v>699.15180999999995</v>
      </c>
      <c r="G350" s="259">
        <f t="shared" si="58"/>
        <v>0</v>
      </c>
      <c r="H350" s="32">
        <f t="shared" si="59"/>
        <v>699.15180999999995</v>
      </c>
      <c r="I350" s="259"/>
      <c r="J350" s="32"/>
      <c r="K350" s="358"/>
      <c r="L350" s="39"/>
      <c r="M350" s="358"/>
      <c r="N350" s="39"/>
      <c r="O350" s="358"/>
      <c r="P350" s="39"/>
      <c r="Q350" s="259"/>
      <c r="R350" s="32"/>
      <c r="S350" s="39"/>
      <c r="T350" s="259"/>
      <c r="U350" s="32"/>
      <c r="V350" s="358"/>
      <c r="W350" s="53"/>
      <c r="X350" s="358"/>
      <c r="Y350" s="39"/>
      <c r="Z350" s="371"/>
      <c r="AA350" s="40"/>
      <c r="AB350" s="358"/>
      <c r="AC350" s="39"/>
      <c r="AD350" s="54"/>
      <c r="AE350" s="358"/>
      <c r="AF350" s="39"/>
      <c r="AG350" s="39">
        <v>699.15180999999995</v>
      </c>
      <c r="AH350" s="259"/>
      <c r="AI350" s="32"/>
      <c r="AJ350" s="259"/>
      <c r="AK350" s="32"/>
      <c r="AL350" s="259"/>
      <c r="AM350" s="39"/>
      <c r="AN350" s="371"/>
      <c r="AO350" s="40"/>
      <c r="AP350" s="358"/>
      <c r="AQ350" s="39"/>
      <c r="AR350" s="40"/>
      <c r="AS350" s="40"/>
      <c r="AT350" s="40"/>
      <c r="AU350" s="39"/>
      <c r="AV350" s="358"/>
      <c r="AW350" s="39"/>
      <c r="AX350" s="54"/>
      <c r="AY350" s="358"/>
      <c r="AZ350" s="39"/>
      <c r="BA350" s="358"/>
      <c r="BB350" s="39"/>
      <c r="BC350" s="40"/>
      <c r="BD350" s="39"/>
      <c r="BE350" s="39"/>
      <c r="BF350" s="40"/>
      <c r="BG350" s="40"/>
      <c r="BH350" s="55"/>
      <c r="BI350" s="56"/>
      <c r="BJ350" s="39"/>
      <c r="BK350" s="54"/>
      <c r="BL350" s="358"/>
      <c r="BM350" s="39"/>
      <c r="BN350" s="381"/>
      <c r="BO350" s="53"/>
      <c r="BP350" s="53"/>
      <c r="BQ350" s="39"/>
      <c r="BR350" s="39"/>
      <c r="BS350" s="39"/>
      <c r="BT350" s="32"/>
      <c r="BU350" s="39"/>
      <c r="BV350" s="57"/>
      <c r="BW350" s="375"/>
      <c r="BX350" s="54"/>
      <c r="BY350" s="358"/>
      <c r="BZ350" s="58"/>
      <c r="CA350" s="59"/>
      <c r="CB350" s="60"/>
      <c r="CC350" s="59"/>
      <c r="CD350" s="59"/>
      <c r="CE350" s="61"/>
      <c r="CF350" s="39"/>
      <c r="CG350" s="39"/>
    </row>
    <row r="351" spans="1:85" ht="46.5" outlineLevel="1" x14ac:dyDescent="0.35">
      <c r="A351" s="83" t="s">
        <v>536</v>
      </c>
      <c r="B351" s="78" t="s">
        <v>561</v>
      </c>
      <c r="C351" s="35" t="s">
        <v>81</v>
      </c>
      <c r="D351" s="72">
        <v>242201439674</v>
      </c>
      <c r="E351" s="36" t="s">
        <v>74</v>
      </c>
      <c r="F351" s="77">
        <f t="shared" si="68"/>
        <v>424.41899999999998</v>
      </c>
      <c r="G351" s="259">
        <f t="shared" si="58"/>
        <v>0</v>
      </c>
      <c r="H351" s="32">
        <f t="shared" si="59"/>
        <v>424.41899999999998</v>
      </c>
      <c r="I351" s="259"/>
      <c r="J351" s="32"/>
      <c r="K351" s="358"/>
      <c r="L351" s="39"/>
      <c r="M351" s="358"/>
      <c r="N351" s="39"/>
      <c r="O351" s="358"/>
      <c r="P351" s="39"/>
      <c r="Q351" s="259"/>
      <c r="R351" s="32"/>
      <c r="S351" s="39">
        <v>148.41900000000001</v>
      </c>
      <c r="T351" s="259"/>
      <c r="U351" s="32"/>
      <c r="V351" s="358"/>
      <c r="W351" s="53"/>
      <c r="X351" s="358"/>
      <c r="Y351" s="39"/>
      <c r="Z351" s="371"/>
      <c r="AA351" s="40"/>
      <c r="AB351" s="358"/>
      <c r="AC351" s="39"/>
      <c r="AD351" s="54"/>
      <c r="AE351" s="358"/>
      <c r="AF351" s="39"/>
      <c r="AG351" s="39"/>
      <c r="AH351" s="259"/>
      <c r="AI351" s="32"/>
      <c r="AJ351" s="259"/>
      <c r="AK351" s="32"/>
      <c r="AL351" s="259"/>
      <c r="AM351" s="39"/>
      <c r="AN351" s="371"/>
      <c r="AO351" s="40"/>
      <c r="AP351" s="358"/>
      <c r="AQ351" s="39"/>
      <c r="AR351" s="40"/>
      <c r="AS351" s="40"/>
      <c r="AT351" s="40"/>
      <c r="AU351" s="39"/>
      <c r="AV351" s="358"/>
      <c r="AW351" s="39"/>
      <c r="AX351" s="54"/>
      <c r="AY351" s="358"/>
      <c r="AZ351" s="39"/>
      <c r="BA351" s="358"/>
      <c r="BB351" s="39"/>
      <c r="BC351" s="40"/>
      <c r="BD351" s="39"/>
      <c r="BE351" s="39"/>
      <c r="BF351" s="40"/>
      <c r="BG351" s="40"/>
      <c r="BH351" s="55"/>
      <c r="BI351" s="56"/>
      <c r="BJ351" s="39">
        <v>276</v>
      </c>
      <c r="BK351" s="54"/>
      <c r="BL351" s="358"/>
      <c r="BM351" s="39"/>
      <c r="BN351" s="381"/>
      <c r="BO351" s="53"/>
      <c r="BP351" s="53"/>
      <c r="BQ351" s="39"/>
      <c r="BR351" s="39"/>
      <c r="BS351" s="39"/>
      <c r="BT351" s="32"/>
      <c r="BU351" s="39"/>
      <c r="BV351" s="57"/>
      <c r="BW351" s="375"/>
      <c r="BX351" s="54"/>
      <c r="BY351" s="358"/>
      <c r="BZ351" s="58"/>
      <c r="CA351" s="59"/>
      <c r="CB351" s="60"/>
      <c r="CC351" s="59"/>
      <c r="CD351" s="59"/>
      <c r="CE351" s="61"/>
      <c r="CF351" s="39"/>
      <c r="CG351" s="39"/>
    </row>
    <row r="352" spans="1:85" ht="46.5" outlineLevel="1" x14ac:dyDescent="0.35">
      <c r="A352" s="83" t="s">
        <v>536</v>
      </c>
      <c r="B352" s="78" t="s">
        <v>562</v>
      </c>
      <c r="C352" s="35" t="s">
        <v>81</v>
      </c>
      <c r="D352" s="72">
        <v>242201410788</v>
      </c>
      <c r="E352" s="36" t="s">
        <v>74</v>
      </c>
      <c r="F352" s="77">
        <f t="shared" si="68"/>
        <v>63.557470000000002</v>
      </c>
      <c r="G352" s="259">
        <f t="shared" si="58"/>
        <v>0</v>
      </c>
      <c r="H352" s="32">
        <f t="shared" si="59"/>
        <v>63.557470000000002</v>
      </c>
      <c r="I352" s="259"/>
      <c r="J352" s="32"/>
      <c r="K352" s="358"/>
      <c r="L352" s="39"/>
      <c r="M352" s="358"/>
      <c r="N352" s="39"/>
      <c r="O352" s="358"/>
      <c r="P352" s="39"/>
      <c r="Q352" s="259"/>
      <c r="R352" s="32"/>
      <c r="S352" s="39"/>
      <c r="T352" s="259"/>
      <c r="U352" s="32"/>
      <c r="V352" s="358"/>
      <c r="W352" s="53"/>
      <c r="X352" s="358"/>
      <c r="Y352" s="39"/>
      <c r="Z352" s="371"/>
      <c r="AA352" s="40"/>
      <c r="AB352" s="358"/>
      <c r="AC352" s="39"/>
      <c r="AD352" s="54"/>
      <c r="AE352" s="358"/>
      <c r="AF352" s="39"/>
      <c r="AG352" s="39">
        <v>63.557470000000002</v>
      </c>
      <c r="AH352" s="259"/>
      <c r="AI352" s="32"/>
      <c r="AJ352" s="259"/>
      <c r="AK352" s="32"/>
      <c r="AL352" s="259"/>
      <c r="AM352" s="39"/>
      <c r="AN352" s="371"/>
      <c r="AO352" s="40"/>
      <c r="AP352" s="358"/>
      <c r="AQ352" s="39"/>
      <c r="AR352" s="40"/>
      <c r="AS352" s="40"/>
      <c r="AT352" s="40"/>
      <c r="AU352" s="39"/>
      <c r="AV352" s="358"/>
      <c r="AW352" s="39"/>
      <c r="AX352" s="54"/>
      <c r="AY352" s="358"/>
      <c r="AZ352" s="39"/>
      <c r="BA352" s="358"/>
      <c r="BB352" s="39"/>
      <c r="BC352" s="40"/>
      <c r="BD352" s="39"/>
      <c r="BE352" s="39"/>
      <c r="BF352" s="40"/>
      <c r="BG352" s="40"/>
      <c r="BH352" s="55"/>
      <c r="BI352" s="56"/>
      <c r="BJ352" s="39"/>
      <c r="BK352" s="54"/>
      <c r="BL352" s="358"/>
      <c r="BM352" s="39"/>
      <c r="BN352" s="381"/>
      <c r="BO352" s="53"/>
      <c r="BP352" s="53"/>
      <c r="BQ352" s="39"/>
      <c r="BR352" s="39"/>
      <c r="BS352" s="39"/>
      <c r="BT352" s="32"/>
      <c r="BU352" s="39"/>
      <c r="BV352" s="57"/>
      <c r="BW352" s="375"/>
      <c r="BX352" s="54"/>
      <c r="BY352" s="358"/>
      <c r="BZ352" s="58"/>
      <c r="CA352" s="59"/>
      <c r="CB352" s="60"/>
      <c r="CC352" s="59"/>
      <c r="CD352" s="59"/>
      <c r="CE352" s="61"/>
      <c r="CF352" s="39"/>
      <c r="CG352" s="39"/>
    </row>
    <row r="353" spans="1:85" ht="46.5" outlineLevel="1" x14ac:dyDescent="0.35">
      <c r="A353" s="83" t="s">
        <v>536</v>
      </c>
      <c r="B353" s="78" t="s">
        <v>563</v>
      </c>
      <c r="C353" s="35" t="s">
        <v>81</v>
      </c>
      <c r="D353" s="72" t="s">
        <v>564</v>
      </c>
      <c r="E353" s="36" t="s">
        <v>74</v>
      </c>
      <c r="F353" s="77">
        <f t="shared" si="68"/>
        <v>709.57612999999992</v>
      </c>
      <c r="G353" s="259">
        <f t="shared" si="58"/>
        <v>264.59219999999999</v>
      </c>
      <c r="H353" s="32">
        <f t="shared" si="59"/>
        <v>444.98392999999999</v>
      </c>
      <c r="I353" s="259"/>
      <c r="J353" s="32"/>
      <c r="K353" s="358"/>
      <c r="L353" s="39"/>
      <c r="M353" s="358"/>
      <c r="N353" s="39"/>
      <c r="O353" s="358"/>
      <c r="P353" s="39"/>
      <c r="Q353" s="259"/>
      <c r="R353" s="32"/>
      <c r="S353" s="39">
        <v>336.91113000000001</v>
      </c>
      <c r="T353" s="259">
        <v>264.59219999999999</v>
      </c>
      <c r="U353" s="32">
        <v>108.0728</v>
      </c>
      <c r="V353" s="358"/>
      <c r="W353" s="53"/>
      <c r="X353" s="358"/>
      <c r="Y353" s="39"/>
      <c r="Z353" s="371"/>
      <c r="AA353" s="40"/>
      <c r="AB353" s="358"/>
      <c r="AC353" s="39"/>
      <c r="AD353" s="54"/>
      <c r="AE353" s="358"/>
      <c r="AF353" s="39"/>
      <c r="AG353" s="39"/>
      <c r="AH353" s="259"/>
      <c r="AI353" s="32"/>
      <c r="AJ353" s="259"/>
      <c r="AK353" s="32"/>
      <c r="AL353" s="259"/>
      <c r="AM353" s="39"/>
      <c r="AN353" s="371"/>
      <c r="AO353" s="40"/>
      <c r="AP353" s="358"/>
      <c r="AQ353" s="39"/>
      <c r="AR353" s="40"/>
      <c r="AS353" s="40"/>
      <c r="AT353" s="40"/>
      <c r="AU353" s="39"/>
      <c r="AV353" s="358"/>
      <c r="AW353" s="39"/>
      <c r="AX353" s="54"/>
      <c r="AY353" s="358"/>
      <c r="AZ353" s="39"/>
      <c r="BA353" s="358"/>
      <c r="BB353" s="39"/>
      <c r="BC353" s="40"/>
      <c r="BD353" s="39"/>
      <c r="BE353" s="39"/>
      <c r="BF353" s="40"/>
      <c r="BG353" s="40"/>
      <c r="BH353" s="55"/>
      <c r="BI353" s="44"/>
      <c r="BJ353" s="32"/>
      <c r="BK353" s="54"/>
      <c r="BL353" s="358"/>
      <c r="BM353" s="39"/>
      <c r="BN353" s="381"/>
      <c r="BO353" s="53"/>
      <c r="BP353" s="53"/>
      <c r="BQ353" s="39"/>
      <c r="BR353" s="39"/>
      <c r="BS353" s="39"/>
      <c r="BT353" s="32"/>
      <c r="BU353" s="39"/>
      <c r="BV353" s="57"/>
      <c r="BW353" s="375"/>
      <c r="BX353" s="54"/>
      <c r="BY353" s="358"/>
      <c r="BZ353" s="58"/>
      <c r="CA353" s="59"/>
      <c r="CB353" s="60"/>
      <c r="CC353" s="59"/>
      <c r="CD353" s="59"/>
      <c r="CE353" s="61"/>
      <c r="CF353" s="39"/>
      <c r="CG353" s="39"/>
    </row>
    <row r="354" spans="1:85" ht="46.5" outlineLevel="1" x14ac:dyDescent="0.35">
      <c r="A354" s="83" t="s">
        <v>536</v>
      </c>
      <c r="B354" s="78" t="s">
        <v>565</v>
      </c>
      <c r="C354" s="35" t="s">
        <v>81</v>
      </c>
      <c r="D354" s="72">
        <v>24220113687</v>
      </c>
      <c r="E354" s="36" t="s">
        <v>74</v>
      </c>
      <c r="F354" s="77">
        <f t="shared" si="68"/>
        <v>109.33533</v>
      </c>
      <c r="G354" s="259">
        <f t="shared" si="58"/>
        <v>0</v>
      </c>
      <c r="H354" s="32">
        <f t="shared" si="59"/>
        <v>109.33533</v>
      </c>
      <c r="I354" s="259"/>
      <c r="J354" s="32"/>
      <c r="K354" s="358"/>
      <c r="L354" s="39"/>
      <c r="M354" s="358"/>
      <c r="N354" s="39"/>
      <c r="O354" s="358"/>
      <c r="P354" s="39"/>
      <c r="Q354" s="259"/>
      <c r="R354" s="32"/>
      <c r="S354" s="39">
        <v>109.33533</v>
      </c>
      <c r="T354" s="259"/>
      <c r="U354" s="32"/>
      <c r="V354" s="358"/>
      <c r="W354" s="53"/>
      <c r="X354" s="358"/>
      <c r="Y354" s="39"/>
      <c r="Z354" s="371"/>
      <c r="AA354" s="40"/>
      <c r="AB354" s="358"/>
      <c r="AC354" s="39"/>
      <c r="AD354" s="54"/>
      <c r="AE354" s="358"/>
      <c r="AF354" s="39"/>
      <c r="AG354" s="39"/>
      <c r="AH354" s="259"/>
      <c r="AI354" s="32"/>
      <c r="AJ354" s="259"/>
      <c r="AK354" s="32"/>
      <c r="AL354" s="259"/>
      <c r="AM354" s="39"/>
      <c r="AN354" s="371"/>
      <c r="AO354" s="40"/>
      <c r="AP354" s="358"/>
      <c r="AQ354" s="39"/>
      <c r="AR354" s="40"/>
      <c r="AS354" s="40"/>
      <c r="AT354" s="40"/>
      <c r="AU354" s="39"/>
      <c r="AV354" s="358"/>
      <c r="AW354" s="39"/>
      <c r="AX354" s="54"/>
      <c r="AY354" s="358"/>
      <c r="AZ354" s="39"/>
      <c r="BA354" s="358"/>
      <c r="BB354" s="39"/>
      <c r="BC354" s="40"/>
      <c r="BD354" s="39"/>
      <c r="BE354" s="39"/>
      <c r="BF354" s="40"/>
      <c r="BG354" s="40"/>
      <c r="BH354" s="55"/>
      <c r="BI354" s="56"/>
      <c r="BJ354" s="39"/>
      <c r="BK354" s="54"/>
      <c r="BL354" s="358"/>
      <c r="BM354" s="39"/>
      <c r="BN354" s="381"/>
      <c r="BO354" s="53"/>
      <c r="BP354" s="53"/>
      <c r="BQ354" s="39"/>
      <c r="BR354" s="39"/>
      <c r="BS354" s="39"/>
      <c r="BT354" s="32"/>
      <c r="BU354" s="39"/>
      <c r="BV354" s="57"/>
      <c r="BW354" s="375"/>
      <c r="BX354" s="54"/>
      <c r="BY354" s="358"/>
      <c r="BZ354" s="58"/>
      <c r="CA354" s="59"/>
      <c r="CB354" s="60"/>
      <c r="CC354" s="59"/>
      <c r="CD354" s="59"/>
      <c r="CE354" s="61"/>
      <c r="CF354" s="39"/>
      <c r="CG354" s="39"/>
    </row>
    <row r="355" spans="1:85" ht="93" outlineLevel="1" x14ac:dyDescent="0.35">
      <c r="A355" s="75" t="s">
        <v>536</v>
      </c>
      <c r="B355" s="171" t="s">
        <v>1140</v>
      </c>
      <c r="C355" s="35" t="s">
        <v>109</v>
      </c>
      <c r="D355" s="172">
        <v>2422003645</v>
      </c>
      <c r="E355" s="173"/>
      <c r="F355" s="77">
        <f t="shared" si="68"/>
        <v>9768.4735500000006</v>
      </c>
      <c r="G355" s="259">
        <f t="shared" si="58"/>
        <v>0</v>
      </c>
      <c r="H355" s="32">
        <f t="shared" si="59"/>
        <v>9768.4735500000006</v>
      </c>
      <c r="I355" s="359"/>
      <c r="J355" s="43"/>
      <c r="K355" s="376"/>
      <c r="L355" s="55"/>
      <c r="M355" s="376"/>
      <c r="N355" s="55"/>
      <c r="O355" s="376"/>
      <c r="P355" s="55"/>
      <c r="Q355" s="359"/>
      <c r="R355" s="43"/>
      <c r="S355" s="55"/>
      <c r="T355" s="359"/>
      <c r="U355" s="43"/>
      <c r="V355" s="376"/>
      <c r="W355" s="174"/>
      <c r="X355" s="376"/>
      <c r="Y355" s="55"/>
      <c r="Z355" s="371"/>
      <c r="AA355" s="40"/>
      <c r="AB355" s="376"/>
      <c r="AC355" s="55"/>
      <c r="AD355" s="55"/>
      <c r="AE355" s="376"/>
      <c r="AF355" s="55"/>
      <c r="AG355" s="55"/>
      <c r="AH355" s="359"/>
      <c r="AI355" s="43"/>
      <c r="AJ355" s="359"/>
      <c r="AK355" s="43"/>
      <c r="AL355" s="359"/>
      <c r="AM355" s="55"/>
      <c r="AN355" s="371"/>
      <c r="AO355" s="40"/>
      <c r="AP355" s="376"/>
      <c r="AQ355" s="55"/>
      <c r="AR355" s="40"/>
      <c r="AS355" s="40"/>
      <c r="AT355" s="40"/>
      <c r="AU355" s="55"/>
      <c r="AV355" s="376"/>
      <c r="AW355" s="55"/>
      <c r="AX355" s="55"/>
      <c r="AY355" s="376"/>
      <c r="AZ355" s="55"/>
      <c r="BA355" s="376"/>
      <c r="BB355" s="55"/>
      <c r="BC355" s="40"/>
      <c r="BD355" s="55"/>
      <c r="BE355" s="55"/>
      <c r="BF355" s="40"/>
      <c r="BG355" s="40"/>
      <c r="BH355" s="55">
        <v>9768.4735500000006</v>
      </c>
      <c r="BI355" s="55"/>
      <c r="BJ355" s="55"/>
      <c r="BK355" s="55"/>
      <c r="BL355" s="376"/>
      <c r="BM355" s="55"/>
      <c r="BN355" s="405"/>
      <c r="BO355" s="174"/>
      <c r="BP355" s="174"/>
      <c r="BQ355" s="55"/>
      <c r="BR355" s="55"/>
      <c r="BS355" s="55"/>
      <c r="BT355" s="43"/>
      <c r="BU355" s="55"/>
      <c r="BV355" s="57"/>
      <c r="BW355" s="376"/>
      <c r="BX355" s="55"/>
      <c r="BY355" s="376"/>
      <c r="BZ355" s="175"/>
      <c r="CA355" s="59"/>
      <c r="CB355" s="60"/>
      <c r="CC355" s="59"/>
      <c r="CD355" s="59"/>
      <c r="CE355" s="61"/>
      <c r="CF355" s="55"/>
      <c r="CG355" s="55"/>
    </row>
    <row r="356" spans="1:85" outlineLevel="1" x14ac:dyDescent="0.35">
      <c r="A356" s="75" t="s">
        <v>536</v>
      </c>
      <c r="B356" s="78" t="s">
        <v>566</v>
      </c>
      <c r="C356" s="35" t="s">
        <v>109</v>
      </c>
      <c r="D356" s="72" t="s">
        <v>567</v>
      </c>
      <c r="E356" s="36" t="s">
        <v>74</v>
      </c>
      <c r="F356" s="77">
        <f t="shared" si="68"/>
        <v>28566.89128</v>
      </c>
      <c r="G356" s="259">
        <f t="shared" si="58"/>
        <v>0</v>
      </c>
      <c r="H356" s="32">
        <f t="shared" si="59"/>
        <v>28566.89128</v>
      </c>
      <c r="I356" s="259"/>
      <c r="J356" s="32"/>
      <c r="K356" s="358"/>
      <c r="L356" s="39"/>
      <c r="M356" s="358"/>
      <c r="N356" s="39"/>
      <c r="O356" s="358"/>
      <c r="P356" s="39"/>
      <c r="Q356" s="259"/>
      <c r="R356" s="32"/>
      <c r="S356" s="39"/>
      <c r="T356" s="259"/>
      <c r="U356" s="32"/>
      <c r="V356" s="358"/>
      <c r="W356" s="53"/>
      <c r="X356" s="358"/>
      <c r="Y356" s="39"/>
      <c r="Z356" s="371"/>
      <c r="AA356" s="40"/>
      <c r="AB356" s="358"/>
      <c r="AC356" s="39"/>
      <c r="AD356" s="54"/>
      <c r="AE356" s="358"/>
      <c r="AF356" s="39"/>
      <c r="AG356" s="39"/>
      <c r="AH356" s="259"/>
      <c r="AI356" s="32"/>
      <c r="AJ356" s="259"/>
      <c r="AK356" s="32"/>
      <c r="AL356" s="259"/>
      <c r="AM356" s="39"/>
      <c r="AN356" s="371"/>
      <c r="AO356" s="40"/>
      <c r="AP356" s="358"/>
      <c r="AQ356" s="39"/>
      <c r="AR356" s="40"/>
      <c r="AS356" s="40"/>
      <c r="AT356" s="40"/>
      <c r="AU356" s="39"/>
      <c r="AV356" s="358"/>
      <c r="AW356" s="39"/>
      <c r="AX356" s="54"/>
      <c r="AY356" s="358"/>
      <c r="AZ356" s="39"/>
      <c r="BA356" s="358"/>
      <c r="BB356" s="39"/>
      <c r="BC356" s="40"/>
      <c r="BD356" s="39"/>
      <c r="BE356" s="39"/>
      <c r="BF356" s="40"/>
      <c r="BG356" s="40"/>
      <c r="BH356" s="55">
        <v>9267.8392800000001</v>
      </c>
      <c r="BI356" s="56"/>
      <c r="BJ356" s="39"/>
      <c r="BK356" s="54"/>
      <c r="BL356" s="358"/>
      <c r="BM356" s="39"/>
      <c r="BN356" s="381"/>
      <c r="BO356" s="53"/>
      <c r="BP356" s="53"/>
      <c r="BQ356" s="39">
        <v>11479.052</v>
      </c>
      <c r="BR356" s="39"/>
      <c r="BS356" s="39"/>
      <c r="BT356" s="32"/>
      <c r="BU356" s="39"/>
      <c r="BV356" s="57"/>
      <c r="BW356" s="375"/>
      <c r="BX356" s="54"/>
      <c r="BY356" s="358"/>
      <c r="BZ356" s="58"/>
      <c r="CA356" s="59">
        <v>5620</v>
      </c>
      <c r="CB356" s="60">
        <v>2200</v>
      </c>
      <c r="CC356" s="59"/>
      <c r="CD356" s="59"/>
      <c r="CE356" s="61"/>
      <c r="CF356" s="39"/>
      <c r="CG356" s="39"/>
    </row>
    <row r="357" spans="1:85" outlineLevel="1" x14ac:dyDescent="0.35">
      <c r="A357" s="75" t="s">
        <v>536</v>
      </c>
      <c r="B357" s="78" t="s">
        <v>568</v>
      </c>
      <c r="C357" s="35" t="s">
        <v>109</v>
      </c>
      <c r="D357" s="72">
        <v>2422004310</v>
      </c>
      <c r="E357" s="36" t="s">
        <v>74</v>
      </c>
      <c r="F357" s="77">
        <f t="shared" si="68"/>
        <v>6634.7359999999999</v>
      </c>
      <c r="G357" s="259">
        <f t="shared" si="58"/>
        <v>0</v>
      </c>
      <c r="H357" s="32">
        <f t="shared" si="59"/>
        <v>6634.7359999999999</v>
      </c>
      <c r="I357" s="259"/>
      <c r="J357" s="32"/>
      <c r="K357" s="358"/>
      <c r="L357" s="39"/>
      <c r="M357" s="358"/>
      <c r="N357" s="39"/>
      <c r="O357" s="358"/>
      <c r="P357" s="39"/>
      <c r="Q357" s="259"/>
      <c r="R357" s="32"/>
      <c r="S357" s="39"/>
      <c r="T357" s="259"/>
      <c r="U357" s="32"/>
      <c r="V357" s="358"/>
      <c r="W357" s="53"/>
      <c r="X357" s="358"/>
      <c r="Y357" s="39"/>
      <c r="Z357" s="371"/>
      <c r="AA357" s="40"/>
      <c r="AB357" s="358"/>
      <c r="AC357" s="39"/>
      <c r="AD357" s="54"/>
      <c r="AE357" s="358"/>
      <c r="AF357" s="39"/>
      <c r="AG357" s="39"/>
      <c r="AH357" s="259"/>
      <c r="AI357" s="32"/>
      <c r="AJ357" s="259"/>
      <c r="AK357" s="32"/>
      <c r="AL357" s="259"/>
      <c r="AM357" s="39"/>
      <c r="AN357" s="371"/>
      <c r="AO357" s="40"/>
      <c r="AP357" s="358"/>
      <c r="AQ357" s="39"/>
      <c r="AR357" s="40"/>
      <c r="AS357" s="40"/>
      <c r="AT357" s="40"/>
      <c r="AU357" s="39"/>
      <c r="AV357" s="358"/>
      <c r="AW357" s="39"/>
      <c r="AX357" s="54"/>
      <c r="AY357" s="358"/>
      <c r="AZ357" s="39"/>
      <c r="BA357" s="358"/>
      <c r="BB357" s="39"/>
      <c r="BC357" s="40"/>
      <c r="BD357" s="39"/>
      <c r="BE357" s="39"/>
      <c r="BF357" s="40"/>
      <c r="BG357" s="40"/>
      <c r="BH357" s="55"/>
      <c r="BI357" s="56"/>
      <c r="BJ357" s="39"/>
      <c r="BK357" s="54"/>
      <c r="BL357" s="358"/>
      <c r="BM357" s="39"/>
      <c r="BN357" s="381"/>
      <c r="BO357" s="53"/>
      <c r="BP357" s="53"/>
      <c r="BQ357" s="39">
        <v>4374.7359999999999</v>
      </c>
      <c r="BR357" s="39"/>
      <c r="BS357" s="39"/>
      <c r="BT357" s="32"/>
      <c r="BU357" s="39"/>
      <c r="BV357" s="57"/>
      <c r="BW357" s="375"/>
      <c r="BX357" s="54"/>
      <c r="BY357" s="358"/>
      <c r="BZ357" s="58"/>
      <c r="CA357" s="59">
        <v>2260</v>
      </c>
      <c r="CB357" s="60"/>
      <c r="CC357" s="59"/>
      <c r="CD357" s="59"/>
      <c r="CE357" s="61"/>
      <c r="CF357" s="39"/>
      <c r="CG357" s="39"/>
    </row>
    <row r="358" spans="1:85" outlineLevel="1" x14ac:dyDescent="0.35">
      <c r="A358" s="83" t="s">
        <v>536</v>
      </c>
      <c r="B358" s="10" t="s">
        <v>569</v>
      </c>
      <c r="C358" s="35" t="s">
        <v>109</v>
      </c>
      <c r="D358" s="35" t="s">
        <v>570</v>
      </c>
      <c r="E358" s="36" t="s">
        <v>74</v>
      </c>
      <c r="F358" s="77">
        <f t="shared" si="68"/>
        <v>11841.78</v>
      </c>
      <c r="G358" s="259">
        <f t="shared" si="58"/>
        <v>0</v>
      </c>
      <c r="H358" s="32">
        <f t="shared" si="59"/>
        <v>11841.78</v>
      </c>
      <c r="I358" s="259"/>
      <c r="J358" s="32"/>
      <c r="K358" s="358"/>
      <c r="L358" s="39"/>
      <c r="M358" s="358"/>
      <c r="N358" s="39"/>
      <c r="O358" s="358"/>
      <c r="P358" s="39"/>
      <c r="Q358" s="259"/>
      <c r="R358" s="32"/>
      <c r="S358" s="39"/>
      <c r="T358" s="259"/>
      <c r="U358" s="32"/>
      <c r="V358" s="358"/>
      <c r="W358" s="53"/>
      <c r="X358" s="358"/>
      <c r="Y358" s="39"/>
      <c r="Z358" s="371"/>
      <c r="AA358" s="40"/>
      <c r="AB358" s="358"/>
      <c r="AC358" s="39"/>
      <c r="AD358" s="54"/>
      <c r="AE358" s="358"/>
      <c r="AF358" s="39"/>
      <c r="AG358" s="39"/>
      <c r="AH358" s="259"/>
      <c r="AI358" s="32"/>
      <c r="AJ358" s="259"/>
      <c r="AK358" s="32"/>
      <c r="AL358" s="259"/>
      <c r="AM358" s="39"/>
      <c r="AN358" s="371"/>
      <c r="AO358" s="40"/>
      <c r="AP358" s="358"/>
      <c r="AQ358" s="39"/>
      <c r="AR358" s="40"/>
      <c r="AS358" s="40"/>
      <c r="AT358" s="40"/>
      <c r="AU358" s="39"/>
      <c r="AV358" s="358"/>
      <c r="AW358" s="39"/>
      <c r="AX358" s="54"/>
      <c r="AY358" s="358"/>
      <c r="AZ358" s="39"/>
      <c r="BA358" s="358"/>
      <c r="BB358" s="39"/>
      <c r="BC358" s="40"/>
      <c r="BD358" s="39"/>
      <c r="BE358" s="39"/>
      <c r="BF358" s="40"/>
      <c r="BG358" s="40"/>
      <c r="BH358" s="55"/>
      <c r="BI358" s="56"/>
      <c r="BJ358" s="39"/>
      <c r="BK358" s="54"/>
      <c r="BL358" s="358"/>
      <c r="BM358" s="39"/>
      <c r="BN358" s="381"/>
      <c r="BO358" s="53"/>
      <c r="BP358" s="53"/>
      <c r="BQ358" s="39">
        <v>9941.7800000000007</v>
      </c>
      <c r="BR358" s="39"/>
      <c r="BS358" s="39"/>
      <c r="BT358" s="32"/>
      <c r="BU358" s="39"/>
      <c r="BV358" s="57"/>
      <c r="BW358" s="375"/>
      <c r="BX358" s="54"/>
      <c r="BY358" s="358"/>
      <c r="BZ358" s="58"/>
      <c r="CA358" s="59">
        <v>1900</v>
      </c>
      <c r="CB358" s="60"/>
      <c r="CC358" s="59"/>
      <c r="CD358" s="59"/>
      <c r="CE358" s="61"/>
      <c r="CF358" s="39"/>
      <c r="CG358" s="39"/>
    </row>
    <row r="359" spans="1:85" outlineLevel="1" x14ac:dyDescent="0.35">
      <c r="A359" s="83" t="s">
        <v>536</v>
      </c>
      <c r="B359" s="78" t="s">
        <v>571</v>
      </c>
      <c r="C359" s="35" t="s">
        <v>109</v>
      </c>
      <c r="D359" s="72">
        <v>2455039830</v>
      </c>
      <c r="E359" s="36" t="s">
        <v>74</v>
      </c>
      <c r="F359" s="77">
        <f t="shared" si="68"/>
        <v>13301.378580000001</v>
      </c>
      <c r="G359" s="259">
        <f t="shared" si="58"/>
        <v>0</v>
      </c>
      <c r="H359" s="32">
        <f t="shared" si="59"/>
        <v>13301.378580000001</v>
      </c>
      <c r="I359" s="259"/>
      <c r="J359" s="32"/>
      <c r="K359" s="358"/>
      <c r="L359" s="39"/>
      <c r="M359" s="358"/>
      <c r="N359" s="39"/>
      <c r="O359" s="358"/>
      <c r="P359" s="39"/>
      <c r="Q359" s="259"/>
      <c r="R359" s="32"/>
      <c r="S359" s="39"/>
      <c r="T359" s="259"/>
      <c r="U359" s="32"/>
      <c r="V359" s="358"/>
      <c r="W359" s="53"/>
      <c r="X359" s="358"/>
      <c r="Y359" s="39"/>
      <c r="Z359" s="371"/>
      <c r="AA359" s="40"/>
      <c r="AB359" s="358"/>
      <c r="AC359" s="39"/>
      <c r="AD359" s="54"/>
      <c r="AE359" s="358"/>
      <c r="AF359" s="39"/>
      <c r="AG359" s="39"/>
      <c r="AH359" s="259"/>
      <c r="AI359" s="32"/>
      <c r="AJ359" s="259"/>
      <c r="AK359" s="32"/>
      <c r="AL359" s="259"/>
      <c r="AM359" s="39"/>
      <c r="AN359" s="371"/>
      <c r="AO359" s="40"/>
      <c r="AP359" s="358"/>
      <c r="AQ359" s="39"/>
      <c r="AR359" s="40"/>
      <c r="AS359" s="40"/>
      <c r="AT359" s="40"/>
      <c r="AU359" s="39"/>
      <c r="AV359" s="358"/>
      <c r="AW359" s="39"/>
      <c r="AX359" s="54"/>
      <c r="AY359" s="358"/>
      <c r="AZ359" s="39"/>
      <c r="BA359" s="358"/>
      <c r="BB359" s="39"/>
      <c r="BC359" s="40"/>
      <c r="BD359" s="39"/>
      <c r="BE359" s="39"/>
      <c r="BF359" s="40"/>
      <c r="BG359" s="40"/>
      <c r="BH359" s="55">
        <v>1538.53458</v>
      </c>
      <c r="BI359" s="56"/>
      <c r="BJ359" s="39"/>
      <c r="BK359" s="54"/>
      <c r="BL359" s="358"/>
      <c r="BM359" s="39"/>
      <c r="BN359" s="381"/>
      <c r="BO359" s="53"/>
      <c r="BP359" s="53"/>
      <c r="BQ359" s="39">
        <v>8102.8440000000001</v>
      </c>
      <c r="BR359" s="39"/>
      <c r="BS359" s="39"/>
      <c r="BT359" s="32"/>
      <c r="BU359" s="39"/>
      <c r="BV359" s="57"/>
      <c r="BW359" s="375"/>
      <c r="BX359" s="54"/>
      <c r="BY359" s="358"/>
      <c r="BZ359" s="58"/>
      <c r="CA359" s="59">
        <v>3660</v>
      </c>
      <c r="CB359" s="60"/>
      <c r="CC359" s="59"/>
      <c r="CD359" s="59"/>
      <c r="CE359" s="61"/>
      <c r="CF359" s="39"/>
      <c r="CG359" s="39"/>
    </row>
    <row r="360" spans="1:85" outlineLevel="1" x14ac:dyDescent="0.35">
      <c r="A360" s="75" t="s">
        <v>536</v>
      </c>
      <c r="B360" s="78" t="s">
        <v>572</v>
      </c>
      <c r="C360" s="35" t="s">
        <v>109</v>
      </c>
      <c r="D360" s="72" t="s">
        <v>573</v>
      </c>
      <c r="E360" s="36" t="s">
        <v>74</v>
      </c>
      <c r="F360" s="77">
        <f t="shared" si="68"/>
        <v>11846.381679999999</v>
      </c>
      <c r="G360" s="259">
        <f t="shared" si="58"/>
        <v>0</v>
      </c>
      <c r="H360" s="32">
        <f t="shared" si="59"/>
        <v>11846.381679999999</v>
      </c>
      <c r="I360" s="259"/>
      <c r="J360" s="32"/>
      <c r="K360" s="358"/>
      <c r="L360" s="39"/>
      <c r="M360" s="358"/>
      <c r="N360" s="39"/>
      <c r="O360" s="358"/>
      <c r="P360" s="39"/>
      <c r="Q360" s="259"/>
      <c r="R360" s="32"/>
      <c r="S360" s="39"/>
      <c r="T360" s="259"/>
      <c r="U360" s="32"/>
      <c r="V360" s="358"/>
      <c r="W360" s="53"/>
      <c r="X360" s="358"/>
      <c r="Y360" s="39"/>
      <c r="Z360" s="371"/>
      <c r="AA360" s="40"/>
      <c r="AB360" s="358"/>
      <c r="AC360" s="39"/>
      <c r="AD360" s="54"/>
      <c r="AE360" s="358"/>
      <c r="AF360" s="39"/>
      <c r="AG360" s="39"/>
      <c r="AH360" s="259"/>
      <c r="AI360" s="32"/>
      <c r="AJ360" s="259"/>
      <c r="AK360" s="32"/>
      <c r="AL360" s="259"/>
      <c r="AM360" s="39"/>
      <c r="AN360" s="371"/>
      <c r="AO360" s="40"/>
      <c r="AP360" s="358"/>
      <c r="AQ360" s="39"/>
      <c r="AR360" s="40"/>
      <c r="AS360" s="40"/>
      <c r="AT360" s="40"/>
      <c r="AU360" s="39"/>
      <c r="AV360" s="358"/>
      <c r="AW360" s="39"/>
      <c r="AX360" s="54"/>
      <c r="AY360" s="358"/>
      <c r="AZ360" s="39"/>
      <c r="BA360" s="358"/>
      <c r="BB360" s="39"/>
      <c r="BC360" s="40"/>
      <c r="BD360" s="39"/>
      <c r="BE360" s="39"/>
      <c r="BF360" s="40"/>
      <c r="BG360" s="40"/>
      <c r="BH360" s="55">
        <v>430.78967999999998</v>
      </c>
      <c r="BI360" s="56"/>
      <c r="BJ360" s="39"/>
      <c r="BK360" s="54"/>
      <c r="BL360" s="358"/>
      <c r="BM360" s="39"/>
      <c r="BN360" s="381"/>
      <c r="BO360" s="53"/>
      <c r="BP360" s="53"/>
      <c r="BQ360" s="39">
        <v>5605.5919999999996</v>
      </c>
      <c r="BR360" s="39"/>
      <c r="BS360" s="39"/>
      <c r="BT360" s="32"/>
      <c r="BU360" s="39"/>
      <c r="BV360" s="57"/>
      <c r="BW360" s="375"/>
      <c r="BX360" s="54"/>
      <c r="BY360" s="358"/>
      <c r="BZ360" s="58"/>
      <c r="CA360" s="59">
        <v>3720</v>
      </c>
      <c r="CB360" s="60">
        <v>2090</v>
      </c>
      <c r="CC360" s="59"/>
      <c r="CD360" s="59"/>
      <c r="CE360" s="61"/>
      <c r="CF360" s="39"/>
      <c r="CG360" s="39"/>
    </row>
    <row r="361" spans="1:85" outlineLevel="1" x14ac:dyDescent="0.35">
      <c r="A361" s="83" t="s">
        <v>536</v>
      </c>
      <c r="B361" s="78" t="s">
        <v>523</v>
      </c>
      <c r="C361" s="35" t="s">
        <v>109</v>
      </c>
      <c r="D361" s="35" t="s">
        <v>524</v>
      </c>
      <c r="E361" s="36" t="s">
        <v>74</v>
      </c>
      <c r="F361" s="77">
        <f>G361+H361</f>
        <v>5887.5412999999999</v>
      </c>
      <c r="G361" s="259">
        <f>SUMIF($I$5:$CG$5,"федеральный бюджет",I361:CG361)</f>
        <v>0</v>
      </c>
      <c r="H361" s="32">
        <f>SUMIF($I$5:$CG$5,"краевой бюджет",I361:CG361)</f>
        <v>5887.5412999999999</v>
      </c>
      <c r="I361" s="259"/>
      <c r="J361" s="32"/>
      <c r="K361" s="358"/>
      <c r="L361" s="39"/>
      <c r="M361" s="358"/>
      <c r="N361" s="39"/>
      <c r="O361" s="358"/>
      <c r="P361" s="39"/>
      <c r="Q361" s="259"/>
      <c r="R361" s="32"/>
      <c r="S361" s="39"/>
      <c r="T361" s="259"/>
      <c r="U361" s="32"/>
      <c r="V361" s="358"/>
      <c r="W361" s="53"/>
      <c r="X361" s="358"/>
      <c r="Y361" s="39"/>
      <c r="Z361" s="371"/>
      <c r="AA361" s="40"/>
      <c r="AB361" s="358"/>
      <c r="AC361" s="39"/>
      <c r="AD361" s="54"/>
      <c r="AE361" s="358"/>
      <c r="AF361" s="39"/>
      <c r="AG361" s="39"/>
      <c r="AH361" s="259"/>
      <c r="AI361" s="32"/>
      <c r="AJ361" s="259"/>
      <c r="AK361" s="32"/>
      <c r="AL361" s="259"/>
      <c r="AM361" s="39"/>
      <c r="AN361" s="371"/>
      <c r="AO361" s="40"/>
      <c r="AP361" s="358"/>
      <c r="AQ361" s="39"/>
      <c r="AR361" s="40"/>
      <c r="AS361" s="40"/>
      <c r="AT361" s="40"/>
      <c r="AU361" s="39"/>
      <c r="AV361" s="358"/>
      <c r="AW361" s="39"/>
      <c r="AX361" s="54"/>
      <c r="AY361" s="358"/>
      <c r="AZ361" s="39"/>
      <c r="BA361" s="358"/>
      <c r="BB361" s="39"/>
      <c r="BC361" s="40"/>
      <c r="BD361" s="39"/>
      <c r="BE361" s="39"/>
      <c r="BF361" s="40"/>
      <c r="BG361" s="40"/>
      <c r="BH361" s="55"/>
      <c r="BI361" s="56"/>
      <c r="BJ361" s="39"/>
      <c r="BK361" s="54"/>
      <c r="BL361" s="358"/>
      <c r="BM361" s="39"/>
      <c r="BN361" s="381"/>
      <c r="BO361" s="53"/>
      <c r="BP361" s="53"/>
      <c r="BQ361" s="39">
        <v>5887.5412999999999</v>
      </c>
      <c r="BR361" s="39"/>
      <c r="BS361" s="39"/>
      <c r="BT361" s="32"/>
      <c r="BU361" s="39"/>
      <c r="BV361" s="57"/>
      <c r="BW361" s="375"/>
      <c r="BX361" s="54"/>
      <c r="BY361" s="358"/>
      <c r="BZ361" s="58"/>
      <c r="CA361" s="59"/>
      <c r="CB361" s="60"/>
      <c r="CC361" s="59"/>
      <c r="CD361" s="59"/>
      <c r="CE361" s="61"/>
      <c r="CF361" s="39"/>
      <c r="CG361" s="39"/>
    </row>
    <row r="362" spans="1:85" outlineLevel="1" x14ac:dyDescent="0.35">
      <c r="A362" s="83" t="s">
        <v>536</v>
      </c>
      <c r="B362" s="78" t="s">
        <v>574</v>
      </c>
      <c r="C362" s="35" t="s">
        <v>118</v>
      </c>
      <c r="D362" s="72" t="s">
        <v>575</v>
      </c>
      <c r="E362" s="36" t="s">
        <v>248</v>
      </c>
      <c r="F362" s="77">
        <f t="shared" si="68"/>
        <v>93488.505550000002</v>
      </c>
      <c r="G362" s="259">
        <f t="shared" si="58"/>
        <v>20408.157910000002</v>
      </c>
      <c r="H362" s="32">
        <f t="shared" si="59"/>
        <v>73080.347640000007</v>
      </c>
      <c r="I362" s="259">
        <v>1200.3389099999999</v>
      </c>
      <c r="J362" s="32">
        <v>490.27928000000003</v>
      </c>
      <c r="K362" s="358"/>
      <c r="L362" s="39"/>
      <c r="M362" s="358">
        <v>1437.19875</v>
      </c>
      <c r="N362" s="39">
        <v>587.02484000000004</v>
      </c>
      <c r="O362" s="358"/>
      <c r="P362" s="39"/>
      <c r="Q362" s="259"/>
      <c r="R362" s="39"/>
      <c r="S362" s="39">
        <f>12737.67285+2922.10186</f>
        <v>15659.774710000002</v>
      </c>
      <c r="T362" s="259"/>
      <c r="U362" s="32"/>
      <c r="V362" s="358"/>
      <c r="W362" s="53"/>
      <c r="X362" s="358"/>
      <c r="Y362" s="39"/>
      <c r="Z362" s="371"/>
      <c r="AA362" s="40"/>
      <c r="AB362" s="358"/>
      <c r="AC362" s="39"/>
      <c r="AD362" s="54"/>
      <c r="AE362" s="358">
        <v>1161.5339899999999</v>
      </c>
      <c r="AF362" s="39">
        <v>474.42937000000001</v>
      </c>
      <c r="AG362" s="39">
        <v>30732.376270000001</v>
      </c>
      <c r="AH362" s="358">
        <v>16609.08626</v>
      </c>
      <c r="AI362" s="39">
        <v>6783.99298</v>
      </c>
      <c r="AJ362" s="259"/>
      <c r="AK362" s="32"/>
      <c r="AL362" s="259"/>
      <c r="AM362" s="39"/>
      <c r="AN362" s="371"/>
      <c r="AO362" s="40"/>
      <c r="AP362" s="358"/>
      <c r="AQ362" s="39"/>
      <c r="AR362" s="40"/>
      <c r="AS362" s="40"/>
      <c r="AT362" s="40"/>
      <c r="AU362" s="39"/>
      <c r="AV362" s="358"/>
      <c r="AW362" s="39"/>
      <c r="AX362" s="54"/>
      <c r="AY362" s="358"/>
      <c r="AZ362" s="39"/>
      <c r="BA362" s="358"/>
      <c r="BB362" s="39"/>
      <c r="BC362" s="40"/>
      <c r="BD362" s="39">
        <v>69.769279999999995</v>
      </c>
      <c r="BE362" s="39">
        <v>167.09854000000001</v>
      </c>
      <c r="BF362" s="40">
        <v>18044.7</v>
      </c>
      <c r="BG362" s="40"/>
      <c r="BH362" s="55"/>
      <c r="BI362" s="56"/>
      <c r="BJ362" s="39"/>
      <c r="BK362" s="54">
        <v>52.777369999999998</v>
      </c>
      <c r="BL362" s="358"/>
      <c r="BM362" s="39"/>
      <c r="BN362" s="381"/>
      <c r="BO362" s="53"/>
      <c r="BP362" s="53"/>
      <c r="BQ362" s="39"/>
      <c r="BR362" s="39"/>
      <c r="BS362" s="39"/>
      <c r="BT362" s="39"/>
      <c r="BU362" s="39"/>
      <c r="BV362" s="57"/>
      <c r="BW362" s="375"/>
      <c r="BX362" s="54"/>
      <c r="BY362" s="358"/>
      <c r="BZ362" s="58"/>
      <c r="CA362" s="59"/>
      <c r="CB362" s="60"/>
      <c r="CC362" s="59">
        <v>18.125</v>
      </c>
      <c r="CD362" s="59"/>
      <c r="CE362" s="61"/>
      <c r="CF362" s="39"/>
      <c r="CG362" s="39"/>
    </row>
    <row r="363" spans="1:85" ht="46.5" outlineLevel="1" x14ac:dyDescent="0.35">
      <c r="A363" s="83" t="s">
        <v>536</v>
      </c>
      <c r="B363" s="78" t="s">
        <v>576</v>
      </c>
      <c r="C363" s="35" t="s">
        <v>118</v>
      </c>
      <c r="D363" s="72" t="s">
        <v>577</v>
      </c>
      <c r="E363" s="36" t="s">
        <v>248</v>
      </c>
      <c r="F363" s="77">
        <f t="shared" si="68"/>
        <v>150967.71933999998</v>
      </c>
      <c r="G363" s="259">
        <f t="shared" si="58"/>
        <v>23127.547149999999</v>
      </c>
      <c r="H363" s="32">
        <f t="shared" si="59"/>
        <v>127840.17218999998</v>
      </c>
      <c r="I363" s="259">
        <v>1028.2807</v>
      </c>
      <c r="J363" s="32">
        <v>420.00196999999997</v>
      </c>
      <c r="K363" s="358"/>
      <c r="L363" s="39"/>
      <c r="M363" s="358">
        <f>1598.07878+26.35548</f>
        <v>1624.43426</v>
      </c>
      <c r="N363" s="39">
        <f>652.7364+10.76492</f>
        <v>663.50131999999996</v>
      </c>
      <c r="O363" s="358"/>
      <c r="P363" s="39"/>
      <c r="Q363" s="259"/>
      <c r="R363" s="39"/>
      <c r="S363" s="39">
        <f>11560.62196+3212.39156</f>
        <v>14773.01352</v>
      </c>
      <c r="T363" s="259">
        <v>1560.29629</v>
      </c>
      <c r="U363" s="32">
        <v>637.30371000000002</v>
      </c>
      <c r="V363" s="259"/>
      <c r="W363" s="38"/>
      <c r="X363" s="358"/>
      <c r="Y363" s="39"/>
      <c r="Z363" s="371"/>
      <c r="AA363" s="40"/>
      <c r="AB363" s="358">
        <f>7867.3448+730.63004</f>
        <v>8597.9748399999989</v>
      </c>
      <c r="AC363" s="39">
        <f>3213.42252+298.42636</f>
        <v>3511.84888</v>
      </c>
      <c r="AD363" s="54"/>
      <c r="AE363" s="358">
        <v>715.67903999999999</v>
      </c>
      <c r="AF363" s="39">
        <v>292.31961999999999</v>
      </c>
      <c r="AG363" s="39">
        <v>15166.13155</v>
      </c>
      <c r="AH363" s="358">
        <v>9495.8536100000001</v>
      </c>
      <c r="AI363" s="39">
        <v>3878.5880999999999</v>
      </c>
      <c r="AJ363" s="259"/>
      <c r="AK363" s="32"/>
      <c r="AL363" s="259"/>
      <c r="AM363" s="39"/>
      <c r="AN363" s="371"/>
      <c r="AO363" s="40"/>
      <c r="AP363" s="358"/>
      <c r="AQ363" s="39"/>
      <c r="AR363" s="40"/>
      <c r="AS363" s="40"/>
      <c r="AT363" s="40"/>
      <c r="AU363" s="39"/>
      <c r="AV363" s="358"/>
      <c r="AW363" s="39"/>
      <c r="AX363" s="54"/>
      <c r="AY363" s="358"/>
      <c r="AZ363" s="39"/>
      <c r="BA363" s="358"/>
      <c r="BB363" s="39"/>
      <c r="BC363" s="40"/>
      <c r="BD363" s="32">
        <v>154.03936999999999</v>
      </c>
      <c r="BE363" s="32"/>
      <c r="BF363" s="42">
        <v>30207.188999999998</v>
      </c>
      <c r="BG363" s="42"/>
      <c r="BH363" s="43"/>
      <c r="BI363" s="56"/>
      <c r="BJ363" s="39"/>
      <c r="BK363" s="41">
        <v>91.002099999999999</v>
      </c>
      <c r="BL363" s="259"/>
      <c r="BM363" s="32"/>
      <c r="BN363" s="381">
        <v>63.097790000000003</v>
      </c>
      <c r="BO363" s="53">
        <v>27.63841</v>
      </c>
      <c r="BP363" s="53"/>
      <c r="BQ363" s="39"/>
      <c r="BR363" s="39"/>
      <c r="BS363" s="39"/>
      <c r="BT363" s="39"/>
      <c r="BU363" s="39">
        <v>6744.8617400000003</v>
      </c>
      <c r="BV363" s="57"/>
      <c r="BW363" s="375">
        <v>41.930619999999998</v>
      </c>
      <c r="BX363" s="54">
        <v>122.08596</v>
      </c>
      <c r="BY363" s="259"/>
      <c r="BZ363" s="46"/>
      <c r="CA363" s="47"/>
      <c r="CB363" s="48"/>
      <c r="CC363" s="47">
        <v>27.125</v>
      </c>
      <c r="CD363" s="47"/>
      <c r="CE363" s="49">
        <v>51123.521939999999</v>
      </c>
      <c r="CF363" s="39"/>
      <c r="CG363" s="39"/>
    </row>
    <row r="364" spans="1:85" outlineLevel="1" x14ac:dyDescent="0.35">
      <c r="A364" s="83" t="s">
        <v>536</v>
      </c>
      <c r="B364" s="78" t="s">
        <v>578</v>
      </c>
      <c r="C364" s="35" t="s">
        <v>118</v>
      </c>
      <c r="D364" s="72" t="s">
        <v>579</v>
      </c>
      <c r="E364" s="36" t="s">
        <v>74</v>
      </c>
      <c r="F364" s="77">
        <f t="shared" si="68"/>
        <v>10594.187989999999</v>
      </c>
      <c r="G364" s="259">
        <f t="shared" si="58"/>
        <v>388.94869</v>
      </c>
      <c r="H364" s="32">
        <f t="shared" si="59"/>
        <v>10205.239299999999</v>
      </c>
      <c r="I364" s="259"/>
      <c r="J364" s="32"/>
      <c r="K364" s="358">
        <v>165.43709999999999</v>
      </c>
      <c r="L364" s="39">
        <v>67.572900000000004</v>
      </c>
      <c r="M364" s="358"/>
      <c r="N364" s="39"/>
      <c r="O364" s="358"/>
      <c r="P364" s="39"/>
      <c r="Q364" s="259"/>
      <c r="R364" s="32"/>
      <c r="S364" s="39">
        <v>34.631100000000004</v>
      </c>
      <c r="T364" s="259">
        <v>223.51159000000001</v>
      </c>
      <c r="U364" s="32">
        <v>91.293409999999994</v>
      </c>
      <c r="V364" s="259"/>
      <c r="W364" s="38"/>
      <c r="X364" s="358"/>
      <c r="Y364" s="39"/>
      <c r="Z364" s="371"/>
      <c r="AA364" s="40"/>
      <c r="AB364" s="358"/>
      <c r="AC364" s="39"/>
      <c r="AD364" s="54"/>
      <c r="AE364" s="358"/>
      <c r="AF364" s="39"/>
      <c r="AG364" s="39"/>
      <c r="AH364" s="259"/>
      <c r="AI364" s="32"/>
      <c r="AJ364" s="259"/>
      <c r="AK364" s="32"/>
      <c r="AL364" s="259"/>
      <c r="AM364" s="39"/>
      <c r="AN364" s="371"/>
      <c r="AO364" s="40"/>
      <c r="AP364" s="358"/>
      <c r="AQ364" s="39"/>
      <c r="AR364" s="40"/>
      <c r="AS364" s="40"/>
      <c r="AT364" s="40"/>
      <c r="AU364" s="39"/>
      <c r="AV364" s="358"/>
      <c r="AW364" s="39"/>
      <c r="AX364" s="54"/>
      <c r="AY364" s="358"/>
      <c r="AZ364" s="39"/>
      <c r="BA364" s="358"/>
      <c r="BB364" s="39"/>
      <c r="BC364" s="40"/>
      <c r="BD364" s="32"/>
      <c r="BE364" s="32"/>
      <c r="BF364" s="42"/>
      <c r="BG364" s="42"/>
      <c r="BH364" s="43"/>
      <c r="BI364" s="56"/>
      <c r="BJ364" s="39"/>
      <c r="BK364" s="41"/>
      <c r="BL364" s="259"/>
      <c r="BM364" s="32"/>
      <c r="BN364" s="381"/>
      <c r="BO364" s="53"/>
      <c r="BP364" s="53"/>
      <c r="BQ364" s="39"/>
      <c r="BR364" s="39"/>
      <c r="BS364" s="39"/>
      <c r="BT364" s="32"/>
      <c r="BU364" s="39"/>
      <c r="BV364" s="57"/>
      <c r="BW364" s="375"/>
      <c r="BX364" s="54"/>
      <c r="BY364" s="259"/>
      <c r="BZ364" s="46"/>
      <c r="CA364" s="47"/>
      <c r="CB364" s="48"/>
      <c r="CC364" s="47"/>
      <c r="CD364" s="47"/>
      <c r="CE364" s="49">
        <v>10011.741889999999</v>
      </c>
      <c r="CF364" s="39"/>
      <c r="CG364" s="39"/>
    </row>
    <row r="365" spans="1:85" outlineLevel="1" x14ac:dyDescent="0.35">
      <c r="A365" s="83" t="s">
        <v>536</v>
      </c>
      <c r="B365" s="78" t="s">
        <v>580</v>
      </c>
      <c r="C365" s="35" t="s">
        <v>118</v>
      </c>
      <c r="D365" s="72" t="s">
        <v>581</v>
      </c>
      <c r="E365" s="36" t="s">
        <v>74</v>
      </c>
      <c r="F365" s="77">
        <f t="shared" si="68"/>
        <v>5141.0344399999994</v>
      </c>
      <c r="G365" s="259">
        <f t="shared" si="58"/>
        <v>1784.0695799999999</v>
      </c>
      <c r="H365" s="32">
        <f t="shared" si="59"/>
        <v>3356.9648599999996</v>
      </c>
      <c r="I365" s="259">
        <v>165.85173</v>
      </c>
      <c r="J365" s="32">
        <v>67.742249999999999</v>
      </c>
      <c r="K365" s="358">
        <f>483.44397+161.44549</f>
        <v>644.88945999999999</v>
      </c>
      <c r="L365" s="39">
        <f>197.46303+65.94253</f>
        <v>263.40556000000004</v>
      </c>
      <c r="M365" s="358">
        <v>158.26954000000001</v>
      </c>
      <c r="N365" s="39">
        <v>64.645309999999995</v>
      </c>
      <c r="O365" s="358"/>
      <c r="P365" s="39"/>
      <c r="Q365" s="259"/>
      <c r="R365" s="32"/>
      <c r="S365" s="39">
        <v>1301.1398999999999</v>
      </c>
      <c r="T365" s="259">
        <v>815.05885000000001</v>
      </c>
      <c r="U365" s="32">
        <v>332.91115000000002</v>
      </c>
      <c r="V365" s="259"/>
      <c r="W365" s="38"/>
      <c r="X365" s="358"/>
      <c r="Y365" s="39"/>
      <c r="Z365" s="371"/>
      <c r="AA365" s="40"/>
      <c r="AB365" s="358"/>
      <c r="AC365" s="39"/>
      <c r="AD365" s="54"/>
      <c r="AE365" s="358"/>
      <c r="AF365" s="39"/>
      <c r="AG365" s="39"/>
      <c r="AH365" s="259"/>
      <c r="AI365" s="32"/>
      <c r="AJ365" s="259"/>
      <c r="AK365" s="32"/>
      <c r="AL365" s="259"/>
      <c r="AM365" s="39"/>
      <c r="AN365" s="371"/>
      <c r="AO365" s="40"/>
      <c r="AP365" s="358"/>
      <c r="AQ365" s="39"/>
      <c r="AR365" s="40"/>
      <c r="AS365" s="40"/>
      <c r="AT365" s="40"/>
      <c r="AU365" s="39"/>
      <c r="AV365" s="358"/>
      <c r="AW365" s="39"/>
      <c r="AX365" s="54"/>
      <c r="AY365" s="358"/>
      <c r="AZ365" s="39"/>
      <c r="BA365" s="358"/>
      <c r="BB365" s="39"/>
      <c r="BC365" s="40"/>
      <c r="BD365" s="32"/>
      <c r="BE365" s="32"/>
      <c r="BF365" s="42"/>
      <c r="BG365" s="42"/>
      <c r="BH365" s="43"/>
      <c r="BI365" s="56"/>
      <c r="BJ365" s="39"/>
      <c r="BK365" s="41"/>
      <c r="BL365" s="259"/>
      <c r="BM365" s="32"/>
      <c r="BN365" s="381"/>
      <c r="BO365" s="53"/>
      <c r="BP365" s="53"/>
      <c r="BQ365" s="39"/>
      <c r="BR365" s="39"/>
      <c r="BS365" s="39"/>
      <c r="BT365" s="32"/>
      <c r="BU365" s="39">
        <v>311.51931999999999</v>
      </c>
      <c r="BV365" s="57"/>
      <c r="BW365" s="375"/>
      <c r="BX365" s="54"/>
      <c r="BY365" s="259"/>
      <c r="BZ365" s="46"/>
      <c r="CA365" s="47">
        <v>550</v>
      </c>
      <c r="CB365" s="48"/>
      <c r="CC365" s="47"/>
      <c r="CD365" s="47"/>
      <c r="CE365" s="49">
        <v>465.60136999999997</v>
      </c>
      <c r="CF365" s="39"/>
      <c r="CG365" s="39"/>
    </row>
    <row r="366" spans="1:85" outlineLevel="1" x14ac:dyDescent="0.35">
      <c r="A366" s="83" t="s">
        <v>536</v>
      </c>
      <c r="B366" s="10" t="s">
        <v>582</v>
      </c>
      <c r="C366" s="35" t="s">
        <v>118</v>
      </c>
      <c r="D366" s="72" t="s">
        <v>583</v>
      </c>
      <c r="E366" s="36" t="s">
        <v>74</v>
      </c>
      <c r="F366" s="77">
        <f t="shared" si="68"/>
        <v>2204.7750799999999</v>
      </c>
      <c r="G366" s="259">
        <f t="shared" si="58"/>
        <v>69.225009999999997</v>
      </c>
      <c r="H366" s="32">
        <f t="shared" si="59"/>
        <v>2135.5500699999998</v>
      </c>
      <c r="I366" s="259"/>
      <c r="J366" s="32"/>
      <c r="K366" s="358"/>
      <c r="L366" s="39"/>
      <c r="M366" s="358"/>
      <c r="N366" s="39"/>
      <c r="O366" s="358"/>
      <c r="P366" s="39"/>
      <c r="Q366" s="259"/>
      <c r="R366" s="32"/>
      <c r="S366" s="39">
        <v>430.4151</v>
      </c>
      <c r="T366" s="259">
        <v>69.225009999999997</v>
      </c>
      <c r="U366" s="32">
        <v>28.274989999999999</v>
      </c>
      <c r="V366" s="358"/>
      <c r="W366" s="53"/>
      <c r="X366" s="358"/>
      <c r="Y366" s="39"/>
      <c r="Z366" s="371"/>
      <c r="AA366" s="40"/>
      <c r="AB366" s="358"/>
      <c r="AC366" s="39"/>
      <c r="AD366" s="54"/>
      <c r="AE366" s="358"/>
      <c r="AF366" s="39"/>
      <c r="AG366" s="39"/>
      <c r="AH366" s="259"/>
      <c r="AI366" s="32"/>
      <c r="AJ366" s="259"/>
      <c r="AK366" s="32"/>
      <c r="AL366" s="259"/>
      <c r="AM366" s="39"/>
      <c r="AN366" s="371"/>
      <c r="AO366" s="40"/>
      <c r="AP366" s="358"/>
      <c r="AQ366" s="39"/>
      <c r="AR366" s="40"/>
      <c r="AS366" s="40"/>
      <c r="AT366" s="40"/>
      <c r="AU366" s="39"/>
      <c r="AV366" s="358"/>
      <c r="AW366" s="39"/>
      <c r="AX366" s="54"/>
      <c r="AY366" s="358"/>
      <c r="AZ366" s="39"/>
      <c r="BA366" s="358"/>
      <c r="BB366" s="39"/>
      <c r="BC366" s="40"/>
      <c r="BD366" s="39"/>
      <c r="BE366" s="39"/>
      <c r="BF366" s="40"/>
      <c r="BG366" s="40"/>
      <c r="BH366" s="55"/>
      <c r="BI366" s="56"/>
      <c r="BJ366" s="39"/>
      <c r="BK366" s="54"/>
      <c r="BL366" s="358"/>
      <c r="BM366" s="39"/>
      <c r="BN366" s="381"/>
      <c r="BO366" s="53"/>
      <c r="BP366" s="53"/>
      <c r="BQ366" s="39"/>
      <c r="BR366" s="39"/>
      <c r="BS366" s="39"/>
      <c r="BT366" s="32"/>
      <c r="BU366" s="39"/>
      <c r="BV366" s="57"/>
      <c r="BW366" s="375"/>
      <c r="BX366" s="54"/>
      <c r="BY366" s="358"/>
      <c r="BZ366" s="58"/>
      <c r="CA366" s="59"/>
      <c r="CB366" s="60"/>
      <c r="CC366" s="59"/>
      <c r="CD366" s="59"/>
      <c r="CE366" s="61">
        <v>1676.85998</v>
      </c>
      <c r="CF366" s="39"/>
      <c r="CG366" s="39"/>
    </row>
    <row r="367" spans="1:85" outlineLevel="1" x14ac:dyDescent="0.35">
      <c r="A367" s="83" t="s">
        <v>536</v>
      </c>
      <c r="B367" s="10" t="s">
        <v>584</v>
      </c>
      <c r="C367" s="35" t="s">
        <v>118</v>
      </c>
      <c r="D367" s="72" t="s">
        <v>585</v>
      </c>
      <c r="E367" s="36" t="s">
        <v>74</v>
      </c>
      <c r="F367" s="77">
        <f t="shared" si="68"/>
        <v>1895.56177</v>
      </c>
      <c r="G367" s="259">
        <f t="shared" si="58"/>
        <v>452.33753000000002</v>
      </c>
      <c r="H367" s="32">
        <f t="shared" si="59"/>
        <v>1443.22424</v>
      </c>
      <c r="I367" s="259"/>
      <c r="J367" s="32"/>
      <c r="K367" s="358"/>
      <c r="L367" s="39"/>
      <c r="M367" s="358"/>
      <c r="N367" s="39"/>
      <c r="O367" s="358"/>
      <c r="P367" s="39"/>
      <c r="Q367" s="259"/>
      <c r="R367" s="32"/>
      <c r="S367" s="39">
        <v>413.09955000000002</v>
      </c>
      <c r="T367" s="259">
        <v>452.33753000000002</v>
      </c>
      <c r="U367" s="32">
        <v>184.75747000000001</v>
      </c>
      <c r="V367" s="358"/>
      <c r="W367" s="53"/>
      <c r="X367" s="358"/>
      <c r="Y367" s="39"/>
      <c r="Z367" s="371"/>
      <c r="AA367" s="40"/>
      <c r="AB367" s="358"/>
      <c r="AC367" s="39"/>
      <c r="AD367" s="54"/>
      <c r="AE367" s="358"/>
      <c r="AF367" s="39"/>
      <c r="AG367" s="39"/>
      <c r="AH367" s="259"/>
      <c r="AI367" s="32"/>
      <c r="AJ367" s="259"/>
      <c r="AK367" s="32"/>
      <c r="AL367" s="259"/>
      <c r="AM367" s="39"/>
      <c r="AN367" s="371"/>
      <c r="AO367" s="40"/>
      <c r="AP367" s="358"/>
      <c r="AQ367" s="39"/>
      <c r="AR367" s="40"/>
      <c r="AS367" s="40"/>
      <c r="AT367" s="40"/>
      <c r="AU367" s="39"/>
      <c r="AV367" s="358"/>
      <c r="AW367" s="39"/>
      <c r="AX367" s="54"/>
      <c r="AY367" s="358"/>
      <c r="AZ367" s="39"/>
      <c r="BA367" s="358"/>
      <c r="BB367" s="39"/>
      <c r="BC367" s="40"/>
      <c r="BD367" s="39"/>
      <c r="BE367" s="39"/>
      <c r="BF367" s="40"/>
      <c r="BG367" s="40"/>
      <c r="BH367" s="55"/>
      <c r="BI367" s="56"/>
      <c r="BJ367" s="39"/>
      <c r="BK367" s="54"/>
      <c r="BL367" s="358"/>
      <c r="BM367" s="39"/>
      <c r="BN367" s="381"/>
      <c r="BO367" s="53"/>
      <c r="BP367" s="53"/>
      <c r="BQ367" s="39"/>
      <c r="BR367" s="39"/>
      <c r="BS367" s="39"/>
      <c r="BT367" s="32"/>
      <c r="BU367" s="39"/>
      <c r="BV367" s="57"/>
      <c r="BW367" s="375"/>
      <c r="BX367" s="54"/>
      <c r="BY367" s="358"/>
      <c r="BZ367" s="58"/>
      <c r="CA367" s="59"/>
      <c r="CB367" s="60"/>
      <c r="CC367" s="59"/>
      <c r="CD367" s="59"/>
      <c r="CE367" s="49">
        <v>845.36721999999997</v>
      </c>
      <c r="CF367" s="39"/>
      <c r="CG367" s="39"/>
    </row>
    <row r="368" spans="1:85" outlineLevel="1" x14ac:dyDescent="0.35">
      <c r="A368" s="75" t="s">
        <v>536</v>
      </c>
      <c r="B368" s="10" t="s">
        <v>586</v>
      </c>
      <c r="C368" s="35" t="s">
        <v>118</v>
      </c>
      <c r="D368" s="72" t="s">
        <v>587</v>
      </c>
      <c r="E368" s="36" t="s">
        <v>74</v>
      </c>
      <c r="F368" s="77">
        <f t="shared" si="68"/>
        <v>2807.6725999999999</v>
      </c>
      <c r="G368" s="259">
        <f t="shared" si="58"/>
        <v>149.16392999999999</v>
      </c>
      <c r="H368" s="32">
        <f t="shared" si="59"/>
        <v>2658.5086699999997</v>
      </c>
      <c r="I368" s="259"/>
      <c r="J368" s="32"/>
      <c r="K368" s="358"/>
      <c r="L368" s="39"/>
      <c r="M368" s="358"/>
      <c r="N368" s="39"/>
      <c r="O368" s="358"/>
      <c r="P368" s="39"/>
      <c r="Q368" s="259"/>
      <c r="R368" s="32"/>
      <c r="S368" s="39">
        <v>130.67150000000001</v>
      </c>
      <c r="T368" s="259">
        <v>149.16392999999999</v>
      </c>
      <c r="U368" s="32">
        <v>60.926070000000003</v>
      </c>
      <c r="V368" s="358"/>
      <c r="W368" s="53"/>
      <c r="X368" s="358"/>
      <c r="Y368" s="39"/>
      <c r="Z368" s="371"/>
      <c r="AA368" s="40"/>
      <c r="AB368" s="358"/>
      <c r="AC368" s="39"/>
      <c r="AD368" s="54"/>
      <c r="AE368" s="358"/>
      <c r="AF368" s="39"/>
      <c r="AG368" s="39"/>
      <c r="AH368" s="259"/>
      <c r="AI368" s="32"/>
      <c r="AJ368" s="259"/>
      <c r="AK368" s="32"/>
      <c r="AL368" s="259"/>
      <c r="AM368" s="39"/>
      <c r="AN368" s="371"/>
      <c r="AO368" s="40"/>
      <c r="AP368" s="358"/>
      <c r="AQ368" s="39"/>
      <c r="AR368" s="40"/>
      <c r="AS368" s="40"/>
      <c r="AT368" s="40"/>
      <c r="AU368" s="39"/>
      <c r="AV368" s="358"/>
      <c r="AW368" s="39"/>
      <c r="AX368" s="54"/>
      <c r="AY368" s="358"/>
      <c r="AZ368" s="39"/>
      <c r="BA368" s="358"/>
      <c r="BB368" s="39"/>
      <c r="BC368" s="40"/>
      <c r="BD368" s="39"/>
      <c r="BE368" s="39"/>
      <c r="BF368" s="40"/>
      <c r="BG368" s="40"/>
      <c r="BH368" s="55"/>
      <c r="BI368" s="56"/>
      <c r="BJ368" s="39"/>
      <c r="BK368" s="54"/>
      <c r="BL368" s="358"/>
      <c r="BM368" s="39"/>
      <c r="BN368" s="381"/>
      <c r="BO368" s="53"/>
      <c r="BP368" s="53"/>
      <c r="BQ368" s="39"/>
      <c r="BR368" s="39"/>
      <c r="BS368" s="39"/>
      <c r="BT368" s="32"/>
      <c r="BU368" s="39"/>
      <c r="BV368" s="57"/>
      <c r="BW368" s="375"/>
      <c r="BX368" s="54"/>
      <c r="BY368" s="358"/>
      <c r="BZ368" s="58"/>
      <c r="CA368" s="59"/>
      <c r="CB368" s="60"/>
      <c r="CC368" s="59"/>
      <c r="CD368" s="59"/>
      <c r="CE368" s="61">
        <v>2466.9110999999998</v>
      </c>
      <c r="CF368" s="39"/>
      <c r="CG368" s="39"/>
    </row>
    <row r="369" spans="1:85" outlineLevel="1" x14ac:dyDescent="0.35">
      <c r="A369" s="83" t="s">
        <v>536</v>
      </c>
      <c r="B369" s="10" t="s">
        <v>588</v>
      </c>
      <c r="C369" s="35" t="s">
        <v>118</v>
      </c>
      <c r="D369" s="72">
        <v>2422000852</v>
      </c>
      <c r="E369" s="36" t="s">
        <v>74</v>
      </c>
      <c r="F369" s="77">
        <f t="shared" si="68"/>
        <v>364.60615000000001</v>
      </c>
      <c r="G369" s="259">
        <f t="shared" si="58"/>
        <v>169.29953</v>
      </c>
      <c r="H369" s="32">
        <f t="shared" si="59"/>
        <v>195.30662000000001</v>
      </c>
      <c r="I369" s="259"/>
      <c r="J369" s="32"/>
      <c r="K369" s="358"/>
      <c r="L369" s="39"/>
      <c r="M369" s="358"/>
      <c r="N369" s="39"/>
      <c r="O369" s="358"/>
      <c r="P369" s="39"/>
      <c r="Q369" s="259"/>
      <c r="R369" s="32"/>
      <c r="S369" s="39">
        <v>126.15615</v>
      </c>
      <c r="T369" s="259">
        <v>169.29953</v>
      </c>
      <c r="U369" s="32">
        <v>69.150469999999999</v>
      </c>
      <c r="V369" s="358"/>
      <c r="W369" s="53"/>
      <c r="X369" s="358"/>
      <c r="Y369" s="39"/>
      <c r="Z369" s="371"/>
      <c r="AA369" s="40"/>
      <c r="AB369" s="358"/>
      <c r="AC369" s="39"/>
      <c r="AD369" s="54"/>
      <c r="AE369" s="358"/>
      <c r="AF369" s="39"/>
      <c r="AG369" s="39"/>
      <c r="AH369" s="259"/>
      <c r="AI369" s="32"/>
      <c r="AJ369" s="259"/>
      <c r="AK369" s="32"/>
      <c r="AL369" s="259"/>
      <c r="AM369" s="39"/>
      <c r="AN369" s="371"/>
      <c r="AO369" s="40"/>
      <c r="AP369" s="358"/>
      <c r="AQ369" s="39"/>
      <c r="AR369" s="40"/>
      <c r="AS369" s="40"/>
      <c r="AT369" s="40"/>
      <c r="AU369" s="39"/>
      <c r="AV369" s="358"/>
      <c r="AW369" s="39"/>
      <c r="AX369" s="54"/>
      <c r="AY369" s="358"/>
      <c r="AZ369" s="39"/>
      <c r="BA369" s="358"/>
      <c r="BB369" s="39"/>
      <c r="BC369" s="40"/>
      <c r="BD369" s="39"/>
      <c r="BE369" s="39"/>
      <c r="BF369" s="40"/>
      <c r="BG369" s="40"/>
      <c r="BH369" s="55"/>
      <c r="BI369" s="56"/>
      <c r="BJ369" s="39"/>
      <c r="BK369" s="54"/>
      <c r="BL369" s="358"/>
      <c r="BM369" s="39"/>
      <c r="BN369" s="381"/>
      <c r="BO369" s="53"/>
      <c r="BP369" s="53"/>
      <c r="BQ369" s="39"/>
      <c r="BR369" s="39"/>
      <c r="BS369" s="39"/>
      <c r="BT369" s="32"/>
      <c r="BU369" s="39"/>
      <c r="BV369" s="57"/>
      <c r="BW369" s="375"/>
      <c r="BX369" s="54"/>
      <c r="BY369" s="358"/>
      <c r="BZ369" s="58"/>
      <c r="CA369" s="59"/>
      <c r="CB369" s="60"/>
      <c r="CC369" s="59"/>
      <c r="CD369" s="59"/>
      <c r="CE369" s="61"/>
      <c r="CF369" s="39"/>
      <c r="CG369" s="39"/>
    </row>
    <row r="370" spans="1:85" ht="21.75" customHeight="1" outlineLevel="1" x14ac:dyDescent="0.35">
      <c r="A370" s="83" t="s">
        <v>536</v>
      </c>
      <c r="B370" s="290" t="s">
        <v>1188</v>
      </c>
      <c r="C370" s="283" t="s">
        <v>1164</v>
      </c>
      <c r="D370" s="283" t="s">
        <v>1189</v>
      </c>
      <c r="E370" s="285"/>
      <c r="F370" s="77">
        <f t="shared" si="68"/>
        <v>1716</v>
      </c>
      <c r="G370" s="259">
        <f t="shared" si="58"/>
        <v>0</v>
      </c>
      <c r="H370" s="32">
        <f t="shared" si="59"/>
        <v>1716</v>
      </c>
      <c r="I370" s="350"/>
      <c r="J370" s="281"/>
      <c r="K370" s="367"/>
      <c r="L370" s="280"/>
      <c r="M370" s="367"/>
      <c r="N370" s="280"/>
      <c r="O370" s="367"/>
      <c r="P370" s="280"/>
      <c r="Q370" s="350"/>
      <c r="R370" s="281"/>
      <c r="S370" s="280"/>
      <c r="T370" s="350"/>
      <c r="U370" s="281"/>
      <c r="V370" s="367"/>
      <c r="W370" s="279"/>
      <c r="X370" s="367"/>
      <c r="Y370" s="280"/>
      <c r="Z370" s="367"/>
      <c r="AA370" s="280"/>
      <c r="AB370" s="367"/>
      <c r="AC370" s="280"/>
      <c r="AD370" s="280"/>
      <c r="AE370" s="367"/>
      <c r="AF370" s="280"/>
      <c r="AG370" s="280"/>
      <c r="AH370" s="350"/>
      <c r="AI370" s="281"/>
      <c r="AJ370" s="350"/>
      <c r="AK370" s="281"/>
      <c r="AL370" s="350"/>
      <c r="AM370" s="280"/>
      <c r="AN370" s="367"/>
      <c r="AO370" s="280"/>
      <c r="AP370" s="367"/>
      <c r="AQ370" s="280"/>
      <c r="AR370" s="280"/>
      <c r="AS370" s="280">
        <v>1716</v>
      </c>
      <c r="AT370" s="280"/>
      <c r="AU370" s="280"/>
      <c r="AV370" s="367"/>
      <c r="AW370" s="280"/>
      <c r="AX370" s="280"/>
      <c r="AY370" s="367"/>
      <c r="AZ370" s="280"/>
      <c r="BA370" s="367"/>
      <c r="BB370" s="280"/>
      <c r="BC370" s="280"/>
      <c r="BD370" s="280"/>
      <c r="BE370" s="280"/>
      <c r="BF370" s="280"/>
      <c r="BG370" s="280"/>
      <c r="BH370" s="280"/>
      <c r="BI370" s="280"/>
      <c r="BJ370" s="280"/>
      <c r="BK370" s="280"/>
      <c r="BL370" s="367"/>
      <c r="BM370" s="280"/>
      <c r="BN370" s="397"/>
      <c r="BO370" s="279"/>
      <c r="BP370" s="279"/>
      <c r="BQ370" s="280"/>
      <c r="BR370" s="280"/>
      <c r="BS370" s="280"/>
      <c r="BT370" s="281"/>
      <c r="BU370" s="280"/>
      <c r="BV370" s="280"/>
      <c r="BW370" s="367"/>
      <c r="BX370" s="280"/>
      <c r="BY370" s="367"/>
      <c r="BZ370" s="279"/>
      <c r="CA370" s="279"/>
      <c r="CB370" s="279"/>
      <c r="CC370" s="279"/>
      <c r="CD370" s="279"/>
      <c r="CE370" s="279"/>
      <c r="CF370" s="280"/>
      <c r="CG370" s="280"/>
    </row>
    <row r="371" spans="1:85" s="3" customFormat="1" ht="22.5" x14ac:dyDescent="0.3">
      <c r="A371" s="264" t="s">
        <v>589</v>
      </c>
      <c r="B371" s="265"/>
      <c r="C371" s="261" t="s">
        <v>135</v>
      </c>
      <c r="D371" s="262"/>
      <c r="E371" s="262"/>
      <c r="F371" s="260">
        <f>SUBTOTAL(9,F336:F370)</f>
        <v>370969.65697000001</v>
      </c>
      <c r="G371" s="260">
        <f>SUBTOTAL(9,G336:G370)</f>
        <v>47330.868069999997</v>
      </c>
      <c r="H371" s="260">
        <f>SUBTOTAL(9,H336:H370)</f>
        <v>323638.78890000004</v>
      </c>
      <c r="I371" s="260">
        <f>SUBTOTAL(9,I336:I370)</f>
        <v>2394.4713399999996</v>
      </c>
      <c r="J371" s="260">
        <f>SUBTOTAL(9,J336:J370)</f>
        <v>978.02350000000001</v>
      </c>
      <c r="K371" s="260">
        <f>SUBTOTAL(9,K336:K370)</f>
        <v>810.32655999999997</v>
      </c>
      <c r="L371" s="260">
        <f>SUBTOTAL(9,L336:L370)</f>
        <v>330.97846000000004</v>
      </c>
      <c r="M371" s="260">
        <f>SUBTOTAL(9,M336:M370)</f>
        <v>3219.9025499999998</v>
      </c>
      <c r="N371" s="260">
        <f>SUBTOTAL(9,N336:N370)</f>
        <v>1315.1714699999998</v>
      </c>
      <c r="O371" s="260">
        <f>SUBTOTAL(9,O336:O370)</f>
        <v>0</v>
      </c>
      <c r="P371" s="260">
        <f>SUBTOTAL(9,P336:P370)</f>
        <v>0</v>
      </c>
      <c r="Q371" s="260">
        <f>SUBTOTAL(9,Q336:Q370)</f>
        <v>0</v>
      </c>
      <c r="R371" s="260">
        <f>SUBTOTAL(9,R336:R370)</f>
        <v>0</v>
      </c>
      <c r="S371" s="260">
        <f>SUBTOTAL(9,S336:S370)</f>
        <v>34633.489450000001</v>
      </c>
      <c r="T371" s="260">
        <f>SUBTOTAL(9,T336:T370)</f>
        <v>4221.0114700000004</v>
      </c>
      <c r="U371" s="260">
        <f>SUBTOTAL(9,U336:U370)</f>
        <v>1724.0740299999998</v>
      </c>
      <c r="V371" s="260">
        <f>SUBTOTAL(9,V336:V370)</f>
        <v>0</v>
      </c>
      <c r="W371" s="260">
        <f>SUBTOTAL(9,W336:W370)</f>
        <v>0</v>
      </c>
      <c r="X371" s="260">
        <f>SUBTOTAL(9,X336:X370)</f>
        <v>0</v>
      </c>
      <c r="Y371" s="260">
        <f>SUBTOTAL(9,Y336:Y370)</f>
        <v>0</v>
      </c>
      <c r="Z371" s="260">
        <f>SUBTOTAL(9,Z336:Z370)</f>
        <v>0</v>
      </c>
      <c r="AA371" s="260">
        <f>SUBTOTAL(9,AA336:AA370)</f>
        <v>0</v>
      </c>
      <c r="AB371" s="260">
        <f>SUBTOTAL(9,AB336:AB370)</f>
        <v>8597.9748399999989</v>
      </c>
      <c r="AC371" s="260">
        <f>SUBTOTAL(9,AC336:AC370)</f>
        <v>3511.84888</v>
      </c>
      <c r="AD371" s="260">
        <f>SUBTOTAL(9,AD336:AD370)</f>
        <v>176.42</v>
      </c>
      <c r="AE371" s="260">
        <f>SUBTOTAL(9,AE336:AE370)</f>
        <v>1877.2130299999999</v>
      </c>
      <c r="AF371" s="260">
        <f>SUBTOTAL(9,AF336:AF370)</f>
        <v>766.74899000000005</v>
      </c>
      <c r="AG371" s="260">
        <f>SUBTOTAL(9,AG336:AG370)</f>
        <v>48716.257939999996</v>
      </c>
      <c r="AH371" s="260">
        <f>SUBTOTAL(9,AH336:AH370)</f>
        <v>26104.939870000002</v>
      </c>
      <c r="AI371" s="260">
        <f>SUBTOTAL(9,AI336:AI370)</f>
        <v>10662.58108</v>
      </c>
      <c r="AJ371" s="260">
        <f>SUBTOTAL(9,AJ336:AJ370)</f>
        <v>0</v>
      </c>
      <c r="AK371" s="260">
        <f>SUBTOTAL(9,AK336:AK370)</f>
        <v>0</v>
      </c>
      <c r="AL371" s="260">
        <f>SUBTOTAL(9,AL336:AL370)</f>
        <v>0</v>
      </c>
      <c r="AM371" s="260">
        <f>SUBTOTAL(9,AM336:AM370)</f>
        <v>0</v>
      </c>
      <c r="AN371" s="260">
        <f>SUBTOTAL(9,AN336:AN370)</f>
        <v>0</v>
      </c>
      <c r="AO371" s="260">
        <f>SUBTOTAL(9,AO336:AO370)</f>
        <v>0</v>
      </c>
      <c r="AP371" s="260">
        <f>SUBTOTAL(9,AP336:AP370)</f>
        <v>0</v>
      </c>
      <c r="AQ371" s="260">
        <f>SUBTOTAL(9,AQ336:AQ370)</f>
        <v>0</v>
      </c>
      <c r="AR371" s="260">
        <f>SUBTOTAL(9,AR336:AR370)</f>
        <v>0</v>
      </c>
      <c r="AS371" s="260">
        <f>SUBTOTAL(9,AS336:AS370)</f>
        <v>1716</v>
      </c>
      <c r="AT371" s="260">
        <f>SUBTOTAL(9,AT336:AT370)</f>
        <v>0</v>
      </c>
      <c r="AU371" s="260">
        <f>SUBTOTAL(9,AU336:AU370)</f>
        <v>0</v>
      </c>
      <c r="AV371" s="260">
        <f>SUBTOTAL(9,AV336:AV370)</f>
        <v>0</v>
      </c>
      <c r="AW371" s="260">
        <f>SUBTOTAL(9,AW336:AW370)</f>
        <v>0</v>
      </c>
      <c r="AX371" s="260">
        <f>SUBTOTAL(9,AX336:AX370)</f>
        <v>0</v>
      </c>
      <c r="AY371" s="260">
        <f>SUBTOTAL(9,AY336:AY370)</f>
        <v>0</v>
      </c>
      <c r="AZ371" s="260">
        <f>SUBTOTAL(9,AZ336:AZ370)</f>
        <v>0</v>
      </c>
      <c r="BA371" s="260">
        <f>SUBTOTAL(9,BA336:BA370)</f>
        <v>0</v>
      </c>
      <c r="BB371" s="260">
        <f>SUBTOTAL(9,BB336:BB370)</f>
        <v>0</v>
      </c>
      <c r="BC371" s="260">
        <f>SUBTOTAL(9,BC336:BC370)</f>
        <v>0</v>
      </c>
      <c r="BD371" s="260">
        <f>SUBTOTAL(9,BD336:BD370)</f>
        <v>223.80865</v>
      </c>
      <c r="BE371" s="260">
        <f>SUBTOTAL(9,BE336:BE370)</f>
        <v>167.09854000000001</v>
      </c>
      <c r="BF371" s="260">
        <f>SUBTOTAL(9,BF336:BF370)</f>
        <v>48251.888999999996</v>
      </c>
      <c r="BG371" s="260">
        <f>SUBTOTAL(9,BG336:BG370)</f>
        <v>0</v>
      </c>
      <c r="BH371" s="260">
        <f>SUBTOTAL(9,BH336:BH370)</f>
        <v>21005.637090000004</v>
      </c>
      <c r="BI371" s="260">
        <f>SUBTOTAL(9,BI336:BI370)</f>
        <v>0</v>
      </c>
      <c r="BJ371" s="260">
        <f>SUBTOTAL(9,BJ336:BJ370)</f>
        <v>7458.8760700000003</v>
      </c>
      <c r="BK371" s="260">
        <f>SUBTOTAL(9,BK336:BK370)</f>
        <v>143.77947</v>
      </c>
      <c r="BL371" s="260">
        <f>SUBTOTAL(9,BL336:BL370)</f>
        <v>0</v>
      </c>
      <c r="BM371" s="260">
        <f>SUBTOTAL(9,BM336:BM370)</f>
        <v>0</v>
      </c>
      <c r="BN371" s="260">
        <f>SUBTOTAL(9,BN336:BN370)</f>
        <v>63.097790000000003</v>
      </c>
      <c r="BO371" s="260">
        <f>SUBTOTAL(9,BO336:BO370)</f>
        <v>27.63841</v>
      </c>
      <c r="BP371" s="260">
        <f>SUBTOTAL(9,BP336:BP370)</f>
        <v>0</v>
      </c>
      <c r="BQ371" s="260">
        <f>SUBTOTAL(9,BQ336:BQ370)</f>
        <v>45391.545299999991</v>
      </c>
      <c r="BR371" s="260">
        <f>SUBTOTAL(9,BR336:BR370)</f>
        <v>0</v>
      </c>
      <c r="BS371" s="260">
        <f>SUBTOTAL(9,BS336:BS370)</f>
        <v>0</v>
      </c>
      <c r="BT371" s="260">
        <f>SUBTOTAL(9,BT336:BT370)</f>
        <v>0</v>
      </c>
      <c r="BU371" s="260">
        <f>SUBTOTAL(9,BU336:BU370)</f>
        <v>7679.5831100000005</v>
      </c>
      <c r="BV371" s="260">
        <f>SUBTOTAL(9,BV336:BV370)</f>
        <v>0</v>
      </c>
      <c r="BW371" s="260">
        <f>SUBTOTAL(9,BW336:BW370)</f>
        <v>41.930619999999998</v>
      </c>
      <c r="BX371" s="260">
        <f>SUBTOTAL(9,BX336:BX370)</f>
        <v>122.08596</v>
      </c>
      <c r="BY371" s="260">
        <f>SUBTOTAL(9,BY336:BY370)</f>
        <v>0</v>
      </c>
      <c r="BZ371" s="260">
        <f>SUBTOTAL(9,BZ336:BZ370)</f>
        <v>0</v>
      </c>
      <c r="CA371" s="260">
        <f>SUBTOTAL(9,CA336:CA370)</f>
        <v>17710</v>
      </c>
      <c r="CB371" s="260">
        <f>SUBTOTAL(9,CB336:CB370)</f>
        <v>4290</v>
      </c>
      <c r="CC371" s="260">
        <f>SUBTOTAL(9,CC336:CC370)</f>
        <v>45.25</v>
      </c>
      <c r="CD371" s="260">
        <f>SUBTOTAL(9,CD336:CD370)</f>
        <v>0</v>
      </c>
      <c r="CE371" s="260">
        <f>SUBTOTAL(9,CE336:CE370)</f>
        <v>66590.003499999992</v>
      </c>
      <c r="CF371" s="260">
        <f>SUBTOTAL(9,CF336:CF370)</f>
        <v>0</v>
      </c>
      <c r="CG371" s="260">
        <f>SUBTOTAL(9,CG336:CG370)</f>
        <v>0</v>
      </c>
    </row>
    <row r="372" spans="1:85" ht="69.75" outlineLevel="1" x14ac:dyDescent="0.35">
      <c r="A372" s="75" t="s">
        <v>590</v>
      </c>
      <c r="B372" s="10" t="s">
        <v>596</v>
      </c>
      <c r="C372" s="35" t="s">
        <v>73</v>
      </c>
      <c r="D372" s="136" t="s">
        <v>597</v>
      </c>
      <c r="E372" s="36" t="s">
        <v>74</v>
      </c>
      <c r="F372" s="77">
        <f>G372+H372</f>
        <v>273.49752000000001</v>
      </c>
      <c r="G372" s="259">
        <f>SUMIF($I$5:$CG$5,"федеральный бюджет",I372:CG372)</f>
        <v>22.83606</v>
      </c>
      <c r="H372" s="32">
        <f>SUMIF($I$5:$CG$5,"краевой бюджет",I372:CG372)</f>
        <v>250.66146000000001</v>
      </c>
      <c r="I372" s="259"/>
      <c r="J372" s="32"/>
      <c r="K372" s="358"/>
      <c r="L372" s="39"/>
      <c r="M372" s="358"/>
      <c r="N372" s="39"/>
      <c r="O372" s="358"/>
      <c r="P372" s="39"/>
      <c r="Q372" s="259"/>
      <c r="R372" s="32"/>
      <c r="S372" s="39"/>
      <c r="T372" s="259"/>
      <c r="U372" s="32"/>
      <c r="V372" s="358"/>
      <c r="W372" s="53"/>
      <c r="X372" s="358"/>
      <c r="Y372" s="39"/>
      <c r="Z372" s="371"/>
      <c r="AA372" s="40"/>
      <c r="AB372" s="358"/>
      <c r="AC372" s="39"/>
      <c r="AD372" s="54"/>
      <c r="AE372" s="358"/>
      <c r="AF372" s="39"/>
      <c r="AG372" s="39">
        <v>241.33405999999999</v>
      </c>
      <c r="AH372" s="259">
        <v>22.83606</v>
      </c>
      <c r="AI372" s="32">
        <v>9.3274000000000008</v>
      </c>
      <c r="AJ372" s="259"/>
      <c r="AK372" s="32"/>
      <c r="AL372" s="259"/>
      <c r="AM372" s="39"/>
      <c r="AN372" s="371"/>
      <c r="AO372" s="40"/>
      <c r="AP372" s="358"/>
      <c r="AQ372" s="39"/>
      <c r="AR372" s="40"/>
      <c r="AS372" s="40"/>
      <c r="AT372" s="40"/>
      <c r="AU372" s="39"/>
      <c r="AV372" s="358"/>
      <c r="AW372" s="39"/>
      <c r="AX372" s="54"/>
      <c r="AY372" s="358"/>
      <c r="AZ372" s="39"/>
      <c r="BA372" s="358"/>
      <c r="BB372" s="39"/>
      <c r="BC372" s="40"/>
      <c r="BD372" s="39"/>
      <c r="BE372" s="39"/>
      <c r="BF372" s="40"/>
      <c r="BG372" s="40"/>
      <c r="BH372" s="55"/>
      <c r="BI372" s="56"/>
      <c r="BJ372" s="39"/>
      <c r="BK372" s="54"/>
      <c r="BL372" s="358"/>
      <c r="BM372" s="39"/>
      <c r="BN372" s="381"/>
      <c r="BO372" s="53"/>
      <c r="BP372" s="53"/>
      <c r="BQ372" s="39"/>
      <c r="BR372" s="39"/>
      <c r="BS372" s="39"/>
      <c r="BT372" s="32"/>
      <c r="BU372" s="39"/>
      <c r="BV372" s="57"/>
      <c r="BW372" s="375"/>
      <c r="BX372" s="54"/>
      <c r="BY372" s="358"/>
      <c r="BZ372" s="58"/>
      <c r="CA372" s="59"/>
      <c r="CB372" s="60"/>
      <c r="CC372" s="59"/>
      <c r="CD372" s="59"/>
      <c r="CE372" s="61"/>
      <c r="CF372" s="39"/>
      <c r="CG372" s="39"/>
    </row>
    <row r="373" spans="1:85" ht="69.75" outlineLevel="1" x14ac:dyDescent="0.35">
      <c r="A373" s="75" t="s">
        <v>590</v>
      </c>
      <c r="B373" s="10" t="s">
        <v>1099</v>
      </c>
      <c r="C373" s="35" t="s">
        <v>73</v>
      </c>
      <c r="D373" s="136" t="s">
        <v>593</v>
      </c>
      <c r="E373" s="36" t="s">
        <v>74</v>
      </c>
      <c r="F373" s="77">
        <f>G373+H373</f>
        <v>5800</v>
      </c>
      <c r="G373" s="259">
        <f>SUMIF($I$5:$CG$5,"федеральный бюджет",I373:CG373)</f>
        <v>5510</v>
      </c>
      <c r="H373" s="32">
        <f>SUMIF($I$5:$CG$5,"краевой бюджет",I373:CG373)</f>
        <v>290</v>
      </c>
      <c r="I373" s="259"/>
      <c r="J373" s="32"/>
      <c r="K373" s="259"/>
      <c r="L373" s="32"/>
      <c r="M373" s="259"/>
      <c r="N373" s="32"/>
      <c r="O373" s="259"/>
      <c r="P373" s="32"/>
      <c r="Q373" s="259"/>
      <c r="R373" s="32"/>
      <c r="S373" s="32"/>
      <c r="T373" s="259"/>
      <c r="U373" s="32"/>
      <c r="V373" s="358"/>
      <c r="W373" s="53"/>
      <c r="X373" s="358"/>
      <c r="Y373" s="39"/>
      <c r="Z373" s="371"/>
      <c r="AA373" s="40"/>
      <c r="AB373" s="259"/>
      <c r="AC373" s="32"/>
      <c r="AD373" s="41"/>
      <c r="AE373" s="259"/>
      <c r="AF373" s="32"/>
      <c r="AG373" s="32"/>
      <c r="AH373" s="259"/>
      <c r="AI373" s="32"/>
      <c r="AJ373" s="259"/>
      <c r="AK373" s="32"/>
      <c r="AL373" s="259"/>
      <c r="AM373" s="39"/>
      <c r="AN373" s="371"/>
      <c r="AO373" s="40"/>
      <c r="AP373" s="259">
        <v>5510</v>
      </c>
      <c r="AQ373" s="32">
        <v>290</v>
      </c>
      <c r="AR373" s="42"/>
      <c r="AS373" s="42"/>
      <c r="AT373" s="42"/>
      <c r="AU373" s="39"/>
      <c r="AV373" s="358"/>
      <c r="AW373" s="39"/>
      <c r="AX373" s="54"/>
      <c r="AY373" s="358"/>
      <c r="AZ373" s="39"/>
      <c r="BA373" s="358"/>
      <c r="BB373" s="39"/>
      <c r="BC373" s="40"/>
      <c r="BD373" s="39"/>
      <c r="BE373" s="39"/>
      <c r="BF373" s="40"/>
      <c r="BG373" s="40"/>
      <c r="BH373" s="55"/>
      <c r="BI373" s="56"/>
      <c r="BJ373" s="39"/>
      <c r="BK373" s="54"/>
      <c r="BL373" s="358"/>
      <c r="BM373" s="39"/>
      <c r="BN373" s="381"/>
      <c r="BO373" s="53"/>
      <c r="BP373" s="53"/>
      <c r="BQ373" s="39"/>
      <c r="BR373" s="32"/>
      <c r="BS373" s="32"/>
      <c r="BT373" s="32"/>
      <c r="BU373" s="39"/>
      <c r="BV373" s="57"/>
      <c r="BW373" s="375"/>
      <c r="BX373" s="54"/>
      <c r="BY373" s="358"/>
      <c r="BZ373" s="58"/>
      <c r="CA373" s="59"/>
      <c r="CB373" s="60"/>
      <c r="CC373" s="59"/>
      <c r="CD373" s="59"/>
      <c r="CE373" s="61"/>
      <c r="CF373" s="39"/>
      <c r="CG373" s="39"/>
    </row>
    <row r="374" spans="1:85" ht="46.5" outlineLevel="1" x14ac:dyDescent="0.35">
      <c r="A374" s="75" t="s">
        <v>590</v>
      </c>
      <c r="B374" s="10" t="s">
        <v>591</v>
      </c>
      <c r="C374" s="35" t="s">
        <v>81</v>
      </c>
      <c r="D374" s="136" t="s">
        <v>592</v>
      </c>
      <c r="E374" s="36" t="s">
        <v>74</v>
      </c>
      <c r="F374" s="77">
        <f t="shared" ref="F374:F385" si="69">G374+H374</f>
        <v>312.36500000000001</v>
      </c>
      <c r="G374" s="259">
        <f t="shared" si="58"/>
        <v>0</v>
      </c>
      <c r="H374" s="32">
        <f t="shared" si="59"/>
        <v>312.36500000000001</v>
      </c>
      <c r="I374" s="259"/>
      <c r="J374" s="32"/>
      <c r="K374" s="259"/>
      <c r="L374" s="32"/>
      <c r="M374" s="259"/>
      <c r="N374" s="32"/>
      <c r="O374" s="259"/>
      <c r="P374" s="32"/>
      <c r="Q374" s="259"/>
      <c r="R374" s="32"/>
      <c r="S374" s="32">
        <v>247.36500000000001</v>
      </c>
      <c r="T374" s="259"/>
      <c r="U374" s="32"/>
      <c r="V374" s="358"/>
      <c r="W374" s="53"/>
      <c r="X374" s="358"/>
      <c r="Y374" s="39"/>
      <c r="Z374" s="371"/>
      <c r="AA374" s="40"/>
      <c r="AB374" s="259"/>
      <c r="AC374" s="32"/>
      <c r="AD374" s="41"/>
      <c r="AE374" s="259"/>
      <c r="AF374" s="32"/>
      <c r="AG374" s="32"/>
      <c r="AH374" s="259"/>
      <c r="AI374" s="32"/>
      <c r="AJ374" s="259"/>
      <c r="AK374" s="32"/>
      <c r="AL374" s="259"/>
      <c r="AM374" s="39"/>
      <c r="AN374" s="371"/>
      <c r="AO374" s="40"/>
      <c r="AP374" s="358"/>
      <c r="AQ374" s="39"/>
      <c r="AR374" s="40"/>
      <c r="AS374" s="40"/>
      <c r="AT374" s="40"/>
      <c r="AU374" s="39"/>
      <c r="AV374" s="358"/>
      <c r="AW374" s="39"/>
      <c r="AX374" s="54"/>
      <c r="AY374" s="358"/>
      <c r="AZ374" s="39"/>
      <c r="BA374" s="358"/>
      <c r="BB374" s="39"/>
      <c r="BC374" s="40"/>
      <c r="BD374" s="39"/>
      <c r="BE374" s="39"/>
      <c r="BF374" s="40"/>
      <c r="BG374" s="40"/>
      <c r="BH374" s="55"/>
      <c r="BI374" s="56">
        <v>65</v>
      </c>
      <c r="BJ374" s="39"/>
      <c r="BK374" s="54"/>
      <c r="BL374" s="358"/>
      <c r="BM374" s="39"/>
      <c r="BN374" s="381"/>
      <c r="BO374" s="53"/>
      <c r="BP374" s="53"/>
      <c r="BQ374" s="39"/>
      <c r="BR374" s="32"/>
      <c r="BS374" s="32"/>
      <c r="BT374" s="32"/>
      <c r="BU374" s="39"/>
      <c r="BV374" s="57"/>
      <c r="BW374" s="375"/>
      <c r="BX374" s="54"/>
      <c r="BY374" s="358"/>
      <c r="BZ374" s="58"/>
      <c r="CA374" s="59"/>
      <c r="CB374" s="60"/>
      <c r="CC374" s="59"/>
      <c r="CD374" s="59"/>
      <c r="CE374" s="61"/>
      <c r="CF374" s="39"/>
      <c r="CG374" s="39"/>
    </row>
    <row r="375" spans="1:85" ht="46.5" outlineLevel="1" x14ac:dyDescent="0.35">
      <c r="A375" s="75" t="s">
        <v>590</v>
      </c>
      <c r="B375" s="10" t="s">
        <v>594</v>
      </c>
      <c r="C375" s="35" t="s">
        <v>81</v>
      </c>
      <c r="D375" s="136" t="s">
        <v>595</v>
      </c>
      <c r="E375" s="36" t="s">
        <v>74</v>
      </c>
      <c r="F375" s="77">
        <f t="shared" si="69"/>
        <v>4985.1879100000006</v>
      </c>
      <c r="G375" s="259">
        <f t="shared" si="58"/>
        <v>3230.66174</v>
      </c>
      <c r="H375" s="32">
        <f t="shared" si="59"/>
        <v>1754.5261700000001</v>
      </c>
      <c r="I375" s="259"/>
      <c r="J375" s="32"/>
      <c r="K375" s="358"/>
      <c r="L375" s="39"/>
      <c r="M375" s="358"/>
      <c r="N375" s="39"/>
      <c r="O375" s="358"/>
      <c r="P375" s="39"/>
      <c r="Q375" s="259"/>
      <c r="R375" s="32"/>
      <c r="S375" s="39"/>
      <c r="T375" s="259"/>
      <c r="U375" s="32"/>
      <c r="V375" s="358"/>
      <c r="W375" s="53"/>
      <c r="X375" s="358"/>
      <c r="Y375" s="39"/>
      <c r="Z375" s="371"/>
      <c r="AA375" s="40"/>
      <c r="AB375" s="358"/>
      <c r="AC375" s="39"/>
      <c r="AD375" s="54"/>
      <c r="AE375" s="358">
        <v>7.1957399999999998</v>
      </c>
      <c r="AF375" s="39">
        <v>2.9390999999999998</v>
      </c>
      <c r="AG375" s="39">
        <v>434.96010999999999</v>
      </c>
      <c r="AH375" s="358">
        <v>86.214560000000006</v>
      </c>
      <c r="AI375" s="39">
        <v>35.214399999999998</v>
      </c>
      <c r="AJ375" s="259"/>
      <c r="AK375" s="32"/>
      <c r="AL375" s="259">
        <v>3137.25144</v>
      </c>
      <c r="AM375" s="39">
        <v>1281.41256</v>
      </c>
      <c r="AN375" s="371"/>
      <c r="AO375" s="40"/>
      <c r="AP375" s="358"/>
      <c r="AQ375" s="39"/>
      <c r="AR375" s="40"/>
      <c r="AS375" s="40"/>
      <c r="AT375" s="40"/>
      <c r="AU375" s="39"/>
      <c r="AV375" s="358"/>
      <c r="AW375" s="39"/>
      <c r="AX375" s="54"/>
      <c r="AY375" s="358"/>
      <c r="AZ375" s="39"/>
      <c r="BA375" s="358"/>
      <c r="BB375" s="39"/>
      <c r="BC375" s="40"/>
      <c r="BD375" s="39"/>
      <c r="BE375" s="39"/>
      <c r="BF375" s="40"/>
      <c r="BG375" s="40"/>
      <c r="BH375" s="55"/>
      <c r="BI375" s="56"/>
      <c r="BJ375" s="39"/>
      <c r="BK375" s="54"/>
      <c r="BL375" s="358"/>
      <c r="BM375" s="39"/>
      <c r="BN375" s="381"/>
      <c r="BO375" s="53"/>
      <c r="BP375" s="53"/>
      <c r="BQ375" s="39"/>
      <c r="BR375" s="39"/>
      <c r="BS375" s="39"/>
      <c r="BT375" s="32"/>
      <c r="BU375" s="39"/>
      <c r="BV375" s="57"/>
      <c r="BW375" s="375"/>
      <c r="BX375" s="54"/>
      <c r="BY375" s="358"/>
      <c r="BZ375" s="58"/>
      <c r="CA375" s="59"/>
      <c r="CB375" s="60"/>
      <c r="CC375" s="59"/>
      <c r="CD375" s="59"/>
      <c r="CE375" s="61"/>
      <c r="CF375" s="39"/>
      <c r="CG375" s="39"/>
    </row>
    <row r="376" spans="1:85" ht="46.5" outlineLevel="1" x14ac:dyDescent="0.35">
      <c r="A376" s="75" t="s">
        <v>590</v>
      </c>
      <c r="B376" s="11" t="s">
        <v>1253</v>
      </c>
      <c r="C376" s="35" t="s">
        <v>81</v>
      </c>
      <c r="D376" s="176" t="s">
        <v>1105</v>
      </c>
      <c r="E376" s="163"/>
      <c r="F376" s="77">
        <f t="shared" si="69"/>
        <v>70</v>
      </c>
      <c r="G376" s="259">
        <f t="shared" si="58"/>
        <v>0</v>
      </c>
      <c r="H376" s="32">
        <f t="shared" si="59"/>
        <v>70</v>
      </c>
      <c r="I376" s="357"/>
      <c r="J376" s="41"/>
      <c r="K376" s="375"/>
      <c r="L376" s="54"/>
      <c r="M376" s="375"/>
      <c r="N376" s="54"/>
      <c r="O376" s="375"/>
      <c r="P376" s="54"/>
      <c r="Q376" s="357"/>
      <c r="R376" s="41"/>
      <c r="S376" s="54"/>
      <c r="T376" s="357"/>
      <c r="U376" s="41"/>
      <c r="V376" s="375"/>
      <c r="W376" s="164"/>
      <c r="X376" s="375"/>
      <c r="Y376" s="54"/>
      <c r="Z376" s="371"/>
      <c r="AA376" s="40"/>
      <c r="AB376" s="375"/>
      <c r="AC376" s="54"/>
      <c r="AD376" s="54">
        <v>70</v>
      </c>
      <c r="AE376" s="375"/>
      <c r="AF376" s="54"/>
      <c r="AG376" s="54"/>
      <c r="AH376" s="357"/>
      <c r="AI376" s="41"/>
      <c r="AJ376" s="357"/>
      <c r="AK376" s="41"/>
      <c r="AL376" s="357"/>
      <c r="AM376" s="54"/>
      <c r="AN376" s="371"/>
      <c r="AO376" s="40"/>
      <c r="AP376" s="375"/>
      <c r="AQ376" s="54"/>
      <c r="AR376" s="40"/>
      <c r="AS376" s="40"/>
      <c r="AT376" s="40"/>
      <c r="AU376" s="54"/>
      <c r="AV376" s="375"/>
      <c r="AW376" s="54"/>
      <c r="AX376" s="54"/>
      <c r="AY376" s="375"/>
      <c r="AZ376" s="54"/>
      <c r="BA376" s="375"/>
      <c r="BB376" s="54"/>
      <c r="BC376" s="40"/>
      <c r="BD376" s="54"/>
      <c r="BE376" s="54"/>
      <c r="BF376" s="40"/>
      <c r="BG376" s="40"/>
      <c r="BH376" s="55"/>
      <c r="BI376" s="56"/>
      <c r="BJ376" s="54"/>
      <c r="BK376" s="54"/>
      <c r="BL376" s="375"/>
      <c r="BM376" s="54"/>
      <c r="BN376" s="404"/>
      <c r="BO376" s="164"/>
      <c r="BP376" s="164"/>
      <c r="BQ376" s="54"/>
      <c r="BR376" s="54"/>
      <c r="BS376" s="54"/>
      <c r="BT376" s="41"/>
      <c r="BU376" s="54"/>
      <c r="BV376" s="57"/>
      <c r="BW376" s="375"/>
      <c r="BX376" s="54"/>
      <c r="BY376" s="375"/>
      <c r="BZ376" s="165"/>
      <c r="CA376" s="59"/>
      <c r="CB376" s="60"/>
      <c r="CC376" s="59"/>
      <c r="CD376" s="59"/>
      <c r="CE376" s="61"/>
      <c r="CF376" s="54"/>
      <c r="CG376" s="54"/>
    </row>
    <row r="377" spans="1:85" outlineLevel="1" x14ac:dyDescent="0.35">
      <c r="A377" s="83" t="s">
        <v>590</v>
      </c>
      <c r="B377" s="10" t="s">
        <v>598</v>
      </c>
      <c r="C377" s="35" t="s">
        <v>109</v>
      </c>
      <c r="D377" s="72">
        <v>2423015308</v>
      </c>
      <c r="E377" s="36" t="s">
        <v>74</v>
      </c>
      <c r="F377" s="77">
        <f t="shared" si="69"/>
        <v>2066.9119999999998</v>
      </c>
      <c r="G377" s="259">
        <f t="shared" si="58"/>
        <v>0</v>
      </c>
      <c r="H377" s="32">
        <f t="shared" si="59"/>
        <v>2066.9119999999998</v>
      </c>
      <c r="I377" s="259"/>
      <c r="J377" s="32"/>
      <c r="K377" s="358"/>
      <c r="L377" s="39"/>
      <c r="M377" s="358"/>
      <c r="N377" s="39"/>
      <c r="O377" s="358"/>
      <c r="P377" s="39"/>
      <c r="Q377" s="259"/>
      <c r="R377" s="32"/>
      <c r="S377" s="39"/>
      <c r="T377" s="259"/>
      <c r="U377" s="32"/>
      <c r="V377" s="358"/>
      <c r="W377" s="53"/>
      <c r="X377" s="358"/>
      <c r="Y377" s="39"/>
      <c r="Z377" s="371"/>
      <c r="AA377" s="40"/>
      <c r="AB377" s="358"/>
      <c r="AC377" s="39"/>
      <c r="AD377" s="54"/>
      <c r="AE377" s="358"/>
      <c r="AF377" s="39"/>
      <c r="AG377" s="39"/>
      <c r="AH377" s="259"/>
      <c r="AI377" s="32"/>
      <c r="AJ377" s="259"/>
      <c r="AK377" s="32"/>
      <c r="AL377" s="259"/>
      <c r="AM377" s="39"/>
      <c r="AN377" s="371"/>
      <c r="AO377" s="40"/>
      <c r="AP377" s="358"/>
      <c r="AQ377" s="39"/>
      <c r="AR377" s="40"/>
      <c r="AS377" s="40"/>
      <c r="AT377" s="40"/>
      <c r="AU377" s="39"/>
      <c r="AV377" s="358"/>
      <c r="AW377" s="39"/>
      <c r="AX377" s="54"/>
      <c r="AY377" s="358"/>
      <c r="AZ377" s="39"/>
      <c r="BA377" s="358"/>
      <c r="BB377" s="39"/>
      <c r="BC377" s="40"/>
      <c r="BD377" s="39"/>
      <c r="BE377" s="39"/>
      <c r="BF377" s="40"/>
      <c r="BG377" s="40"/>
      <c r="BH377" s="55"/>
      <c r="BI377" s="56"/>
      <c r="BJ377" s="39"/>
      <c r="BK377" s="54"/>
      <c r="BL377" s="358"/>
      <c r="BM377" s="39"/>
      <c r="BN377" s="381"/>
      <c r="BO377" s="53"/>
      <c r="BP377" s="53"/>
      <c r="BQ377" s="39">
        <v>2066.9119999999998</v>
      </c>
      <c r="BR377" s="39"/>
      <c r="BS377" s="39"/>
      <c r="BT377" s="32"/>
      <c r="BU377" s="39"/>
      <c r="BV377" s="57"/>
      <c r="BW377" s="375"/>
      <c r="BX377" s="54"/>
      <c r="BY377" s="358"/>
      <c r="BZ377" s="58"/>
      <c r="CA377" s="59"/>
      <c r="CB377" s="60"/>
      <c r="CC377" s="59"/>
      <c r="CD377" s="59"/>
      <c r="CE377" s="61"/>
      <c r="CF377" s="39"/>
      <c r="CG377" s="39"/>
    </row>
    <row r="378" spans="1:85" ht="46.5" outlineLevel="1" x14ac:dyDescent="0.35">
      <c r="A378" s="75" t="s">
        <v>590</v>
      </c>
      <c r="B378" s="10" t="s">
        <v>599</v>
      </c>
      <c r="C378" s="35" t="s">
        <v>109</v>
      </c>
      <c r="D378" s="35" t="s">
        <v>600</v>
      </c>
      <c r="E378" s="36" t="s">
        <v>74</v>
      </c>
      <c r="F378" s="77">
        <f t="shared" si="69"/>
        <v>31737.473579999998</v>
      </c>
      <c r="G378" s="259">
        <f t="shared" si="58"/>
        <v>0</v>
      </c>
      <c r="H378" s="32">
        <f t="shared" si="59"/>
        <v>31737.473579999998</v>
      </c>
      <c r="I378" s="259"/>
      <c r="J378" s="32"/>
      <c r="K378" s="358"/>
      <c r="L378" s="39"/>
      <c r="M378" s="358"/>
      <c r="N378" s="39"/>
      <c r="O378" s="358"/>
      <c r="P378" s="39"/>
      <c r="Q378" s="259"/>
      <c r="R378" s="32"/>
      <c r="S378" s="39"/>
      <c r="T378" s="259"/>
      <c r="U378" s="32"/>
      <c r="V378" s="358"/>
      <c r="W378" s="53"/>
      <c r="X378" s="358"/>
      <c r="Y378" s="39"/>
      <c r="Z378" s="371"/>
      <c r="AA378" s="40"/>
      <c r="AB378" s="358"/>
      <c r="AC378" s="39"/>
      <c r="AD378" s="54"/>
      <c r="AE378" s="358"/>
      <c r="AF378" s="39"/>
      <c r="AG378" s="39"/>
      <c r="AH378" s="259"/>
      <c r="AI378" s="32"/>
      <c r="AJ378" s="259"/>
      <c r="AK378" s="32"/>
      <c r="AL378" s="259"/>
      <c r="AM378" s="39"/>
      <c r="AN378" s="371"/>
      <c r="AO378" s="40"/>
      <c r="AP378" s="358"/>
      <c r="AQ378" s="39"/>
      <c r="AR378" s="40"/>
      <c r="AS378" s="40"/>
      <c r="AT378" s="40"/>
      <c r="AU378" s="39"/>
      <c r="AV378" s="358"/>
      <c r="AW378" s="39"/>
      <c r="AX378" s="54"/>
      <c r="AY378" s="358"/>
      <c r="AZ378" s="39"/>
      <c r="BA378" s="358"/>
      <c r="BB378" s="39"/>
      <c r="BC378" s="40"/>
      <c r="BD378" s="39"/>
      <c r="BE378" s="39"/>
      <c r="BF378" s="40"/>
      <c r="BG378" s="40"/>
      <c r="BH378" s="55">
        <v>1703.3775800000001</v>
      </c>
      <c r="BI378" s="56"/>
      <c r="BJ378" s="39"/>
      <c r="BK378" s="54"/>
      <c r="BL378" s="358"/>
      <c r="BM378" s="39"/>
      <c r="BN378" s="381"/>
      <c r="BO378" s="53"/>
      <c r="BP378" s="53"/>
      <c r="BQ378" s="39">
        <v>15634.096</v>
      </c>
      <c r="BR378" s="39"/>
      <c r="BS378" s="39"/>
      <c r="BT378" s="32"/>
      <c r="BU378" s="39"/>
      <c r="BV378" s="57"/>
      <c r="BW378" s="375"/>
      <c r="BX378" s="54"/>
      <c r="BY378" s="358"/>
      <c r="BZ378" s="58"/>
      <c r="CA378" s="59">
        <v>11540</v>
      </c>
      <c r="CB378" s="60">
        <v>2860</v>
      </c>
      <c r="CC378" s="59"/>
      <c r="CD378" s="59"/>
      <c r="CE378" s="61"/>
      <c r="CF378" s="39"/>
      <c r="CG378" s="39"/>
    </row>
    <row r="379" spans="1:85" outlineLevel="1" x14ac:dyDescent="0.35">
      <c r="A379" s="75" t="s">
        <v>590</v>
      </c>
      <c r="B379" s="10" t="s">
        <v>601</v>
      </c>
      <c r="C379" s="35" t="s">
        <v>118</v>
      </c>
      <c r="D379" s="72" t="s">
        <v>602</v>
      </c>
      <c r="E379" s="36" t="s">
        <v>248</v>
      </c>
      <c r="F379" s="77">
        <f t="shared" si="69"/>
        <v>110264.26656</v>
      </c>
      <c r="G379" s="259">
        <f t="shared" si="58"/>
        <v>30039.622799999997</v>
      </c>
      <c r="H379" s="32">
        <f t="shared" si="59"/>
        <v>80224.643760000006</v>
      </c>
      <c r="I379" s="259">
        <v>5887.9168900000004</v>
      </c>
      <c r="J379" s="32">
        <v>2404.9238</v>
      </c>
      <c r="K379" s="358"/>
      <c r="L379" s="39"/>
      <c r="M379" s="358">
        <f>807.79706+98.89623</f>
        <v>906.69328999999993</v>
      </c>
      <c r="N379" s="39">
        <f>329.94528+40.39423</f>
        <v>370.33951000000002</v>
      </c>
      <c r="O379" s="358"/>
      <c r="P379" s="39"/>
      <c r="Q379" s="259"/>
      <c r="R379" s="32"/>
      <c r="S379" s="39">
        <f>6634.3293+2487.7753</f>
        <v>9122.1046000000006</v>
      </c>
      <c r="T379" s="259">
        <v>616.47891000000004</v>
      </c>
      <c r="U379" s="32">
        <v>251.80108999999999</v>
      </c>
      <c r="V379" s="358"/>
      <c r="W379" s="53"/>
      <c r="X379" s="358"/>
      <c r="Y379" s="39"/>
      <c r="Z379" s="371"/>
      <c r="AA379" s="40"/>
      <c r="AB379" s="358">
        <v>12028.059230000001</v>
      </c>
      <c r="AC379" s="39">
        <v>4912.8692700000001</v>
      </c>
      <c r="AD379" s="54"/>
      <c r="AE379" s="358">
        <v>1435.8028999999999</v>
      </c>
      <c r="AF379" s="39">
        <v>586.4547</v>
      </c>
      <c r="AG379" s="39">
        <v>24837.726620000001</v>
      </c>
      <c r="AH379" s="358">
        <v>8772.9454399999995</v>
      </c>
      <c r="AI379" s="39">
        <v>3583.31574</v>
      </c>
      <c r="AJ379" s="259"/>
      <c r="AK379" s="32"/>
      <c r="AL379" s="259"/>
      <c r="AM379" s="39"/>
      <c r="AN379" s="371"/>
      <c r="AO379" s="40"/>
      <c r="AP379" s="358"/>
      <c r="AQ379" s="39"/>
      <c r="AR379" s="40"/>
      <c r="AS379" s="40"/>
      <c r="AT379" s="40"/>
      <c r="AU379" s="39"/>
      <c r="AV379" s="358"/>
      <c r="AW379" s="39"/>
      <c r="AX379" s="54"/>
      <c r="AY379" s="358"/>
      <c r="AZ379" s="39"/>
      <c r="BA379" s="358"/>
      <c r="BB379" s="39"/>
      <c r="BC379" s="40"/>
      <c r="BD379" s="39">
        <v>58.212420000000002</v>
      </c>
      <c r="BE379" s="39">
        <v>379.96433000000002</v>
      </c>
      <c r="BF379" s="40"/>
      <c r="BG379" s="40">
        <v>30000</v>
      </c>
      <c r="BH379" s="55"/>
      <c r="BI379" s="56"/>
      <c r="BJ379" s="39"/>
      <c r="BK379" s="54">
        <v>334.46803999999997</v>
      </c>
      <c r="BL379" s="358"/>
      <c r="BM379" s="39"/>
      <c r="BN379" s="381"/>
      <c r="BO379" s="53"/>
      <c r="BP379" s="53"/>
      <c r="BQ379" s="39"/>
      <c r="BR379" s="39"/>
      <c r="BS379" s="39"/>
      <c r="BT379" s="32"/>
      <c r="BU379" s="39">
        <v>1496.86446</v>
      </c>
      <c r="BV379" s="57"/>
      <c r="BW379" s="375">
        <v>391.72613999999999</v>
      </c>
      <c r="BX379" s="54">
        <v>1140.55683</v>
      </c>
      <c r="BY379" s="358"/>
      <c r="BZ379" s="58"/>
      <c r="CA379" s="59"/>
      <c r="CB379" s="60"/>
      <c r="CC379" s="59">
        <v>18.125</v>
      </c>
      <c r="CD379" s="59"/>
      <c r="CE379" s="61">
        <v>726.91735000000006</v>
      </c>
      <c r="CF379" s="39"/>
      <c r="CG379" s="39"/>
    </row>
    <row r="380" spans="1:85" outlineLevel="1" x14ac:dyDescent="0.35">
      <c r="A380" s="75" t="s">
        <v>590</v>
      </c>
      <c r="B380" s="10" t="s">
        <v>603</v>
      </c>
      <c r="C380" s="35" t="s">
        <v>118</v>
      </c>
      <c r="D380" s="72" t="s">
        <v>604</v>
      </c>
      <c r="E380" s="36" t="s">
        <v>248</v>
      </c>
      <c r="F380" s="77">
        <f t="shared" si="69"/>
        <v>64077.962270000004</v>
      </c>
      <c r="G380" s="259">
        <f t="shared" si="58"/>
        <v>20362.41503</v>
      </c>
      <c r="H380" s="32">
        <f t="shared" si="59"/>
        <v>43715.54724</v>
      </c>
      <c r="I380" s="259">
        <v>995.11035000000004</v>
      </c>
      <c r="J380" s="32">
        <v>406.45352000000003</v>
      </c>
      <c r="K380" s="358"/>
      <c r="L380" s="39"/>
      <c r="M380" s="358">
        <v>214.89132000000001</v>
      </c>
      <c r="N380" s="39">
        <v>87.77252</v>
      </c>
      <c r="O380" s="358"/>
      <c r="P380" s="39"/>
      <c r="Q380" s="259"/>
      <c r="R380" s="32"/>
      <c r="S380" s="39">
        <f>3883.6305+978.71208</f>
        <v>4862.3425800000005</v>
      </c>
      <c r="T380" s="259">
        <v>1348.59555</v>
      </c>
      <c r="U380" s="32">
        <v>550.83444999999995</v>
      </c>
      <c r="V380" s="358"/>
      <c r="W380" s="53"/>
      <c r="X380" s="358"/>
      <c r="Y380" s="39"/>
      <c r="Z380" s="371"/>
      <c r="AA380" s="40"/>
      <c r="AB380" s="358">
        <v>9572.7446799999998</v>
      </c>
      <c r="AC380" s="39">
        <v>3909.9942900000001</v>
      </c>
      <c r="AD380" s="54"/>
      <c r="AE380" s="358">
        <v>706.08354999999995</v>
      </c>
      <c r="AF380" s="39">
        <v>288.40032000000002</v>
      </c>
      <c r="AG380" s="39">
        <v>17257.51253</v>
      </c>
      <c r="AH380" s="358">
        <v>7524.9895800000004</v>
      </c>
      <c r="AI380" s="39">
        <v>3073.5873000000001</v>
      </c>
      <c r="AJ380" s="259"/>
      <c r="AK380" s="32"/>
      <c r="AL380" s="259"/>
      <c r="AM380" s="39"/>
      <c r="AN380" s="371"/>
      <c r="AO380" s="40"/>
      <c r="AP380" s="358"/>
      <c r="AQ380" s="39"/>
      <c r="AR380" s="40"/>
      <c r="AS380" s="40"/>
      <c r="AT380" s="40"/>
      <c r="AU380" s="39"/>
      <c r="AV380" s="358"/>
      <c r="AW380" s="39"/>
      <c r="AX380" s="54"/>
      <c r="AY380" s="358"/>
      <c r="AZ380" s="39"/>
      <c r="BA380" s="358"/>
      <c r="BB380" s="39"/>
      <c r="BC380" s="40"/>
      <c r="BD380" s="39"/>
      <c r="BE380" s="39">
        <v>115.8244</v>
      </c>
      <c r="BF380" s="40"/>
      <c r="BG380" s="40"/>
      <c r="BH380" s="55"/>
      <c r="BI380" s="56">
        <v>411.48084</v>
      </c>
      <c r="BJ380" s="39"/>
      <c r="BK380" s="54">
        <v>319.30317000000002</v>
      </c>
      <c r="BL380" s="358"/>
      <c r="BM380" s="39"/>
      <c r="BN380" s="381"/>
      <c r="BO380" s="53"/>
      <c r="BP380" s="53"/>
      <c r="BQ380" s="39"/>
      <c r="BR380" s="39"/>
      <c r="BS380" s="39"/>
      <c r="BT380" s="32"/>
      <c r="BU380" s="39">
        <v>2631.9796000000001</v>
      </c>
      <c r="BV380" s="57"/>
      <c r="BW380" s="375"/>
      <c r="BX380" s="54"/>
      <c r="BY380" s="358"/>
      <c r="BZ380" s="58"/>
      <c r="CA380" s="59"/>
      <c r="CB380" s="60"/>
      <c r="CC380" s="59">
        <v>18.125</v>
      </c>
      <c r="CD380" s="59"/>
      <c r="CE380" s="61">
        <v>9781.9367199999997</v>
      </c>
      <c r="CF380" s="39"/>
      <c r="CG380" s="39"/>
    </row>
    <row r="381" spans="1:85" outlineLevel="1" x14ac:dyDescent="0.35">
      <c r="A381" s="83" t="s">
        <v>590</v>
      </c>
      <c r="B381" s="10" t="s">
        <v>605</v>
      </c>
      <c r="C381" s="35" t="s">
        <v>118</v>
      </c>
      <c r="D381" s="72" t="s">
        <v>606</v>
      </c>
      <c r="E381" s="36" t="s">
        <v>126</v>
      </c>
      <c r="F381" s="77">
        <f t="shared" si="69"/>
        <v>75369.666039999996</v>
      </c>
      <c r="G381" s="259">
        <f t="shared" si="58"/>
        <v>21734.480270000004</v>
      </c>
      <c r="H381" s="32">
        <f t="shared" si="59"/>
        <v>53635.185769999996</v>
      </c>
      <c r="I381" s="259">
        <v>7995.6268</v>
      </c>
      <c r="J381" s="32">
        <v>3265.8193999999999</v>
      </c>
      <c r="K381" s="358"/>
      <c r="L381" s="39"/>
      <c r="M381" s="358">
        <f>597.15086+39.18962</f>
        <v>636.34047999999996</v>
      </c>
      <c r="N381" s="39">
        <f>243.90669+16.00703</f>
        <v>259.91372000000001</v>
      </c>
      <c r="O381" s="358"/>
      <c r="P381" s="39"/>
      <c r="Q381" s="259"/>
      <c r="R381" s="32"/>
      <c r="S381" s="39">
        <f>6092.69778+1590.68412</f>
        <v>7683.3819000000003</v>
      </c>
      <c r="T381" s="259">
        <v>3268.2122599999998</v>
      </c>
      <c r="U381" s="32">
        <v>1334.90274</v>
      </c>
      <c r="V381" s="358"/>
      <c r="W381" s="53"/>
      <c r="X381" s="358"/>
      <c r="Y381" s="39"/>
      <c r="Z381" s="371"/>
      <c r="AA381" s="40"/>
      <c r="AB381" s="358">
        <v>4339.04781</v>
      </c>
      <c r="AC381" s="39">
        <v>1772.2871399999999</v>
      </c>
      <c r="AD381" s="54"/>
      <c r="AE381" s="358">
        <v>463.55452000000002</v>
      </c>
      <c r="AF381" s="39">
        <v>189.33917</v>
      </c>
      <c r="AG381" s="39">
        <v>12122.032289999999</v>
      </c>
      <c r="AH381" s="358">
        <v>5031.6984000000002</v>
      </c>
      <c r="AI381" s="39">
        <v>2055.20075</v>
      </c>
      <c r="AJ381" s="259"/>
      <c r="AK381" s="32"/>
      <c r="AL381" s="259"/>
      <c r="AM381" s="39"/>
      <c r="AN381" s="371"/>
      <c r="AO381" s="40"/>
      <c r="AP381" s="358"/>
      <c r="AQ381" s="39"/>
      <c r="AR381" s="40"/>
      <c r="AS381" s="40"/>
      <c r="AT381" s="40"/>
      <c r="AU381" s="39"/>
      <c r="AV381" s="358"/>
      <c r="AW381" s="39"/>
      <c r="AX381" s="54"/>
      <c r="AY381" s="358"/>
      <c r="AZ381" s="39"/>
      <c r="BA381" s="358"/>
      <c r="BB381" s="39"/>
      <c r="BC381" s="40"/>
      <c r="BD381" s="39"/>
      <c r="BE381" s="39">
        <v>150.63446999999999</v>
      </c>
      <c r="BF381" s="40"/>
      <c r="BG381" s="40"/>
      <c r="BH381" s="55"/>
      <c r="BI381" s="56">
        <f>1631.25+87.45084+124.11084</f>
        <v>1842.81168</v>
      </c>
      <c r="BJ381" s="39"/>
      <c r="BK381" s="54">
        <v>42.760190000000001</v>
      </c>
      <c r="BL381" s="358"/>
      <c r="BM381" s="39"/>
      <c r="BN381" s="381"/>
      <c r="BO381" s="53"/>
      <c r="BP381" s="53"/>
      <c r="BQ381" s="39"/>
      <c r="BR381" s="39"/>
      <c r="BS381" s="39"/>
      <c r="BT381" s="32"/>
      <c r="BU381" s="39">
        <v>1829.3922</v>
      </c>
      <c r="BV381" s="57"/>
      <c r="BW381" s="375"/>
      <c r="BX381" s="54"/>
      <c r="BY381" s="358"/>
      <c r="BZ381" s="58"/>
      <c r="CA381" s="59"/>
      <c r="CB381" s="60"/>
      <c r="CC381" s="59">
        <v>18.125</v>
      </c>
      <c r="CD381" s="59"/>
      <c r="CE381" s="61">
        <v>21068.58512</v>
      </c>
      <c r="CF381" s="39"/>
      <c r="CG381" s="39"/>
    </row>
    <row r="382" spans="1:85" outlineLevel="1" x14ac:dyDescent="0.35">
      <c r="A382" s="83" t="s">
        <v>590</v>
      </c>
      <c r="B382" s="10" t="s">
        <v>607</v>
      </c>
      <c r="C382" s="35" t="s">
        <v>118</v>
      </c>
      <c r="D382" s="72" t="s">
        <v>608</v>
      </c>
      <c r="E382" s="36" t="s">
        <v>74</v>
      </c>
      <c r="F382" s="77">
        <f t="shared" si="69"/>
        <v>537.71900000000005</v>
      </c>
      <c r="G382" s="259">
        <f t="shared" si="58"/>
        <v>163.04443000000001</v>
      </c>
      <c r="H382" s="32">
        <f t="shared" si="59"/>
        <v>374.67457000000002</v>
      </c>
      <c r="I382" s="259"/>
      <c r="J382" s="32"/>
      <c r="K382" s="358"/>
      <c r="L382" s="39"/>
      <c r="M382" s="358"/>
      <c r="N382" s="39"/>
      <c r="O382" s="358"/>
      <c r="P382" s="39"/>
      <c r="Q382" s="259"/>
      <c r="R382" s="32"/>
      <c r="S382" s="39">
        <v>197.892</v>
      </c>
      <c r="T382" s="259">
        <v>163.04443000000001</v>
      </c>
      <c r="U382" s="32">
        <v>66.595569999999995</v>
      </c>
      <c r="V382" s="358"/>
      <c r="W382" s="53"/>
      <c r="X382" s="358"/>
      <c r="Y382" s="39"/>
      <c r="Z382" s="371"/>
      <c r="AA382" s="40"/>
      <c r="AB382" s="358"/>
      <c r="AC382" s="39"/>
      <c r="AD382" s="54"/>
      <c r="AE382" s="358"/>
      <c r="AF382" s="39"/>
      <c r="AG382" s="39"/>
      <c r="AH382" s="259"/>
      <c r="AI382" s="32"/>
      <c r="AJ382" s="259"/>
      <c r="AK382" s="32"/>
      <c r="AL382" s="259"/>
      <c r="AM382" s="39"/>
      <c r="AN382" s="371"/>
      <c r="AO382" s="40"/>
      <c r="AP382" s="358"/>
      <c r="AQ382" s="39"/>
      <c r="AR382" s="40"/>
      <c r="AS382" s="40"/>
      <c r="AT382" s="40"/>
      <c r="AU382" s="39"/>
      <c r="AV382" s="358"/>
      <c r="AW382" s="39"/>
      <c r="AX382" s="54"/>
      <c r="AY382" s="358"/>
      <c r="AZ382" s="39"/>
      <c r="BA382" s="358"/>
      <c r="BB382" s="39"/>
      <c r="BC382" s="40"/>
      <c r="BD382" s="39"/>
      <c r="BE382" s="39"/>
      <c r="BF382" s="40"/>
      <c r="BG382" s="40"/>
      <c r="BH382" s="55"/>
      <c r="BI382" s="56">
        <v>110.187</v>
      </c>
      <c r="BJ382" s="39"/>
      <c r="BK382" s="54"/>
      <c r="BL382" s="358"/>
      <c r="BM382" s="39"/>
      <c r="BN382" s="381"/>
      <c r="BO382" s="53"/>
      <c r="BP382" s="53"/>
      <c r="BQ382" s="39"/>
      <c r="BR382" s="39"/>
      <c r="BS382" s="39"/>
      <c r="BT382" s="32"/>
      <c r="BU382" s="39"/>
      <c r="BV382" s="57"/>
      <c r="BW382" s="375"/>
      <c r="BX382" s="54"/>
      <c r="BY382" s="358"/>
      <c r="BZ382" s="58"/>
      <c r="CA382" s="59"/>
      <c r="CB382" s="60"/>
      <c r="CC382" s="59"/>
      <c r="CD382" s="59"/>
      <c r="CE382" s="61"/>
      <c r="CF382" s="39"/>
      <c r="CG382" s="39"/>
    </row>
    <row r="383" spans="1:85" outlineLevel="1" x14ac:dyDescent="0.35">
      <c r="A383" s="83" t="s">
        <v>590</v>
      </c>
      <c r="B383" s="10" t="s">
        <v>609</v>
      </c>
      <c r="C383" s="35" t="s">
        <v>118</v>
      </c>
      <c r="D383" s="72" t="s">
        <v>610</v>
      </c>
      <c r="E383" s="36" t="s">
        <v>74</v>
      </c>
      <c r="F383" s="77">
        <f t="shared" si="69"/>
        <v>3076.7685799999999</v>
      </c>
      <c r="G383" s="259">
        <f t="shared" si="58"/>
        <v>331.77953000000002</v>
      </c>
      <c r="H383" s="32">
        <f t="shared" si="59"/>
        <v>2744.9890500000001</v>
      </c>
      <c r="I383" s="259"/>
      <c r="J383" s="32"/>
      <c r="K383" s="358">
        <f>117.64416+63.70091</f>
        <v>181.34506999999999</v>
      </c>
      <c r="L383" s="39">
        <f>48.05184+26.01868</f>
        <v>74.070520000000002</v>
      </c>
      <c r="M383" s="358">
        <v>150.43446</v>
      </c>
      <c r="N383" s="39">
        <v>61.445059999999998</v>
      </c>
      <c r="O383" s="358"/>
      <c r="P383" s="39"/>
      <c r="Q383" s="259"/>
      <c r="R383" s="32"/>
      <c r="S383" s="39">
        <v>1897.7697000000001</v>
      </c>
      <c r="T383" s="259"/>
      <c r="U383" s="32"/>
      <c r="V383" s="358"/>
      <c r="W383" s="53"/>
      <c r="X383" s="358"/>
      <c r="Y383" s="39"/>
      <c r="Z383" s="371"/>
      <c r="AA383" s="40"/>
      <c r="AB383" s="358"/>
      <c r="AC383" s="39"/>
      <c r="AD383" s="54"/>
      <c r="AE383" s="358"/>
      <c r="AF383" s="39"/>
      <c r="AG383" s="39"/>
      <c r="AH383" s="259"/>
      <c r="AI383" s="32"/>
      <c r="AJ383" s="259"/>
      <c r="AK383" s="32"/>
      <c r="AL383" s="259"/>
      <c r="AM383" s="39"/>
      <c r="AN383" s="371"/>
      <c r="AO383" s="40"/>
      <c r="AP383" s="358"/>
      <c r="AQ383" s="39"/>
      <c r="AR383" s="40"/>
      <c r="AS383" s="40"/>
      <c r="AT383" s="40"/>
      <c r="AU383" s="39"/>
      <c r="AV383" s="358"/>
      <c r="AW383" s="39"/>
      <c r="AX383" s="54"/>
      <c r="AY383" s="358"/>
      <c r="AZ383" s="39"/>
      <c r="BA383" s="358"/>
      <c r="BB383" s="39"/>
      <c r="BC383" s="40"/>
      <c r="BD383" s="39"/>
      <c r="BE383" s="39"/>
      <c r="BF383" s="40"/>
      <c r="BG383" s="40"/>
      <c r="BH383" s="55"/>
      <c r="BI383" s="56">
        <f>77.43125+255.78334+305.98209+72.50709</f>
        <v>711.70377000000008</v>
      </c>
      <c r="BJ383" s="39"/>
      <c r="BK383" s="54"/>
      <c r="BL383" s="358"/>
      <c r="BM383" s="39"/>
      <c r="BN383" s="381"/>
      <c r="BO383" s="53"/>
      <c r="BP383" s="53"/>
      <c r="BQ383" s="39"/>
      <c r="BR383" s="39"/>
      <c r="BS383" s="39"/>
      <c r="BT383" s="32"/>
      <c r="BU383" s="39"/>
      <c r="BV383" s="57"/>
      <c r="BW383" s="375"/>
      <c r="BX383" s="54"/>
      <c r="BY383" s="358"/>
      <c r="BZ383" s="58"/>
      <c r="CA383" s="59"/>
      <c r="CB383" s="60"/>
      <c r="CC383" s="59"/>
      <c r="CD383" s="59"/>
      <c r="CE383" s="61"/>
      <c r="CF383" s="39"/>
      <c r="CG383" s="39"/>
    </row>
    <row r="384" spans="1:85" outlineLevel="1" x14ac:dyDescent="0.35">
      <c r="A384" s="83" t="s">
        <v>590</v>
      </c>
      <c r="B384" s="177" t="s">
        <v>1150</v>
      </c>
      <c r="C384" s="112" t="s">
        <v>118</v>
      </c>
      <c r="D384" s="113" t="s">
        <v>1151</v>
      </c>
      <c r="E384" s="114"/>
      <c r="F384" s="77">
        <f t="shared" si="69"/>
        <v>1693.4805799999999</v>
      </c>
      <c r="G384" s="259">
        <f t="shared" si="58"/>
        <v>0</v>
      </c>
      <c r="H384" s="32">
        <f t="shared" si="59"/>
        <v>1693.4805799999999</v>
      </c>
      <c r="I384" s="352"/>
      <c r="J384" s="115"/>
      <c r="K384" s="370"/>
      <c r="L384" s="116"/>
      <c r="M384" s="370"/>
      <c r="N384" s="116"/>
      <c r="O384" s="370"/>
      <c r="P384" s="116"/>
      <c r="Q384" s="352"/>
      <c r="R384" s="115"/>
      <c r="S384" s="116"/>
      <c r="T384" s="352"/>
      <c r="U384" s="115"/>
      <c r="V384" s="370"/>
      <c r="W384" s="61"/>
      <c r="X384" s="370"/>
      <c r="Y384" s="116"/>
      <c r="Z384" s="371"/>
      <c r="AA384" s="40"/>
      <c r="AB384" s="370"/>
      <c r="AC384" s="116"/>
      <c r="AD384" s="116"/>
      <c r="AE384" s="370"/>
      <c r="AF384" s="116"/>
      <c r="AG384" s="116"/>
      <c r="AH384" s="352"/>
      <c r="AI384" s="115"/>
      <c r="AJ384" s="352"/>
      <c r="AK384" s="115"/>
      <c r="AL384" s="352"/>
      <c r="AM384" s="116"/>
      <c r="AN384" s="371"/>
      <c r="AO384" s="40"/>
      <c r="AP384" s="370"/>
      <c r="AQ384" s="116"/>
      <c r="AR384" s="40"/>
      <c r="AS384" s="40"/>
      <c r="AT384" s="40"/>
      <c r="AU384" s="116"/>
      <c r="AV384" s="370"/>
      <c r="AW384" s="116"/>
      <c r="AX384" s="116"/>
      <c r="AY384" s="370"/>
      <c r="AZ384" s="116"/>
      <c r="BA384" s="370"/>
      <c r="BB384" s="116"/>
      <c r="BC384" s="40"/>
      <c r="BD384" s="116"/>
      <c r="BE384" s="116"/>
      <c r="BF384" s="40"/>
      <c r="BG384" s="40"/>
      <c r="BH384" s="116"/>
      <c r="BI384" s="116"/>
      <c r="BJ384" s="116"/>
      <c r="BK384" s="116"/>
      <c r="BL384" s="370"/>
      <c r="BM384" s="116"/>
      <c r="BN384" s="380"/>
      <c r="BO384" s="61"/>
      <c r="BP384" s="61"/>
      <c r="BQ384" s="116"/>
      <c r="BR384" s="116"/>
      <c r="BS384" s="116"/>
      <c r="BT384" s="115"/>
      <c r="BU384" s="116"/>
      <c r="BV384" s="116"/>
      <c r="BW384" s="370"/>
      <c r="BX384" s="116"/>
      <c r="BY384" s="370"/>
      <c r="BZ384" s="117"/>
      <c r="CA384" s="59"/>
      <c r="CB384" s="60"/>
      <c r="CC384" s="59"/>
      <c r="CD384" s="59"/>
      <c r="CE384" s="61">
        <v>1693.4805799999999</v>
      </c>
      <c r="CF384" s="116"/>
      <c r="CG384" s="116"/>
    </row>
    <row r="385" spans="1:85" outlineLevel="1" x14ac:dyDescent="0.35">
      <c r="A385" s="75" t="s">
        <v>590</v>
      </c>
      <c r="B385" s="10" t="s">
        <v>611</v>
      </c>
      <c r="C385" s="35" t="s">
        <v>118</v>
      </c>
      <c r="D385" s="72" t="s">
        <v>612</v>
      </c>
      <c r="E385" s="36" t="s">
        <v>126</v>
      </c>
      <c r="F385" s="77">
        <f t="shared" si="69"/>
        <v>28652.173239999996</v>
      </c>
      <c r="G385" s="259">
        <f t="shared" si="58"/>
        <v>4473.0649999999996</v>
      </c>
      <c r="H385" s="32">
        <f t="shared" si="59"/>
        <v>24179.108239999998</v>
      </c>
      <c r="I385" s="259">
        <v>385.41473999999999</v>
      </c>
      <c r="J385" s="32">
        <v>157.42292</v>
      </c>
      <c r="K385" s="358"/>
      <c r="L385" s="39"/>
      <c r="M385" s="358">
        <v>204.36086</v>
      </c>
      <c r="N385" s="39">
        <v>83.471329999999995</v>
      </c>
      <c r="O385" s="358"/>
      <c r="P385" s="39"/>
      <c r="Q385" s="259"/>
      <c r="R385" s="32"/>
      <c r="S385" s="39">
        <f>4965.52561+505.42169</f>
        <v>5470.9472999999998</v>
      </c>
      <c r="T385" s="259"/>
      <c r="U385" s="32"/>
      <c r="V385" s="358"/>
      <c r="W385" s="53"/>
      <c r="X385" s="358"/>
      <c r="Y385" s="39"/>
      <c r="Z385" s="371"/>
      <c r="AA385" s="40"/>
      <c r="AB385" s="358"/>
      <c r="AC385" s="39"/>
      <c r="AD385" s="54"/>
      <c r="AE385" s="358">
        <v>68.952759999999998</v>
      </c>
      <c r="AF385" s="39">
        <v>28.163779999999999</v>
      </c>
      <c r="AG385" s="39">
        <v>11361.766089999999</v>
      </c>
      <c r="AH385" s="358">
        <v>3814.33664</v>
      </c>
      <c r="AI385" s="39">
        <v>1557.96848</v>
      </c>
      <c r="AJ385" s="259"/>
      <c r="AK385" s="32"/>
      <c r="AL385" s="259"/>
      <c r="AM385" s="39"/>
      <c r="AN385" s="371"/>
      <c r="AO385" s="40"/>
      <c r="AP385" s="358"/>
      <c r="AQ385" s="39"/>
      <c r="AR385" s="40"/>
      <c r="AS385" s="40"/>
      <c r="AT385" s="40"/>
      <c r="AU385" s="39"/>
      <c r="AV385" s="358"/>
      <c r="AW385" s="39"/>
      <c r="AX385" s="54"/>
      <c r="AY385" s="358"/>
      <c r="AZ385" s="39"/>
      <c r="BA385" s="358"/>
      <c r="BB385" s="39"/>
      <c r="BC385" s="40"/>
      <c r="BD385" s="39"/>
      <c r="BE385" s="39"/>
      <c r="BF385" s="40"/>
      <c r="BG385" s="40"/>
      <c r="BH385" s="55"/>
      <c r="BI385" s="56">
        <f>102.08334+119.16667+275.5</f>
        <v>496.75000999999997</v>
      </c>
      <c r="BJ385" s="39"/>
      <c r="BK385" s="54"/>
      <c r="BL385" s="358"/>
      <c r="BM385" s="39"/>
      <c r="BN385" s="381"/>
      <c r="BO385" s="53"/>
      <c r="BP385" s="53"/>
      <c r="BQ385" s="39"/>
      <c r="BR385" s="39"/>
      <c r="BS385" s="39"/>
      <c r="BT385" s="32"/>
      <c r="BU385" s="39"/>
      <c r="BV385" s="57"/>
      <c r="BW385" s="375"/>
      <c r="BX385" s="54"/>
      <c r="BY385" s="358"/>
      <c r="BZ385" s="58"/>
      <c r="CA385" s="59"/>
      <c r="CB385" s="60"/>
      <c r="CC385" s="59"/>
      <c r="CD385" s="59"/>
      <c r="CE385" s="61">
        <v>5022.6183300000002</v>
      </c>
      <c r="CF385" s="39"/>
      <c r="CG385" s="39"/>
    </row>
    <row r="386" spans="1:85" s="3" customFormat="1" ht="22.5" x14ac:dyDescent="0.3">
      <c r="A386" s="266" t="s">
        <v>613</v>
      </c>
      <c r="B386" s="267"/>
      <c r="C386" s="261" t="s">
        <v>135</v>
      </c>
      <c r="D386" s="262"/>
      <c r="E386" s="262"/>
      <c r="F386" s="260">
        <f>SUBTOTAL(9,F372:F385)</f>
        <v>328917.47227999987</v>
      </c>
      <c r="G386" s="260">
        <f t="shared" ref="G386:BR386" si="70">SUBTOTAL(9,G372:G385)</f>
        <v>85867.904859999995</v>
      </c>
      <c r="H386" s="260">
        <f t="shared" si="70"/>
        <v>243049.56741999998</v>
      </c>
      <c r="I386" s="260">
        <f t="shared" si="70"/>
        <v>15264.068780000001</v>
      </c>
      <c r="J386" s="260">
        <f t="shared" si="70"/>
        <v>6234.6196399999999</v>
      </c>
      <c r="K386" s="260">
        <f t="shared" si="70"/>
        <v>181.34506999999999</v>
      </c>
      <c r="L386" s="260">
        <f t="shared" si="70"/>
        <v>74.070520000000002</v>
      </c>
      <c r="M386" s="260">
        <f t="shared" si="70"/>
        <v>2112.7204099999999</v>
      </c>
      <c r="N386" s="260">
        <f t="shared" si="70"/>
        <v>862.94213999999999</v>
      </c>
      <c r="O386" s="260">
        <f t="shared" si="70"/>
        <v>0</v>
      </c>
      <c r="P386" s="260">
        <f t="shared" si="70"/>
        <v>0</v>
      </c>
      <c r="Q386" s="260">
        <f t="shared" si="70"/>
        <v>0</v>
      </c>
      <c r="R386" s="260">
        <f t="shared" si="70"/>
        <v>0</v>
      </c>
      <c r="S386" s="260">
        <f t="shared" si="70"/>
        <v>29481.803080000002</v>
      </c>
      <c r="T386" s="260">
        <f t="shared" si="70"/>
        <v>5396.33115</v>
      </c>
      <c r="U386" s="260">
        <f t="shared" si="70"/>
        <v>2204.1338499999997</v>
      </c>
      <c r="V386" s="260">
        <f t="shared" si="70"/>
        <v>0</v>
      </c>
      <c r="W386" s="260">
        <f t="shared" si="70"/>
        <v>0</v>
      </c>
      <c r="X386" s="260">
        <f t="shared" si="70"/>
        <v>0</v>
      </c>
      <c r="Y386" s="260">
        <f t="shared" si="70"/>
        <v>0</v>
      </c>
      <c r="Z386" s="260">
        <f t="shared" si="70"/>
        <v>0</v>
      </c>
      <c r="AA386" s="260">
        <f t="shared" si="70"/>
        <v>0</v>
      </c>
      <c r="AB386" s="260">
        <f t="shared" si="70"/>
        <v>25939.851720000002</v>
      </c>
      <c r="AC386" s="260">
        <f t="shared" si="70"/>
        <v>10595.1507</v>
      </c>
      <c r="AD386" s="260">
        <f t="shared" si="70"/>
        <v>70</v>
      </c>
      <c r="AE386" s="260">
        <f t="shared" si="70"/>
        <v>2681.5894699999999</v>
      </c>
      <c r="AF386" s="260">
        <f t="shared" si="70"/>
        <v>1095.2970700000001</v>
      </c>
      <c r="AG386" s="260">
        <f t="shared" si="70"/>
        <v>66255.33170000001</v>
      </c>
      <c r="AH386" s="260">
        <f t="shared" si="70"/>
        <v>25253.020680000001</v>
      </c>
      <c r="AI386" s="260">
        <f t="shared" si="70"/>
        <v>10314.61407</v>
      </c>
      <c r="AJ386" s="260">
        <f t="shared" si="70"/>
        <v>0</v>
      </c>
      <c r="AK386" s="260">
        <f t="shared" si="70"/>
        <v>0</v>
      </c>
      <c r="AL386" s="260">
        <f t="shared" si="70"/>
        <v>3137.25144</v>
      </c>
      <c r="AM386" s="260">
        <f t="shared" si="70"/>
        <v>1281.41256</v>
      </c>
      <c r="AN386" s="260">
        <f t="shared" si="70"/>
        <v>0</v>
      </c>
      <c r="AO386" s="260">
        <f t="shared" si="70"/>
        <v>0</v>
      </c>
      <c r="AP386" s="260">
        <f t="shared" si="70"/>
        <v>5510</v>
      </c>
      <c r="AQ386" s="260">
        <f t="shared" si="70"/>
        <v>290</v>
      </c>
      <c r="AR386" s="260">
        <f t="shared" si="70"/>
        <v>0</v>
      </c>
      <c r="AS386" s="260">
        <f t="shared" si="70"/>
        <v>0</v>
      </c>
      <c r="AT386" s="260">
        <f t="shared" si="70"/>
        <v>0</v>
      </c>
      <c r="AU386" s="260">
        <f t="shared" si="70"/>
        <v>0</v>
      </c>
      <c r="AV386" s="260">
        <f t="shared" si="70"/>
        <v>0</v>
      </c>
      <c r="AW386" s="260">
        <f t="shared" si="70"/>
        <v>0</v>
      </c>
      <c r="AX386" s="260">
        <f t="shared" si="70"/>
        <v>0</v>
      </c>
      <c r="AY386" s="260">
        <f t="shared" si="70"/>
        <v>0</v>
      </c>
      <c r="AZ386" s="260">
        <f t="shared" si="70"/>
        <v>0</v>
      </c>
      <c r="BA386" s="260">
        <f t="shared" si="70"/>
        <v>0</v>
      </c>
      <c r="BB386" s="260">
        <f t="shared" si="70"/>
        <v>0</v>
      </c>
      <c r="BC386" s="260">
        <f t="shared" si="70"/>
        <v>0</v>
      </c>
      <c r="BD386" s="260">
        <f t="shared" si="70"/>
        <v>58.212420000000002</v>
      </c>
      <c r="BE386" s="260">
        <f t="shared" si="70"/>
        <v>646.42319999999995</v>
      </c>
      <c r="BF386" s="260">
        <f t="shared" si="70"/>
        <v>0</v>
      </c>
      <c r="BG386" s="260">
        <f t="shared" si="70"/>
        <v>30000</v>
      </c>
      <c r="BH386" s="260">
        <f t="shared" si="70"/>
        <v>1703.3775800000001</v>
      </c>
      <c r="BI386" s="260">
        <f t="shared" si="70"/>
        <v>3637.9332999999997</v>
      </c>
      <c r="BJ386" s="260">
        <f t="shared" si="70"/>
        <v>0</v>
      </c>
      <c r="BK386" s="260">
        <f t="shared" si="70"/>
        <v>696.53139999999996</v>
      </c>
      <c r="BL386" s="260">
        <f t="shared" si="70"/>
        <v>0</v>
      </c>
      <c r="BM386" s="260">
        <f t="shared" si="70"/>
        <v>0</v>
      </c>
      <c r="BN386" s="260">
        <f t="shared" si="70"/>
        <v>0</v>
      </c>
      <c r="BO386" s="260">
        <f t="shared" si="70"/>
        <v>0</v>
      </c>
      <c r="BP386" s="260">
        <f t="shared" si="70"/>
        <v>0</v>
      </c>
      <c r="BQ386" s="260">
        <f t="shared" si="70"/>
        <v>17701.007999999998</v>
      </c>
      <c r="BR386" s="260">
        <f t="shared" si="70"/>
        <v>0</v>
      </c>
      <c r="BS386" s="260">
        <f t="shared" ref="BS386:CG386" si="71">SUBTOTAL(9,BS372:BS385)</f>
        <v>0</v>
      </c>
      <c r="BT386" s="260">
        <f t="shared" si="71"/>
        <v>0</v>
      </c>
      <c r="BU386" s="260">
        <f t="shared" si="71"/>
        <v>5958.2362600000006</v>
      </c>
      <c r="BV386" s="260">
        <f t="shared" si="71"/>
        <v>0</v>
      </c>
      <c r="BW386" s="260">
        <f t="shared" si="71"/>
        <v>391.72613999999999</v>
      </c>
      <c r="BX386" s="260">
        <f t="shared" si="71"/>
        <v>1140.55683</v>
      </c>
      <c r="BY386" s="260">
        <f t="shared" si="71"/>
        <v>0</v>
      </c>
      <c r="BZ386" s="260">
        <f t="shared" si="71"/>
        <v>0</v>
      </c>
      <c r="CA386" s="260">
        <f t="shared" si="71"/>
        <v>11540</v>
      </c>
      <c r="CB386" s="260">
        <f t="shared" si="71"/>
        <v>2860</v>
      </c>
      <c r="CC386" s="260">
        <f t="shared" si="71"/>
        <v>54.375</v>
      </c>
      <c r="CD386" s="260">
        <f t="shared" si="71"/>
        <v>0</v>
      </c>
      <c r="CE386" s="260">
        <f t="shared" si="71"/>
        <v>38293.538099999998</v>
      </c>
      <c r="CF386" s="260">
        <f t="shared" si="71"/>
        <v>0</v>
      </c>
      <c r="CG386" s="260">
        <f t="shared" si="71"/>
        <v>0</v>
      </c>
    </row>
    <row r="387" spans="1:85" ht="46.5" outlineLevel="1" x14ac:dyDescent="0.35">
      <c r="A387" s="75" t="s">
        <v>614</v>
      </c>
      <c r="B387" s="10" t="s">
        <v>615</v>
      </c>
      <c r="C387" s="35" t="s">
        <v>81</v>
      </c>
      <c r="D387" s="35" t="s">
        <v>616</v>
      </c>
      <c r="E387" s="36" t="s">
        <v>74</v>
      </c>
      <c r="F387" s="77">
        <f t="shared" ref="F387:F393" si="72">G387+H387</f>
        <v>8044.7940200000003</v>
      </c>
      <c r="G387" s="259">
        <f t="shared" si="58"/>
        <v>39.1676</v>
      </c>
      <c r="H387" s="32">
        <f t="shared" si="59"/>
        <v>8005.6264200000005</v>
      </c>
      <c r="I387" s="259"/>
      <c r="J387" s="32"/>
      <c r="K387" s="358"/>
      <c r="L387" s="39"/>
      <c r="M387" s="358"/>
      <c r="N387" s="39"/>
      <c r="O387" s="358">
        <v>39.1676</v>
      </c>
      <c r="P387" s="39">
        <v>15.99804</v>
      </c>
      <c r="Q387" s="259"/>
      <c r="R387" s="32"/>
      <c r="S387" s="39"/>
      <c r="T387" s="259"/>
      <c r="U387" s="32"/>
      <c r="V387" s="358"/>
      <c r="W387" s="53"/>
      <c r="X387" s="358"/>
      <c r="Y387" s="39"/>
      <c r="Z387" s="371"/>
      <c r="AA387" s="40"/>
      <c r="AB387" s="358"/>
      <c r="AC387" s="39"/>
      <c r="AD387" s="54"/>
      <c r="AE387" s="358"/>
      <c r="AF387" s="39"/>
      <c r="AG387" s="39"/>
      <c r="AH387" s="259"/>
      <c r="AI387" s="32"/>
      <c r="AJ387" s="259"/>
      <c r="AK387" s="32"/>
      <c r="AL387" s="259"/>
      <c r="AM387" s="39"/>
      <c r="AN387" s="371"/>
      <c r="AO387" s="40"/>
      <c r="AP387" s="358"/>
      <c r="AQ387" s="39"/>
      <c r="AR387" s="40"/>
      <c r="AS387" s="40"/>
      <c r="AT387" s="40"/>
      <c r="AU387" s="39"/>
      <c r="AV387" s="358"/>
      <c r="AW387" s="39"/>
      <c r="AX387" s="54"/>
      <c r="AY387" s="358"/>
      <c r="AZ387" s="39"/>
      <c r="BA387" s="358"/>
      <c r="BB387" s="39"/>
      <c r="BC387" s="40"/>
      <c r="BD387" s="39"/>
      <c r="BE387" s="39"/>
      <c r="BF387" s="40"/>
      <c r="BG387" s="40"/>
      <c r="BH387" s="55"/>
      <c r="BI387" s="44"/>
      <c r="BJ387" s="32">
        <v>7989.6283800000001</v>
      </c>
      <c r="BK387" s="54"/>
      <c r="BL387" s="358"/>
      <c r="BM387" s="39"/>
      <c r="BN387" s="381"/>
      <c r="BO387" s="53"/>
      <c r="BP387" s="53"/>
      <c r="BQ387" s="39"/>
      <c r="BR387" s="39"/>
      <c r="BS387" s="39"/>
      <c r="BT387" s="32"/>
      <c r="BU387" s="39"/>
      <c r="BV387" s="57"/>
      <c r="BW387" s="375"/>
      <c r="BX387" s="54"/>
      <c r="BY387" s="358"/>
      <c r="BZ387" s="58"/>
      <c r="CA387" s="59"/>
      <c r="CB387" s="60"/>
      <c r="CC387" s="59"/>
      <c r="CD387" s="59"/>
      <c r="CE387" s="61"/>
      <c r="CF387" s="39"/>
      <c r="CG387" s="39"/>
    </row>
    <row r="388" spans="1:85" ht="46.5" outlineLevel="1" x14ac:dyDescent="0.35">
      <c r="A388" s="75" t="s">
        <v>614</v>
      </c>
      <c r="B388" s="10" t="s">
        <v>617</v>
      </c>
      <c r="C388" s="35" t="s">
        <v>81</v>
      </c>
      <c r="D388" s="160">
        <v>246006158564</v>
      </c>
      <c r="E388" s="36" t="s">
        <v>74</v>
      </c>
      <c r="F388" s="77">
        <f t="shared" si="72"/>
        <v>896.17453999999998</v>
      </c>
      <c r="G388" s="259">
        <f t="shared" si="58"/>
        <v>39.444890000000001</v>
      </c>
      <c r="H388" s="32">
        <f t="shared" si="59"/>
        <v>856.72964999999999</v>
      </c>
      <c r="I388" s="259"/>
      <c r="J388" s="32"/>
      <c r="K388" s="358"/>
      <c r="L388" s="39"/>
      <c r="M388" s="358"/>
      <c r="N388" s="39"/>
      <c r="O388" s="358">
        <v>39.444890000000001</v>
      </c>
      <c r="P388" s="39">
        <v>16.1113</v>
      </c>
      <c r="Q388" s="259"/>
      <c r="R388" s="32"/>
      <c r="S388" s="39"/>
      <c r="T388" s="259"/>
      <c r="U388" s="32"/>
      <c r="V388" s="358"/>
      <c r="W388" s="53"/>
      <c r="X388" s="358"/>
      <c r="Y388" s="39"/>
      <c r="Z388" s="371"/>
      <c r="AA388" s="40"/>
      <c r="AB388" s="358"/>
      <c r="AC388" s="39"/>
      <c r="AD388" s="54"/>
      <c r="AE388" s="358"/>
      <c r="AF388" s="39"/>
      <c r="AG388" s="39"/>
      <c r="AH388" s="358"/>
      <c r="AI388" s="39"/>
      <c r="AJ388" s="259"/>
      <c r="AK388" s="32"/>
      <c r="AL388" s="259"/>
      <c r="AM388" s="39"/>
      <c r="AN388" s="371"/>
      <c r="AO388" s="40"/>
      <c r="AP388" s="358"/>
      <c r="AQ388" s="39"/>
      <c r="AR388" s="40"/>
      <c r="AS388" s="40"/>
      <c r="AT388" s="40"/>
      <c r="AU388" s="39"/>
      <c r="AV388" s="358"/>
      <c r="AW388" s="39"/>
      <c r="AX388" s="54"/>
      <c r="AY388" s="358"/>
      <c r="AZ388" s="39"/>
      <c r="BA388" s="358"/>
      <c r="BB388" s="39"/>
      <c r="BC388" s="40"/>
      <c r="BD388" s="39"/>
      <c r="BE388" s="39"/>
      <c r="BF388" s="40"/>
      <c r="BG388" s="40"/>
      <c r="BH388" s="55"/>
      <c r="BI388" s="56"/>
      <c r="BJ388" s="39"/>
      <c r="BK388" s="54"/>
      <c r="BL388" s="358"/>
      <c r="BM388" s="39"/>
      <c r="BN388" s="381"/>
      <c r="BO388" s="53"/>
      <c r="BP388" s="53"/>
      <c r="BQ388" s="39"/>
      <c r="BR388" s="39"/>
      <c r="BS388" s="39"/>
      <c r="BT388" s="32"/>
      <c r="BU388" s="39">
        <v>840.61834999999996</v>
      </c>
      <c r="BV388" s="57"/>
      <c r="BW388" s="375"/>
      <c r="BX388" s="54"/>
      <c r="BY388" s="358"/>
      <c r="BZ388" s="58"/>
      <c r="CA388" s="59"/>
      <c r="CB388" s="60"/>
      <c r="CC388" s="59"/>
      <c r="CD388" s="59"/>
      <c r="CE388" s="61"/>
      <c r="CF388" s="39"/>
      <c r="CG388" s="39"/>
    </row>
    <row r="389" spans="1:85" ht="46.5" outlineLevel="1" x14ac:dyDescent="0.35">
      <c r="A389" s="135" t="s">
        <v>614</v>
      </c>
      <c r="B389" s="63" t="s">
        <v>618</v>
      </c>
      <c r="C389" s="35" t="s">
        <v>81</v>
      </c>
      <c r="D389" s="72">
        <v>242401591796</v>
      </c>
      <c r="E389" s="36" t="s">
        <v>74</v>
      </c>
      <c r="F389" s="77">
        <f t="shared" si="72"/>
        <v>43.430799999999998</v>
      </c>
      <c r="G389" s="259">
        <f t="shared" si="58"/>
        <v>0</v>
      </c>
      <c r="H389" s="32">
        <f t="shared" si="59"/>
        <v>43.430799999999998</v>
      </c>
      <c r="I389" s="259"/>
      <c r="J389" s="32"/>
      <c r="K389" s="358"/>
      <c r="L389" s="39"/>
      <c r="M389" s="358"/>
      <c r="N389" s="39"/>
      <c r="O389" s="358"/>
      <c r="P389" s="39"/>
      <c r="Q389" s="259"/>
      <c r="R389" s="32"/>
      <c r="S389" s="39">
        <v>43.430799999999998</v>
      </c>
      <c r="T389" s="259"/>
      <c r="U389" s="32"/>
      <c r="V389" s="358"/>
      <c r="W389" s="53"/>
      <c r="X389" s="358"/>
      <c r="Y389" s="39"/>
      <c r="Z389" s="371"/>
      <c r="AA389" s="40"/>
      <c r="AB389" s="358"/>
      <c r="AC389" s="39"/>
      <c r="AD389" s="54"/>
      <c r="AE389" s="358"/>
      <c r="AF389" s="39"/>
      <c r="AG389" s="39"/>
      <c r="AH389" s="259"/>
      <c r="AI389" s="32"/>
      <c r="AJ389" s="259"/>
      <c r="AK389" s="32"/>
      <c r="AL389" s="259"/>
      <c r="AM389" s="39"/>
      <c r="AN389" s="371"/>
      <c r="AO389" s="40"/>
      <c r="AP389" s="358"/>
      <c r="AQ389" s="39"/>
      <c r="AR389" s="40"/>
      <c r="AS389" s="40"/>
      <c r="AT389" s="40"/>
      <c r="AU389" s="39"/>
      <c r="AV389" s="358"/>
      <c r="AW389" s="39"/>
      <c r="AX389" s="54"/>
      <c r="AY389" s="358"/>
      <c r="AZ389" s="39"/>
      <c r="BA389" s="358"/>
      <c r="BB389" s="39"/>
      <c r="BC389" s="40"/>
      <c r="BD389" s="39"/>
      <c r="BE389" s="39"/>
      <c r="BF389" s="40"/>
      <c r="BG389" s="40"/>
      <c r="BH389" s="55"/>
      <c r="BI389" s="56"/>
      <c r="BJ389" s="39"/>
      <c r="BK389" s="54"/>
      <c r="BL389" s="358"/>
      <c r="BM389" s="39"/>
      <c r="BN389" s="381"/>
      <c r="BO389" s="53"/>
      <c r="BP389" s="53"/>
      <c r="BQ389" s="39"/>
      <c r="BR389" s="39"/>
      <c r="BS389" s="39"/>
      <c r="BT389" s="32"/>
      <c r="BU389" s="39"/>
      <c r="BV389" s="57"/>
      <c r="BW389" s="375"/>
      <c r="BX389" s="54"/>
      <c r="BY389" s="358"/>
      <c r="BZ389" s="58"/>
      <c r="CA389" s="59"/>
      <c r="CB389" s="60"/>
      <c r="CC389" s="59"/>
      <c r="CD389" s="59"/>
      <c r="CE389" s="61"/>
      <c r="CF389" s="39"/>
      <c r="CG389" s="39"/>
    </row>
    <row r="390" spans="1:85" ht="46.5" outlineLevel="1" x14ac:dyDescent="0.35">
      <c r="A390" s="75" t="s">
        <v>614</v>
      </c>
      <c r="B390" s="10" t="s">
        <v>619</v>
      </c>
      <c r="C390" s="35" t="s">
        <v>81</v>
      </c>
      <c r="D390" s="35" t="s">
        <v>620</v>
      </c>
      <c r="E390" s="36" t="s">
        <v>74</v>
      </c>
      <c r="F390" s="77">
        <f t="shared" si="72"/>
        <v>1496.57168</v>
      </c>
      <c r="G390" s="259">
        <f t="shared" ref="G390:G453" si="73">SUMIF($I$5:$CG$5,"федеральный бюджет",I390:CG390)</f>
        <v>0</v>
      </c>
      <c r="H390" s="32">
        <f t="shared" ref="H390:H453" si="74">SUMIF($I$5:$CG$5,"краевой бюджет",I390:CG390)</f>
        <v>1496.57168</v>
      </c>
      <c r="I390" s="259"/>
      <c r="J390" s="32"/>
      <c r="K390" s="358"/>
      <c r="L390" s="39"/>
      <c r="M390" s="358"/>
      <c r="N390" s="39"/>
      <c r="O390" s="358"/>
      <c r="P390" s="39"/>
      <c r="Q390" s="259"/>
      <c r="R390" s="32"/>
      <c r="S390" s="39">
        <v>331.46910000000003</v>
      </c>
      <c r="T390" s="259"/>
      <c r="U390" s="32"/>
      <c r="V390" s="358"/>
      <c r="W390" s="53"/>
      <c r="X390" s="358"/>
      <c r="Y390" s="39"/>
      <c r="Z390" s="371"/>
      <c r="AA390" s="40"/>
      <c r="AB390" s="358"/>
      <c r="AC390" s="39"/>
      <c r="AD390" s="54"/>
      <c r="AE390" s="358"/>
      <c r="AF390" s="39"/>
      <c r="AG390" s="39"/>
      <c r="AH390" s="259"/>
      <c r="AI390" s="32"/>
      <c r="AJ390" s="259"/>
      <c r="AK390" s="32"/>
      <c r="AL390" s="259"/>
      <c r="AM390" s="39"/>
      <c r="AN390" s="371"/>
      <c r="AO390" s="40"/>
      <c r="AP390" s="358"/>
      <c r="AQ390" s="39"/>
      <c r="AR390" s="40"/>
      <c r="AS390" s="40"/>
      <c r="AT390" s="40"/>
      <c r="AU390" s="39"/>
      <c r="AV390" s="358"/>
      <c r="AW390" s="39"/>
      <c r="AX390" s="54"/>
      <c r="AY390" s="358"/>
      <c r="AZ390" s="39"/>
      <c r="BA390" s="358"/>
      <c r="BB390" s="39"/>
      <c r="BC390" s="40"/>
      <c r="BD390" s="39"/>
      <c r="BE390" s="39"/>
      <c r="BF390" s="40"/>
      <c r="BG390" s="40"/>
      <c r="BH390" s="55"/>
      <c r="BI390" s="56">
        <v>88.667000000000002</v>
      </c>
      <c r="BJ390" s="39"/>
      <c r="BK390" s="54"/>
      <c r="BL390" s="358"/>
      <c r="BM390" s="39"/>
      <c r="BN390" s="381"/>
      <c r="BO390" s="53"/>
      <c r="BP390" s="53"/>
      <c r="BQ390" s="39"/>
      <c r="BR390" s="39"/>
      <c r="BS390" s="39"/>
      <c r="BT390" s="32"/>
      <c r="BU390" s="39">
        <v>1076.4355800000001</v>
      </c>
      <c r="BV390" s="57"/>
      <c r="BW390" s="375"/>
      <c r="BX390" s="54"/>
      <c r="BY390" s="358"/>
      <c r="BZ390" s="58"/>
      <c r="CA390" s="59"/>
      <c r="CB390" s="60"/>
      <c r="CC390" s="59"/>
      <c r="CD390" s="59"/>
      <c r="CE390" s="61"/>
      <c r="CF390" s="39"/>
      <c r="CG390" s="39"/>
    </row>
    <row r="391" spans="1:85" ht="46.5" outlineLevel="1" x14ac:dyDescent="0.35">
      <c r="A391" s="75" t="s">
        <v>614</v>
      </c>
      <c r="B391" s="10" t="s">
        <v>621</v>
      </c>
      <c r="C391" s="35" t="s">
        <v>81</v>
      </c>
      <c r="D391" s="35" t="s">
        <v>622</v>
      </c>
      <c r="E391" s="36" t="s">
        <v>74</v>
      </c>
      <c r="F391" s="77">
        <f t="shared" si="72"/>
        <v>587.49349999999993</v>
      </c>
      <c r="G391" s="259">
        <f t="shared" si="73"/>
        <v>83.425020000000004</v>
      </c>
      <c r="H391" s="32">
        <f t="shared" si="74"/>
        <v>504.06847999999997</v>
      </c>
      <c r="I391" s="259"/>
      <c r="J391" s="32"/>
      <c r="K391" s="358"/>
      <c r="L391" s="39"/>
      <c r="M391" s="358"/>
      <c r="N391" s="39"/>
      <c r="O391" s="358"/>
      <c r="P391" s="39"/>
      <c r="Q391" s="259"/>
      <c r="R391" s="32"/>
      <c r="S391" s="39">
        <v>469.99349999999998</v>
      </c>
      <c r="T391" s="259">
        <v>83.425020000000004</v>
      </c>
      <c r="U391" s="32">
        <v>34.074979999999996</v>
      </c>
      <c r="V391" s="358"/>
      <c r="W391" s="53"/>
      <c r="X391" s="358"/>
      <c r="Y391" s="39"/>
      <c r="Z391" s="371"/>
      <c r="AA391" s="40"/>
      <c r="AB391" s="358"/>
      <c r="AC391" s="39"/>
      <c r="AD391" s="54"/>
      <c r="AE391" s="358"/>
      <c r="AF391" s="39"/>
      <c r="AG391" s="39"/>
      <c r="AH391" s="259"/>
      <c r="AI391" s="32"/>
      <c r="AJ391" s="259"/>
      <c r="AK391" s="32"/>
      <c r="AL391" s="259"/>
      <c r="AM391" s="39"/>
      <c r="AN391" s="371"/>
      <c r="AO391" s="40"/>
      <c r="AP391" s="358"/>
      <c r="AQ391" s="39"/>
      <c r="AR391" s="40"/>
      <c r="AS391" s="40"/>
      <c r="AT391" s="40"/>
      <c r="AU391" s="39"/>
      <c r="AV391" s="358"/>
      <c r="AW391" s="39"/>
      <c r="AX391" s="54"/>
      <c r="AY391" s="358"/>
      <c r="AZ391" s="39"/>
      <c r="BA391" s="358"/>
      <c r="BB391" s="39"/>
      <c r="BC391" s="40"/>
      <c r="BD391" s="39"/>
      <c r="BE391" s="39"/>
      <c r="BF391" s="40"/>
      <c r="BG391" s="40"/>
      <c r="BH391" s="55"/>
      <c r="BI391" s="56"/>
      <c r="BJ391" s="39"/>
      <c r="BK391" s="54"/>
      <c r="BL391" s="358"/>
      <c r="BM391" s="39"/>
      <c r="BN391" s="381"/>
      <c r="BO391" s="53"/>
      <c r="BP391" s="53"/>
      <c r="BQ391" s="39"/>
      <c r="BR391" s="39"/>
      <c r="BS391" s="39"/>
      <c r="BT391" s="32"/>
      <c r="BU391" s="39"/>
      <c r="BV391" s="57"/>
      <c r="BW391" s="375"/>
      <c r="BX391" s="54"/>
      <c r="BY391" s="358"/>
      <c r="BZ391" s="58"/>
      <c r="CA391" s="59"/>
      <c r="CB391" s="60"/>
      <c r="CC391" s="59"/>
      <c r="CD391" s="59"/>
      <c r="CE391" s="61"/>
      <c r="CF391" s="39"/>
      <c r="CG391" s="39"/>
    </row>
    <row r="392" spans="1:85" ht="93" outlineLevel="1" x14ac:dyDescent="0.35">
      <c r="A392" s="75" t="s">
        <v>614</v>
      </c>
      <c r="B392" s="178" t="s">
        <v>1141</v>
      </c>
      <c r="C392" s="179" t="s">
        <v>109</v>
      </c>
      <c r="D392" s="179" t="s">
        <v>1142</v>
      </c>
      <c r="E392" s="173"/>
      <c r="F392" s="77">
        <f t="shared" si="72"/>
        <v>9029.8792599999997</v>
      </c>
      <c r="G392" s="259">
        <f t="shared" si="73"/>
        <v>0</v>
      </c>
      <c r="H392" s="32">
        <f t="shared" si="74"/>
        <v>9029.8792599999997</v>
      </c>
      <c r="I392" s="359"/>
      <c r="J392" s="43"/>
      <c r="K392" s="376"/>
      <c r="L392" s="55"/>
      <c r="M392" s="376"/>
      <c r="N392" s="55"/>
      <c r="O392" s="376"/>
      <c r="P392" s="55"/>
      <c r="Q392" s="359"/>
      <c r="R392" s="43"/>
      <c r="S392" s="55"/>
      <c r="T392" s="359"/>
      <c r="U392" s="43"/>
      <c r="V392" s="376"/>
      <c r="W392" s="174"/>
      <c r="X392" s="376"/>
      <c r="Y392" s="55"/>
      <c r="Z392" s="371"/>
      <c r="AA392" s="40"/>
      <c r="AB392" s="376"/>
      <c r="AC392" s="55"/>
      <c r="AD392" s="55"/>
      <c r="AE392" s="376"/>
      <c r="AF392" s="55"/>
      <c r="AG392" s="55"/>
      <c r="AH392" s="359"/>
      <c r="AI392" s="43"/>
      <c r="AJ392" s="359"/>
      <c r="AK392" s="43"/>
      <c r="AL392" s="359"/>
      <c r="AM392" s="55"/>
      <c r="AN392" s="371"/>
      <c r="AO392" s="40"/>
      <c r="AP392" s="376"/>
      <c r="AQ392" s="55"/>
      <c r="AR392" s="40"/>
      <c r="AS392" s="40"/>
      <c r="AT392" s="40"/>
      <c r="AU392" s="55"/>
      <c r="AV392" s="376"/>
      <c r="AW392" s="55"/>
      <c r="AX392" s="55"/>
      <c r="AY392" s="376"/>
      <c r="AZ392" s="55"/>
      <c r="BA392" s="376"/>
      <c r="BB392" s="55"/>
      <c r="BC392" s="40"/>
      <c r="BD392" s="55"/>
      <c r="BE392" s="55"/>
      <c r="BF392" s="40"/>
      <c r="BG392" s="40"/>
      <c r="BH392" s="55">
        <v>9029.8792599999997</v>
      </c>
      <c r="BI392" s="55"/>
      <c r="BJ392" s="55"/>
      <c r="BK392" s="55"/>
      <c r="BL392" s="376"/>
      <c r="BM392" s="55"/>
      <c r="BN392" s="405"/>
      <c r="BO392" s="174"/>
      <c r="BP392" s="174"/>
      <c r="BQ392" s="55"/>
      <c r="BR392" s="55"/>
      <c r="BS392" s="55"/>
      <c r="BT392" s="43"/>
      <c r="BU392" s="55"/>
      <c r="BV392" s="57"/>
      <c r="BW392" s="376"/>
      <c r="BX392" s="55"/>
      <c r="BY392" s="376"/>
      <c r="BZ392" s="175"/>
      <c r="CA392" s="59"/>
      <c r="CB392" s="60"/>
      <c r="CC392" s="59"/>
      <c r="CD392" s="59"/>
      <c r="CE392" s="61"/>
      <c r="CF392" s="55"/>
      <c r="CG392" s="55"/>
    </row>
    <row r="393" spans="1:85" ht="46.5" outlineLevel="1" x14ac:dyDescent="0.35">
      <c r="A393" s="75" t="s">
        <v>614</v>
      </c>
      <c r="B393" s="10" t="s">
        <v>623</v>
      </c>
      <c r="C393" s="35" t="s">
        <v>118</v>
      </c>
      <c r="D393" s="72" t="s">
        <v>624</v>
      </c>
      <c r="E393" s="36" t="s">
        <v>126</v>
      </c>
      <c r="F393" s="77">
        <f t="shared" si="72"/>
        <v>17031.213380000001</v>
      </c>
      <c r="G393" s="259">
        <f t="shared" si="73"/>
        <v>2819.5543599999996</v>
      </c>
      <c r="H393" s="32">
        <f t="shared" si="74"/>
        <v>14211.659020000001</v>
      </c>
      <c r="I393" s="358">
        <v>142.08221</v>
      </c>
      <c r="J393" s="39">
        <v>58.033580000000001</v>
      </c>
      <c r="K393" s="358">
        <v>139.61421000000001</v>
      </c>
      <c r="L393" s="39">
        <v>57.02552</v>
      </c>
      <c r="M393" s="358">
        <v>81.044439999999994</v>
      </c>
      <c r="N393" s="39">
        <v>33.10266</v>
      </c>
      <c r="O393" s="358"/>
      <c r="P393" s="39"/>
      <c r="Q393" s="358"/>
      <c r="R393" s="32"/>
      <c r="S393" s="39">
        <v>2493.6286399999999</v>
      </c>
      <c r="T393" s="259"/>
      <c r="U393" s="32"/>
      <c r="V393" s="358"/>
      <c r="W393" s="53"/>
      <c r="X393" s="358"/>
      <c r="Y393" s="39"/>
      <c r="Z393" s="371"/>
      <c r="AA393" s="40"/>
      <c r="AB393" s="358"/>
      <c r="AC393" s="39"/>
      <c r="AD393" s="54"/>
      <c r="AE393" s="358">
        <v>34.00591</v>
      </c>
      <c r="AF393" s="39">
        <v>13.88974</v>
      </c>
      <c r="AG393" s="39">
        <v>8225.3719700000001</v>
      </c>
      <c r="AH393" s="358">
        <v>2205.3549899999998</v>
      </c>
      <c r="AI393" s="39">
        <v>900.77880000000005</v>
      </c>
      <c r="AJ393" s="358"/>
      <c r="AK393" s="39"/>
      <c r="AL393" s="259"/>
      <c r="AM393" s="39"/>
      <c r="AN393" s="371"/>
      <c r="AO393" s="40"/>
      <c r="AP393" s="358"/>
      <c r="AQ393" s="39"/>
      <c r="AR393" s="40"/>
      <c r="AS393" s="40"/>
      <c r="AT393" s="40"/>
      <c r="AU393" s="39"/>
      <c r="AV393" s="358"/>
      <c r="AW393" s="39"/>
      <c r="AX393" s="54"/>
      <c r="AY393" s="358"/>
      <c r="AZ393" s="39"/>
      <c r="BA393" s="358"/>
      <c r="BB393" s="39"/>
      <c r="BC393" s="40"/>
      <c r="BD393" s="39"/>
      <c r="BE393" s="39"/>
      <c r="BF393" s="40"/>
      <c r="BG393" s="40"/>
      <c r="BH393" s="55"/>
      <c r="BI393" s="56">
        <f>91.66667+93.75</f>
        <v>185.41667000000001</v>
      </c>
      <c r="BJ393" s="39"/>
      <c r="BK393" s="54"/>
      <c r="BL393" s="358"/>
      <c r="BM393" s="39"/>
      <c r="BN393" s="381">
        <v>217.45259999999999</v>
      </c>
      <c r="BO393" s="53">
        <v>95.249700000000004</v>
      </c>
      <c r="BP393" s="53"/>
      <c r="BQ393" s="39"/>
      <c r="BR393" s="39"/>
      <c r="BS393" s="39"/>
      <c r="BT393" s="32"/>
      <c r="BU393" s="39">
        <v>325.67619000000002</v>
      </c>
      <c r="BV393" s="57"/>
      <c r="BW393" s="375"/>
      <c r="BX393" s="54"/>
      <c r="BY393" s="358"/>
      <c r="BZ393" s="58"/>
      <c r="CA393" s="59"/>
      <c r="CB393" s="60"/>
      <c r="CC393" s="59"/>
      <c r="CD393" s="59"/>
      <c r="CE393" s="61">
        <v>1823.4855500000001</v>
      </c>
      <c r="CF393" s="39"/>
      <c r="CG393" s="39"/>
    </row>
    <row r="394" spans="1:85" s="3" customFormat="1" ht="22.5" x14ac:dyDescent="0.3">
      <c r="A394" s="264" t="s">
        <v>625</v>
      </c>
      <c r="B394" s="267"/>
      <c r="C394" s="261" t="s">
        <v>135</v>
      </c>
      <c r="D394" s="262"/>
      <c r="E394" s="262"/>
      <c r="F394" s="260">
        <f>SUBTOTAL(9,F387:F393)</f>
        <v>37129.557180000003</v>
      </c>
      <c r="G394" s="260">
        <f t="shared" ref="G394:BR394" si="75">SUBTOTAL(9,G387:G393)</f>
        <v>2981.5918699999997</v>
      </c>
      <c r="H394" s="260">
        <f t="shared" si="75"/>
        <v>34147.96531</v>
      </c>
      <c r="I394" s="260">
        <f t="shared" si="75"/>
        <v>142.08221</v>
      </c>
      <c r="J394" s="260">
        <f t="shared" si="75"/>
        <v>58.033580000000001</v>
      </c>
      <c r="K394" s="260">
        <f t="shared" si="75"/>
        <v>139.61421000000001</v>
      </c>
      <c r="L394" s="260">
        <f t="shared" si="75"/>
        <v>57.02552</v>
      </c>
      <c r="M394" s="260">
        <f t="shared" si="75"/>
        <v>81.044439999999994</v>
      </c>
      <c r="N394" s="260">
        <f t="shared" si="75"/>
        <v>33.10266</v>
      </c>
      <c r="O394" s="260">
        <f t="shared" si="75"/>
        <v>78.612490000000008</v>
      </c>
      <c r="P394" s="260">
        <f t="shared" si="75"/>
        <v>32.109340000000003</v>
      </c>
      <c r="Q394" s="260">
        <f t="shared" si="75"/>
        <v>0</v>
      </c>
      <c r="R394" s="260">
        <f t="shared" si="75"/>
        <v>0</v>
      </c>
      <c r="S394" s="260">
        <f t="shared" si="75"/>
        <v>3338.5220399999998</v>
      </c>
      <c r="T394" s="260">
        <f t="shared" si="75"/>
        <v>83.425020000000004</v>
      </c>
      <c r="U394" s="260">
        <f t="shared" si="75"/>
        <v>34.074979999999996</v>
      </c>
      <c r="V394" s="260">
        <f t="shared" si="75"/>
        <v>0</v>
      </c>
      <c r="W394" s="260">
        <f t="shared" si="75"/>
        <v>0</v>
      </c>
      <c r="X394" s="260">
        <f t="shared" si="75"/>
        <v>0</v>
      </c>
      <c r="Y394" s="260">
        <f t="shared" si="75"/>
        <v>0</v>
      </c>
      <c r="Z394" s="260">
        <f t="shared" si="75"/>
        <v>0</v>
      </c>
      <c r="AA394" s="260">
        <f t="shared" si="75"/>
        <v>0</v>
      </c>
      <c r="AB394" s="260">
        <f t="shared" si="75"/>
        <v>0</v>
      </c>
      <c r="AC394" s="260">
        <f t="shared" si="75"/>
        <v>0</v>
      </c>
      <c r="AD394" s="260">
        <f t="shared" si="75"/>
        <v>0</v>
      </c>
      <c r="AE394" s="260">
        <f t="shared" si="75"/>
        <v>34.00591</v>
      </c>
      <c r="AF394" s="260">
        <f t="shared" si="75"/>
        <v>13.88974</v>
      </c>
      <c r="AG394" s="260">
        <f t="shared" si="75"/>
        <v>8225.3719700000001</v>
      </c>
      <c r="AH394" s="260">
        <f t="shared" si="75"/>
        <v>2205.3549899999998</v>
      </c>
      <c r="AI394" s="260">
        <f t="shared" si="75"/>
        <v>900.77880000000005</v>
      </c>
      <c r="AJ394" s="260">
        <f t="shared" si="75"/>
        <v>0</v>
      </c>
      <c r="AK394" s="260">
        <f t="shared" si="75"/>
        <v>0</v>
      </c>
      <c r="AL394" s="260">
        <f t="shared" si="75"/>
        <v>0</v>
      </c>
      <c r="AM394" s="260">
        <f t="shared" si="75"/>
        <v>0</v>
      </c>
      <c r="AN394" s="260">
        <f t="shared" si="75"/>
        <v>0</v>
      </c>
      <c r="AO394" s="260">
        <f t="shared" si="75"/>
        <v>0</v>
      </c>
      <c r="AP394" s="260">
        <f t="shared" si="75"/>
        <v>0</v>
      </c>
      <c r="AQ394" s="260">
        <f t="shared" si="75"/>
        <v>0</v>
      </c>
      <c r="AR394" s="260">
        <f t="shared" si="75"/>
        <v>0</v>
      </c>
      <c r="AS394" s="260">
        <f t="shared" si="75"/>
        <v>0</v>
      </c>
      <c r="AT394" s="260">
        <f t="shared" si="75"/>
        <v>0</v>
      </c>
      <c r="AU394" s="260">
        <f t="shared" si="75"/>
        <v>0</v>
      </c>
      <c r="AV394" s="260">
        <f t="shared" si="75"/>
        <v>0</v>
      </c>
      <c r="AW394" s="260">
        <f t="shared" si="75"/>
        <v>0</v>
      </c>
      <c r="AX394" s="260">
        <f t="shared" si="75"/>
        <v>0</v>
      </c>
      <c r="AY394" s="260">
        <f t="shared" si="75"/>
        <v>0</v>
      </c>
      <c r="AZ394" s="260">
        <f t="shared" si="75"/>
        <v>0</v>
      </c>
      <c r="BA394" s="260">
        <f t="shared" si="75"/>
        <v>0</v>
      </c>
      <c r="BB394" s="260">
        <f t="shared" si="75"/>
        <v>0</v>
      </c>
      <c r="BC394" s="260">
        <f t="shared" si="75"/>
        <v>0</v>
      </c>
      <c r="BD394" s="260">
        <f t="shared" si="75"/>
        <v>0</v>
      </c>
      <c r="BE394" s="260">
        <f t="shared" si="75"/>
        <v>0</v>
      </c>
      <c r="BF394" s="260">
        <f t="shared" si="75"/>
        <v>0</v>
      </c>
      <c r="BG394" s="260">
        <f t="shared" si="75"/>
        <v>0</v>
      </c>
      <c r="BH394" s="260">
        <f t="shared" si="75"/>
        <v>9029.8792599999997</v>
      </c>
      <c r="BI394" s="260">
        <f t="shared" si="75"/>
        <v>274.08366999999998</v>
      </c>
      <c r="BJ394" s="260">
        <f t="shared" si="75"/>
        <v>7989.6283800000001</v>
      </c>
      <c r="BK394" s="260">
        <f t="shared" si="75"/>
        <v>0</v>
      </c>
      <c r="BL394" s="260">
        <f t="shared" si="75"/>
        <v>0</v>
      </c>
      <c r="BM394" s="260">
        <f t="shared" si="75"/>
        <v>0</v>
      </c>
      <c r="BN394" s="260">
        <f t="shared" si="75"/>
        <v>217.45259999999999</v>
      </c>
      <c r="BO394" s="260">
        <f t="shared" si="75"/>
        <v>95.249700000000004</v>
      </c>
      <c r="BP394" s="260">
        <f t="shared" si="75"/>
        <v>0</v>
      </c>
      <c r="BQ394" s="260">
        <f t="shared" si="75"/>
        <v>0</v>
      </c>
      <c r="BR394" s="260">
        <f t="shared" si="75"/>
        <v>0</v>
      </c>
      <c r="BS394" s="260">
        <f t="shared" ref="BS394:CG394" si="76">SUBTOTAL(9,BS387:BS393)</f>
        <v>0</v>
      </c>
      <c r="BT394" s="260">
        <f t="shared" si="76"/>
        <v>0</v>
      </c>
      <c r="BU394" s="260">
        <f t="shared" si="76"/>
        <v>2242.7301200000002</v>
      </c>
      <c r="BV394" s="260">
        <f t="shared" si="76"/>
        <v>0</v>
      </c>
      <c r="BW394" s="260">
        <f t="shared" si="76"/>
        <v>0</v>
      </c>
      <c r="BX394" s="260">
        <f t="shared" si="76"/>
        <v>0</v>
      </c>
      <c r="BY394" s="260">
        <f t="shared" si="76"/>
        <v>0</v>
      </c>
      <c r="BZ394" s="260">
        <f t="shared" si="76"/>
        <v>0</v>
      </c>
      <c r="CA394" s="260">
        <f t="shared" si="76"/>
        <v>0</v>
      </c>
      <c r="CB394" s="260">
        <f t="shared" si="76"/>
        <v>0</v>
      </c>
      <c r="CC394" s="260">
        <f t="shared" si="76"/>
        <v>0</v>
      </c>
      <c r="CD394" s="260">
        <f t="shared" si="76"/>
        <v>0</v>
      </c>
      <c r="CE394" s="260">
        <f t="shared" si="76"/>
        <v>1823.4855500000001</v>
      </c>
      <c r="CF394" s="260">
        <f t="shared" si="76"/>
        <v>0</v>
      </c>
      <c r="CG394" s="260">
        <f t="shared" si="76"/>
        <v>0</v>
      </c>
    </row>
    <row r="395" spans="1:85" ht="69.75" outlineLevel="1" x14ac:dyDescent="0.35">
      <c r="A395" s="83" t="s">
        <v>626</v>
      </c>
      <c r="B395" s="10" t="s">
        <v>627</v>
      </c>
      <c r="C395" s="148" t="s">
        <v>73</v>
      </c>
      <c r="D395" s="180" t="s">
        <v>628</v>
      </c>
      <c r="E395" s="36" t="s">
        <v>74</v>
      </c>
      <c r="F395" s="77">
        <f t="shared" ref="F395:F440" si="77">G395+H395</f>
        <v>421.97620000000001</v>
      </c>
      <c r="G395" s="259">
        <f t="shared" si="73"/>
        <v>47.93779</v>
      </c>
      <c r="H395" s="32">
        <f t="shared" si="74"/>
        <v>374.03841</v>
      </c>
      <c r="I395" s="259"/>
      <c r="J395" s="32"/>
      <c r="K395" s="358"/>
      <c r="L395" s="39"/>
      <c r="M395" s="358"/>
      <c r="N395" s="39"/>
      <c r="O395" s="358"/>
      <c r="P395" s="39"/>
      <c r="Q395" s="259"/>
      <c r="R395" s="32"/>
      <c r="S395" s="39">
        <v>168.20820000000001</v>
      </c>
      <c r="T395" s="259">
        <v>47.93779</v>
      </c>
      <c r="U395" s="32">
        <v>19.580210000000001</v>
      </c>
      <c r="V395" s="358"/>
      <c r="W395" s="53"/>
      <c r="X395" s="358"/>
      <c r="Y395" s="39"/>
      <c r="Z395" s="371"/>
      <c r="AA395" s="40"/>
      <c r="AB395" s="358"/>
      <c r="AC395" s="39"/>
      <c r="AD395" s="54"/>
      <c r="AE395" s="358"/>
      <c r="AF395" s="39"/>
      <c r="AG395" s="39"/>
      <c r="AH395" s="259"/>
      <c r="AI395" s="32"/>
      <c r="AJ395" s="259"/>
      <c r="AK395" s="32"/>
      <c r="AL395" s="259"/>
      <c r="AM395" s="39"/>
      <c r="AN395" s="371"/>
      <c r="AO395" s="40"/>
      <c r="AP395" s="358"/>
      <c r="AQ395" s="39"/>
      <c r="AR395" s="40"/>
      <c r="AS395" s="40"/>
      <c r="AT395" s="40"/>
      <c r="AU395" s="39"/>
      <c r="AV395" s="358"/>
      <c r="AW395" s="39"/>
      <c r="AX395" s="54"/>
      <c r="AY395" s="358"/>
      <c r="AZ395" s="39"/>
      <c r="BA395" s="358"/>
      <c r="BB395" s="39"/>
      <c r="BC395" s="40"/>
      <c r="BD395" s="39"/>
      <c r="BE395" s="39"/>
      <c r="BF395" s="40"/>
      <c r="BG395" s="40"/>
      <c r="BH395" s="55"/>
      <c r="BI395" s="56"/>
      <c r="BJ395" s="39">
        <v>186.25</v>
      </c>
      <c r="BK395" s="54"/>
      <c r="BL395" s="358"/>
      <c r="BM395" s="39"/>
      <c r="BN395" s="381"/>
      <c r="BO395" s="53"/>
      <c r="BP395" s="53"/>
      <c r="BQ395" s="39"/>
      <c r="BR395" s="39"/>
      <c r="BS395" s="39"/>
      <c r="BT395" s="32"/>
      <c r="BU395" s="39"/>
      <c r="BV395" s="57"/>
      <c r="BW395" s="375"/>
      <c r="BX395" s="54"/>
      <c r="BY395" s="358"/>
      <c r="BZ395" s="58"/>
      <c r="CA395" s="59"/>
      <c r="CB395" s="60"/>
      <c r="CC395" s="59"/>
      <c r="CD395" s="59"/>
      <c r="CE395" s="61"/>
      <c r="CF395" s="39"/>
      <c r="CG395" s="39"/>
    </row>
    <row r="396" spans="1:85" ht="69.75" outlineLevel="1" x14ac:dyDescent="0.35">
      <c r="A396" s="83" t="s">
        <v>626</v>
      </c>
      <c r="B396" s="10" t="s">
        <v>629</v>
      </c>
      <c r="C396" s="148" t="s">
        <v>73</v>
      </c>
      <c r="D396" s="180" t="s">
        <v>630</v>
      </c>
      <c r="E396" s="36" t="s">
        <v>74</v>
      </c>
      <c r="F396" s="77">
        <f t="shared" si="77"/>
        <v>931.96785</v>
      </c>
      <c r="G396" s="259">
        <f t="shared" si="73"/>
        <v>0</v>
      </c>
      <c r="H396" s="32">
        <f t="shared" si="74"/>
        <v>931.96785</v>
      </c>
      <c r="I396" s="259"/>
      <c r="J396" s="32"/>
      <c r="K396" s="358"/>
      <c r="L396" s="39"/>
      <c r="M396" s="358"/>
      <c r="N396" s="39"/>
      <c r="O396" s="358"/>
      <c r="P396" s="39"/>
      <c r="Q396" s="259"/>
      <c r="R396" s="32"/>
      <c r="S396" s="39"/>
      <c r="T396" s="259"/>
      <c r="U396" s="32"/>
      <c r="V396" s="358"/>
      <c r="W396" s="53"/>
      <c r="X396" s="358"/>
      <c r="Y396" s="39"/>
      <c r="Z396" s="371"/>
      <c r="AA396" s="40"/>
      <c r="AB396" s="358"/>
      <c r="AC396" s="39"/>
      <c r="AD396" s="54"/>
      <c r="AE396" s="358"/>
      <c r="AF396" s="39"/>
      <c r="AG396" s="39">
        <v>931.96785</v>
      </c>
      <c r="AH396" s="259"/>
      <c r="AI396" s="32"/>
      <c r="AJ396" s="259"/>
      <c r="AK396" s="32"/>
      <c r="AL396" s="259"/>
      <c r="AM396" s="39"/>
      <c r="AN396" s="371"/>
      <c r="AO396" s="40"/>
      <c r="AP396" s="358"/>
      <c r="AQ396" s="39"/>
      <c r="AR396" s="40"/>
      <c r="AS396" s="40"/>
      <c r="AT396" s="40"/>
      <c r="AU396" s="39"/>
      <c r="AV396" s="358"/>
      <c r="AW396" s="39"/>
      <c r="AX396" s="54"/>
      <c r="AY396" s="358"/>
      <c r="AZ396" s="39"/>
      <c r="BA396" s="358"/>
      <c r="BB396" s="39"/>
      <c r="BC396" s="40"/>
      <c r="BD396" s="39"/>
      <c r="BE396" s="39"/>
      <c r="BF396" s="40"/>
      <c r="BG396" s="40"/>
      <c r="BH396" s="55"/>
      <c r="BI396" s="56"/>
      <c r="BJ396" s="39"/>
      <c r="BK396" s="54"/>
      <c r="BL396" s="358"/>
      <c r="BM396" s="39"/>
      <c r="BN396" s="381"/>
      <c r="BO396" s="53"/>
      <c r="BP396" s="53"/>
      <c r="BQ396" s="39"/>
      <c r="BR396" s="39"/>
      <c r="BS396" s="39"/>
      <c r="BT396" s="32"/>
      <c r="BU396" s="39"/>
      <c r="BV396" s="57"/>
      <c r="BW396" s="375"/>
      <c r="BX396" s="54"/>
      <c r="BY396" s="358"/>
      <c r="BZ396" s="58"/>
      <c r="CA396" s="59"/>
      <c r="CB396" s="60"/>
      <c r="CC396" s="59"/>
      <c r="CD396" s="59"/>
      <c r="CE396" s="61"/>
      <c r="CF396" s="39"/>
      <c r="CG396" s="39"/>
    </row>
    <row r="397" spans="1:85" ht="93" outlineLevel="1" x14ac:dyDescent="0.35">
      <c r="A397" s="83" t="s">
        <v>626</v>
      </c>
      <c r="B397" s="10" t="s">
        <v>631</v>
      </c>
      <c r="C397" s="148" t="s">
        <v>73</v>
      </c>
      <c r="D397" s="180" t="s">
        <v>632</v>
      </c>
      <c r="E397" s="36" t="s">
        <v>74</v>
      </c>
      <c r="F397" s="77">
        <f t="shared" si="77"/>
        <v>1227.2630099999999</v>
      </c>
      <c r="G397" s="259">
        <f t="shared" si="73"/>
        <v>0</v>
      </c>
      <c r="H397" s="32">
        <f t="shared" si="74"/>
        <v>1227.2630099999999</v>
      </c>
      <c r="I397" s="259"/>
      <c r="J397" s="32"/>
      <c r="K397" s="358"/>
      <c r="L397" s="39"/>
      <c r="M397" s="358"/>
      <c r="N397" s="39"/>
      <c r="O397" s="358"/>
      <c r="P397" s="39"/>
      <c r="Q397" s="259"/>
      <c r="R397" s="32"/>
      <c r="S397" s="39">
        <v>67.778009999999995</v>
      </c>
      <c r="T397" s="259"/>
      <c r="U397" s="32"/>
      <c r="V397" s="358"/>
      <c r="W397" s="53"/>
      <c r="X397" s="358"/>
      <c r="Y397" s="39"/>
      <c r="Z397" s="371"/>
      <c r="AA397" s="40"/>
      <c r="AB397" s="358"/>
      <c r="AC397" s="39"/>
      <c r="AD397" s="54"/>
      <c r="AE397" s="358"/>
      <c r="AF397" s="39"/>
      <c r="AG397" s="39"/>
      <c r="AH397" s="259"/>
      <c r="AI397" s="32"/>
      <c r="AJ397" s="259"/>
      <c r="AK397" s="32"/>
      <c r="AL397" s="259"/>
      <c r="AM397" s="39"/>
      <c r="AN397" s="371"/>
      <c r="AO397" s="40"/>
      <c r="AP397" s="358"/>
      <c r="AQ397" s="39"/>
      <c r="AR397" s="40"/>
      <c r="AS397" s="40"/>
      <c r="AT397" s="40"/>
      <c r="AU397" s="39"/>
      <c r="AV397" s="358"/>
      <c r="AW397" s="39"/>
      <c r="AX397" s="54"/>
      <c r="AY397" s="358"/>
      <c r="AZ397" s="39"/>
      <c r="BA397" s="358"/>
      <c r="BB397" s="39"/>
      <c r="BC397" s="40"/>
      <c r="BD397" s="39"/>
      <c r="BE397" s="39"/>
      <c r="BF397" s="40"/>
      <c r="BG397" s="40"/>
      <c r="BH397" s="55"/>
      <c r="BI397" s="56"/>
      <c r="BJ397" s="39">
        <v>1159.4849999999999</v>
      </c>
      <c r="BK397" s="54"/>
      <c r="BL397" s="358"/>
      <c r="BM397" s="39"/>
      <c r="BN397" s="381"/>
      <c r="BO397" s="53"/>
      <c r="BP397" s="53"/>
      <c r="BQ397" s="39"/>
      <c r="BR397" s="39"/>
      <c r="BS397" s="39"/>
      <c r="BT397" s="32"/>
      <c r="BU397" s="39"/>
      <c r="BV397" s="57"/>
      <c r="BW397" s="375"/>
      <c r="BX397" s="54"/>
      <c r="BY397" s="358"/>
      <c r="BZ397" s="58"/>
      <c r="CA397" s="59"/>
      <c r="CB397" s="60"/>
      <c r="CC397" s="59"/>
      <c r="CD397" s="59"/>
      <c r="CE397" s="61"/>
      <c r="CF397" s="39"/>
      <c r="CG397" s="39"/>
    </row>
    <row r="398" spans="1:85" ht="69.75" outlineLevel="1" x14ac:dyDescent="0.35">
      <c r="A398" s="75" t="s">
        <v>626</v>
      </c>
      <c r="B398" s="10" t="s">
        <v>633</v>
      </c>
      <c r="C398" s="35" t="s">
        <v>73</v>
      </c>
      <c r="D398" s="181">
        <v>245509199903</v>
      </c>
      <c r="E398" s="36" t="s">
        <v>74</v>
      </c>
      <c r="F398" s="77">
        <f t="shared" si="77"/>
        <v>5337.0466100000003</v>
      </c>
      <c r="G398" s="259">
        <f t="shared" si="73"/>
        <v>2411.2105700000002</v>
      </c>
      <c r="H398" s="32">
        <f t="shared" si="74"/>
        <v>2925.8360400000001</v>
      </c>
      <c r="I398" s="259">
        <v>2229.1928800000001</v>
      </c>
      <c r="J398" s="32">
        <v>910.51540999999997</v>
      </c>
      <c r="K398" s="358"/>
      <c r="L398" s="39"/>
      <c r="M398" s="358">
        <v>182.01768999999999</v>
      </c>
      <c r="N398" s="39">
        <v>74.345259999999996</v>
      </c>
      <c r="O398" s="358"/>
      <c r="P398" s="39"/>
      <c r="Q398" s="259"/>
      <c r="R398" s="32"/>
      <c r="S398" s="39"/>
      <c r="T398" s="259"/>
      <c r="U398" s="32"/>
      <c r="V398" s="358"/>
      <c r="W398" s="53"/>
      <c r="X398" s="358"/>
      <c r="Y398" s="39"/>
      <c r="Z398" s="371"/>
      <c r="AA398" s="40"/>
      <c r="AB398" s="358"/>
      <c r="AC398" s="39"/>
      <c r="AD398" s="54"/>
      <c r="AE398" s="358"/>
      <c r="AF398" s="39"/>
      <c r="AG398" s="39"/>
      <c r="AH398" s="259"/>
      <c r="AI398" s="32"/>
      <c r="AJ398" s="259"/>
      <c r="AK398" s="32"/>
      <c r="AL398" s="259"/>
      <c r="AM398" s="39"/>
      <c r="AN398" s="371"/>
      <c r="AO398" s="40"/>
      <c r="AP398" s="358"/>
      <c r="AQ398" s="39"/>
      <c r="AR398" s="40"/>
      <c r="AS398" s="40"/>
      <c r="AT398" s="40"/>
      <c r="AU398" s="39"/>
      <c r="AV398" s="358"/>
      <c r="AW398" s="39"/>
      <c r="AX398" s="54"/>
      <c r="AY398" s="358"/>
      <c r="AZ398" s="39"/>
      <c r="BA398" s="358"/>
      <c r="BB398" s="39"/>
      <c r="BC398" s="40"/>
      <c r="BD398" s="39"/>
      <c r="BE398" s="39"/>
      <c r="BF398" s="40"/>
      <c r="BG398" s="40"/>
      <c r="BH398" s="55"/>
      <c r="BI398" s="56"/>
      <c r="BJ398" s="39">
        <v>1940.9753700000001</v>
      </c>
      <c r="BK398" s="54"/>
      <c r="BL398" s="358"/>
      <c r="BM398" s="39"/>
      <c r="BN398" s="381"/>
      <c r="BO398" s="53"/>
      <c r="BP398" s="53"/>
      <c r="BQ398" s="39"/>
      <c r="BR398" s="39"/>
      <c r="BS398" s="39"/>
      <c r="BT398" s="32"/>
      <c r="BU398" s="39"/>
      <c r="BV398" s="57"/>
      <c r="BW398" s="375"/>
      <c r="BX398" s="54"/>
      <c r="BY398" s="358"/>
      <c r="BZ398" s="58"/>
      <c r="CA398" s="59"/>
      <c r="CB398" s="60"/>
      <c r="CC398" s="59"/>
      <c r="CD398" s="59"/>
      <c r="CE398" s="61"/>
      <c r="CF398" s="39"/>
      <c r="CG398" s="39"/>
    </row>
    <row r="399" spans="1:85" ht="69.75" outlineLevel="1" x14ac:dyDescent="0.35">
      <c r="A399" s="75" t="s">
        <v>626</v>
      </c>
      <c r="B399" s="10" t="s">
        <v>1209</v>
      </c>
      <c r="C399" s="35" t="s">
        <v>1208</v>
      </c>
      <c r="D399" s="300">
        <v>190104111227</v>
      </c>
      <c r="E399" s="301"/>
      <c r="F399" s="77">
        <f>G399+H399</f>
        <v>7390.75</v>
      </c>
      <c r="G399" s="259">
        <f>SUMIF($I$5:$CG$5,"федеральный бюджет",I399:CG399)</f>
        <v>0</v>
      </c>
      <c r="H399" s="32">
        <f>SUMIF($I$5:$CG$5,"краевой бюджет",I399:CG399)</f>
        <v>7390.75</v>
      </c>
      <c r="I399" s="349"/>
      <c r="J399" s="306"/>
      <c r="K399" s="366"/>
      <c r="L399" s="307"/>
      <c r="M399" s="366"/>
      <c r="N399" s="307"/>
      <c r="O399" s="366"/>
      <c r="P399" s="307"/>
      <c r="Q399" s="349"/>
      <c r="R399" s="306"/>
      <c r="S399" s="307"/>
      <c r="T399" s="349"/>
      <c r="U399" s="306"/>
      <c r="V399" s="366"/>
      <c r="W399" s="292"/>
      <c r="X399" s="366"/>
      <c r="Y399" s="307"/>
      <c r="Z399" s="366"/>
      <c r="AA399" s="307"/>
      <c r="AB399" s="366"/>
      <c r="AC399" s="307"/>
      <c r="AD399" s="307"/>
      <c r="AE399" s="366"/>
      <c r="AF399" s="307"/>
      <c r="AG399" s="307"/>
      <c r="AH399" s="349"/>
      <c r="AI399" s="306"/>
      <c r="AJ399" s="349"/>
      <c r="AK399" s="306"/>
      <c r="AL399" s="349"/>
      <c r="AM399" s="307"/>
      <c r="AN399" s="366"/>
      <c r="AO399" s="307"/>
      <c r="AP399" s="366"/>
      <c r="AQ399" s="307"/>
      <c r="AR399" s="307">
        <v>7390.75</v>
      </c>
      <c r="AS399" s="307"/>
      <c r="AT399" s="307"/>
      <c r="AU399" s="307"/>
      <c r="AV399" s="366"/>
      <c r="AW399" s="307"/>
      <c r="AX399" s="307"/>
      <c r="AY399" s="366"/>
      <c r="AZ399" s="307"/>
      <c r="BA399" s="366"/>
      <c r="BB399" s="307"/>
      <c r="BC399" s="307"/>
      <c r="BD399" s="307"/>
      <c r="BE399" s="307"/>
      <c r="BF399" s="307"/>
      <c r="BG399" s="307"/>
      <c r="BH399" s="307"/>
      <c r="BI399" s="307"/>
      <c r="BJ399" s="307"/>
      <c r="BK399" s="307"/>
      <c r="BL399" s="366"/>
      <c r="BM399" s="307"/>
      <c r="BN399" s="383"/>
      <c r="BO399" s="292"/>
      <c r="BP399" s="292"/>
      <c r="BQ399" s="307"/>
      <c r="BR399" s="307"/>
      <c r="BS399" s="307"/>
      <c r="BT399" s="306"/>
      <c r="BU399" s="307"/>
      <c r="BV399" s="307"/>
      <c r="BW399" s="366"/>
      <c r="BX399" s="307"/>
      <c r="BY399" s="366"/>
      <c r="BZ399" s="315"/>
      <c r="CA399" s="292"/>
      <c r="CB399" s="292"/>
      <c r="CC399" s="292"/>
      <c r="CD399" s="292"/>
      <c r="CE399" s="292"/>
      <c r="CF399" s="307"/>
      <c r="CG399" s="307"/>
    </row>
    <row r="400" spans="1:85" ht="69.75" outlineLevel="1" x14ac:dyDescent="0.35">
      <c r="A400" s="75" t="s">
        <v>626</v>
      </c>
      <c r="B400" s="10" t="s">
        <v>1210</v>
      </c>
      <c r="C400" s="35" t="s">
        <v>1208</v>
      </c>
      <c r="D400" s="300">
        <v>245501787741</v>
      </c>
      <c r="E400" s="301"/>
      <c r="F400" s="77">
        <f>G400+H400</f>
        <v>7999.3829999999998</v>
      </c>
      <c r="G400" s="259">
        <f>SUMIF($I$5:$CG$5,"федеральный бюджет",I400:CG400)</f>
        <v>0</v>
      </c>
      <c r="H400" s="32">
        <f>SUMIF($I$5:$CG$5,"краевой бюджет",I400:CG400)</f>
        <v>7999.3829999999998</v>
      </c>
      <c r="I400" s="349"/>
      <c r="J400" s="306"/>
      <c r="K400" s="366"/>
      <c r="L400" s="307"/>
      <c r="M400" s="366"/>
      <c r="N400" s="307"/>
      <c r="O400" s="366"/>
      <c r="P400" s="307"/>
      <c r="Q400" s="349"/>
      <c r="R400" s="306"/>
      <c r="S400" s="307"/>
      <c r="T400" s="349"/>
      <c r="U400" s="306"/>
      <c r="V400" s="366"/>
      <c r="W400" s="292"/>
      <c r="X400" s="366"/>
      <c r="Y400" s="307"/>
      <c r="Z400" s="366"/>
      <c r="AA400" s="307"/>
      <c r="AB400" s="366"/>
      <c r="AC400" s="307"/>
      <c r="AD400" s="307"/>
      <c r="AE400" s="366"/>
      <c r="AF400" s="307"/>
      <c r="AG400" s="307"/>
      <c r="AH400" s="349"/>
      <c r="AI400" s="306"/>
      <c r="AJ400" s="349"/>
      <c r="AK400" s="306"/>
      <c r="AL400" s="349"/>
      <c r="AM400" s="307"/>
      <c r="AN400" s="366"/>
      <c r="AO400" s="307"/>
      <c r="AP400" s="366"/>
      <c r="AQ400" s="307"/>
      <c r="AR400" s="307">
        <v>7999.3829999999998</v>
      </c>
      <c r="AS400" s="307"/>
      <c r="AT400" s="307"/>
      <c r="AU400" s="307"/>
      <c r="AV400" s="366"/>
      <c r="AW400" s="307"/>
      <c r="AX400" s="307"/>
      <c r="AY400" s="366"/>
      <c r="AZ400" s="307"/>
      <c r="BA400" s="366"/>
      <c r="BB400" s="307"/>
      <c r="BC400" s="307"/>
      <c r="BD400" s="307"/>
      <c r="BE400" s="307"/>
      <c r="BF400" s="307"/>
      <c r="BG400" s="307"/>
      <c r="BH400" s="307"/>
      <c r="BI400" s="307"/>
      <c r="BJ400" s="307"/>
      <c r="BK400" s="307"/>
      <c r="BL400" s="366"/>
      <c r="BM400" s="307"/>
      <c r="BN400" s="383"/>
      <c r="BO400" s="292"/>
      <c r="BP400" s="292"/>
      <c r="BQ400" s="307"/>
      <c r="BR400" s="307"/>
      <c r="BS400" s="307"/>
      <c r="BT400" s="306"/>
      <c r="BU400" s="307"/>
      <c r="BV400" s="307"/>
      <c r="BW400" s="366"/>
      <c r="BX400" s="307"/>
      <c r="BY400" s="366"/>
      <c r="BZ400" s="315"/>
      <c r="CA400" s="292"/>
      <c r="CB400" s="292"/>
      <c r="CC400" s="292"/>
      <c r="CD400" s="292"/>
      <c r="CE400" s="292"/>
      <c r="CF400" s="307"/>
      <c r="CG400" s="307"/>
    </row>
    <row r="401" spans="1:85" ht="69.75" outlineLevel="1" x14ac:dyDescent="0.35">
      <c r="A401" s="75" t="s">
        <v>626</v>
      </c>
      <c r="B401" s="314" t="s">
        <v>1211</v>
      </c>
      <c r="C401" s="35" t="s">
        <v>1208</v>
      </c>
      <c r="D401" s="300">
        <v>245512344607</v>
      </c>
      <c r="E401" s="301"/>
      <c r="F401" s="77">
        <f>G401+H401</f>
        <v>6860</v>
      </c>
      <c r="G401" s="259">
        <f>SUMIF($I$5:$CG$5,"федеральный бюджет",I401:CG401)</f>
        <v>0</v>
      </c>
      <c r="H401" s="32">
        <f>SUMIF($I$5:$CG$5,"краевой бюджет",I401:CG401)</f>
        <v>6860</v>
      </c>
      <c r="I401" s="349"/>
      <c r="J401" s="306"/>
      <c r="K401" s="366"/>
      <c r="L401" s="307"/>
      <c r="M401" s="366"/>
      <c r="N401" s="307"/>
      <c r="O401" s="366"/>
      <c r="P401" s="307"/>
      <c r="Q401" s="349"/>
      <c r="R401" s="306"/>
      <c r="S401" s="307"/>
      <c r="T401" s="349"/>
      <c r="U401" s="306"/>
      <c r="V401" s="366"/>
      <c r="W401" s="292"/>
      <c r="X401" s="366"/>
      <c r="Y401" s="307"/>
      <c r="Z401" s="366"/>
      <c r="AA401" s="307"/>
      <c r="AB401" s="366"/>
      <c r="AC401" s="307"/>
      <c r="AD401" s="307"/>
      <c r="AE401" s="366"/>
      <c r="AF401" s="307"/>
      <c r="AG401" s="307"/>
      <c r="AH401" s="349"/>
      <c r="AI401" s="306"/>
      <c r="AJ401" s="349"/>
      <c r="AK401" s="306"/>
      <c r="AL401" s="349"/>
      <c r="AM401" s="307"/>
      <c r="AN401" s="366"/>
      <c r="AO401" s="307"/>
      <c r="AP401" s="366"/>
      <c r="AQ401" s="307"/>
      <c r="AR401" s="307">
        <v>6860</v>
      </c>
      <c r="AS401" s="307"/>
      <c r="AT401" s="307"/>
      <c r="AU401" s="307"/>
      <c r="AV401" s="366"/>
      <c r="AW401" s="307"/>
      <c r="AX401" s="307"/>
      <c r="AY401" s="366"/>
      <c r="AZ401" s="307"/>
      <c r="BA401" s="366"/>
      <c r="BB401" s="307"/>
      <c r="BC401" s="307"/>
      <c r="BD401" s="307"/>
      <c r="BE401" s="307"/>
      <c r="BF401" s="307"/>
      <c r="BG401" s="307"/>
      <c r="BH401" s="307"/>
      <c r="BI401" s="307"/>
      <c r="BJ401" s="307"/>
      <c r="BK401" s="307"/>
      <c r="BL401" s="366"/>
      <c r="BM401" s="307"/>
      <c r="BN401" s="383"/>
      <c r="BO401" s="292"/>
      <c r="BP401" s="292"/>
      <c r="BQ401" s="307"/>
      <c r="BR401" s="307"/>
      <c r="BS401" s="307"/>
      <c r="BT401" s="306"/>
      <c r="BU401" s="307"/>
      <c r="BV401" s="307"/>
      <c r="BW401" s="366"/>
      <c r="BX401" s="307"/>
      <c r="BY401" s="366"/>
      <c r="BZ401" s="315"/>
      <c r="CA401" s="292"/>
      <c r="CB401" s="292"/>
      <c r="CC401" s="292"/>
      <c r="CD401" s="292"/>
      <c r="CE401" s="292"/>
      <c r="CF401" s="307"/>
      <c r="CG401" s="307"/>
    </row>
    <row r="402" spans="1:85" ht="69.75" outlineLevel="1" x14ac:dyDescent="0.35">
      <c r="A402" s="75" t="s">
        <v>656</v>
      </c>
      <c r="B402" s="298" t="s">
        <v>1257</v>
      </c>
      <c r="C402" s="295" t="s">
        <v>73</v>
      </c>
      <c r="D402" s="300">
        <v>245505703894</v>
      </c>
      <c r="E402" s="299"/>
      <c r="F402" s="77">
        <f>G402+H402</f>
        <v>62400</v>
      </c>
      <c r="G402" s="259">
        <f>SUMIF($I$5:$CG$5,"федеральный бюджет",I402:CG402)</f>
        <v>0</v>
      </c>
      <c r="H402" s="32">
        <f>SUMIF($I$5:$CG$5,"краевой бюджет",I402:CG402)</f>
        <v>62400</v>
      </c>
      <c r="I402" s="348"/>
      <c r="J402" s="294"/>
      <c r="K402" s="365"/>
      <c r="L402" s="293"/>
      <c r="M402" s="365"/>
      <c r="N402" s="293"/>
      <c r="O402" s="365"/>
      <c r="P402" s="293"/>
      <c r="Q402" s="348"/>
      <c r="R402" s="294"/>
      <c r="S402" s="293"/>
      <c r="T402" s="348"/>
      <c r="U402" s="294"/>
      <c r="V402" s="365"/>
      <c r="W402" s="292"/>
      <c r="X402" s="365"/>
      <c r="Y402" s="293"/>
      <c r="Z402" s="365"/>
      <c r="AA402" s="293"/>
      <c r="AB402" s="365"/>
      <c r="AC402" s="293"/>
      <c r="AD402" s="293"/>
      <c r="AE402" s="365"/>
      <c r="AF402" s="293"/>
      <c r="AG402" s="293"/>
      <c r="AH402" s="348"/>
      <c r="AI402" s="294"/>
      <c r="AJ402" s="348"/>
      <c r="AK402" s="294"/>
      <c r="AL402" s="348"/>
      <c r="AM402" s="293"/>
      <c r="AN402" s="365"/>
      <c r="AO402" s="293"/>
      <c r="AP402" s="365"/>
      <c r="AQ402" s="293"/>
      <c r="AR402" s="293"/>
      <c r="AS402" s="293"/>
      <c r="AT402" s="293"/>
      <c r="AU402" s="293"/>
      <c r="AV402" s="365"/>
      <c r="AW402" s="293"/>
      <c r="AX402" s="293"/>
      <c r="AY402" s="365"/>
      <c r="AZ402" s="293"/>
      <c r="BA402" s="365"/>
      <c r="BB402" s="293"/>
      <c r="BC402" s="293"/>
      <c r="BD402" s="293"/>
      <c r="BE402" s="293"/>
      <c r="BF402" s="293">
        <v>62400</v>
      </c>
      <c r="BG402" s="293"/>
      <c r="BH402" s="293"/>
      <c r="BI402" s="293"/>
      <c r="BJ402" s="293"/>
      <c r="BK402" s="293"/>
      <c r="BL402" s="365"/>
      <c r="BM402" s="293"/>
      <c r="BN402" s="383"/>
      <c r="BO402" s="292"/>
      <c r="BP402" s="292"/>
      <c r="BQ402" s="293"/>
      <c r="BR402" s="293"/>
      <c r="BS402" s="293"/>
      <c r="BT402" s="294"/>
      <c r="BU402" s="293"/>
      <c r="BV402" s="293"/>
      <c r="BW402" s="365"/>
      <c r="BX402" s="293"/>
      <c r="BY402" s="365"/>
      <c r="BZ402" s="292"/>
      <c r="CA402" s="292"/>
      <c r="CB402" s="292"/>
      <c r="CC402" s="292"/>
      <c r="CD402" s="292"/>
      <c r="CE402" s="292"/>
      <c r="CF402" s="293"/>
      <c r="CG402" s="293"/>
    </row>
    <row r="403" spans="1:85" ht="69.75" outlineLevel="1" x14ac:dyDescent="0.35">
      <c r="A403" s="75" t="s">
        <v>626</v>
      </c>
      <c r="B403" s="10" t="s">
        <v>634</v>
      </c>
      <c r="C403" s="35" t="s">
        <v>137</v>
      </c>
      <c r="D403" s="182">
        <v>245502816699</v>
      </c>
      <c r="E403" s="36" t="s">
        <v>74</v>
      </c>
      <c r="F403" s="77">
        <f t="shared" si="77"/>
        <v>257.73359999999997</v>
      </c>
      <c r="G403" s="259">
        <f t="shared" si="73"/>
        <v>17.416239999999998</v>
      </c>
      <c r="H403" s="32">
        <f t="shared" si="74"/>
        <v>240.31735999999998</v>
      </c>
      <c r="I403" s="259"/>
      <c r="J403" s="32"/>
      <c r="K403" s="358"/>
      <c r="L403" s="39"/>
      <c r="M403" s="358"/>
      <c r="N403" s="39"/>
      <c r="O403" s="358"/>
      <c r="P403" s="39"/>
      <c r="Q403" s="259"/>
      <c r="R403" s="32"/>
      <c r="S403" s="39"/>
      <c r="T403" s="259"/>
      <c r="U403" s="32"/>
      <c r="V403" s="358"/>
      <c r="W403" s="53"/>
      <c r="X403" s="358"/>
      <c r="Y403" s="39"/>
      <c r="Z403" s="371"/>
      <c r="AA403" s="40"/>
      <c r="AB403" s="358"/>
      <c r="AC403" s="39"/>
      <c r="AD403" s="54"/>
      <c r="AE403" s="358"/>
      <c r="AF403" s="39"/>
      <c r="AG403" s="39">
        <v>233.20367999999999</v>
      </c>
      <c r="AH403" s="259">
        <v>17.416239999999998</v>
      </c>
      <c r="AI403" s="32">
        <v>7.1136799999999996</v>
      </c>
      <c r="AJ403" s="259"/>
      <c r="AK403" s="32"/>
      <c r="AL403" s="259"/>
      <c r="AM403" s="39"/>
      <c r="AN403" s="371"/>
      <c r="AO403" s="40"/>
      <c r="AP403" s="358"/>
      <c r="AQ403" s="39"/>
      <c r="AR403" s="40"/>
      <c r="AS403" s="40"/>
      <c r="AT403" s="40"/>
      <c r="AU403" s="39"/>
      <c r="AV403" s="358"/>
      <c r="AW403" s="39"/>
      <c r="AX403" s="54"/>
      <c r="AY403" s="358"/>
      <c r="AZ403" s="39"/>
      <c r="BA403" s="358"/>
      <c r="BB403" s="39"/>
      <c r="BC403" s="40"/>
      <c r="BD403" s="39"/>
      <c r="BE403" s="39"/>
      <c r="BF403" s="40"/>
      <c r="BG403" s="40"/>
      <c r="BH403" s="55"/>
      <c r="BI403" s="56"/>
      <c r="BJ403" s="39"/>
      <c r="BK403" s="54"/>
      <c r="BL403" s="358"/>
      <c r="BM403" s="39"/>
      <c r="BN403" s="381"/>
      <c r="BO403" s="53"/>
      <c r="BP403" s="53"/>
      <c r="BQ403" s="39"/>
      <c r="BR403" s="39"/>
      <c r="BS403" s="39"/>
      <c r="BT403" s="32"/>
      <c r="BU403" s="39"/>
      <c r="BV403" s="57"/>
      <c r="BW403" s="375"/>
      <c r="BX403" s="54"/>
      <c r="BY403" s="358"/>
      <c r="BZ403" s="58"/>
      <c r="CA403" s="59"/>
      <c r="CB403" s="60"/>
      <c r="CC403" s="59"/>
      <c r="CD403" s="59"/>
      <c r="CE403" s="61"/>
      <c r="CF403" s="39"/>
      <c r="CG403" s="39"/>
    </row>
    <row r="404" spans="1:85" ht="69.75" outlineLevel="1" x14ac:dyDescent="0.35">
      <c r="A404" s="75" t="s">
        <v>626</v>
      </c>
      <c r="B404" s="10" t="s">
        <v>635</v>
      </c>
      <c r="C404" s="35" t="s">
        <v>137</v>
      </c>
      <c r="D404" s="182">
        <v>245500766450</v>
      </c>
      <c r="E404" s="36" t="s">
        <v>74</v>
      </c>
      <c r="F404" s="77">
        <f t="shared" si="77"/>
        <v>383.69026999999994</v>
      </c>
      <c r="G404" s="259">
        <f t="shared" si="73"/>
        <v>25.592590000000001</v>
      </c>
      <c r="H404" s="32">
        <f t="shared" si="74"/>
        <v>358.09767999999997</v>
      </c>
      <c r="I404" s="259"/>
      <c r="J404" s="32"/>
      <c r="K404" s="358"/>
      <c r="L404" s="39"/>
      <c r="M404" s="358"/>
      <c r="N404" s="39"/>
      <c r="O404" s="358"/>
      <c r="P404" s="39"/>
      <c r="Q404" s="259"/>
      <c r="R404" s="32"/>
      <c r="S404" s="39"/>
      <c r="T404" s="259"/>
      <c r="U404" s="32"/>
      <c r="V404" s="358"/>
      <c r="W404" s="53"/>
      <c r="X404" s="358"/>
      <c r="Y404" s="39"/>
      <c r="Z404" s="371"/>
      <c r="AA404" s="40"/>
      <c r="AB404" s="358"/>
      <c r="AC404" s="39"/>
      <c r="AD404" s="54"/>
      <c r="AE404" s="358"/>
      <c r="AF404" s="39"/>
      <c r="AG404" s="39">
        <v>322.14436999999998</v>
      </c>
      <c r="AH404" s="259">
        <v>25.592590000000001</v>
      </c>
      <c r="AI404" s="32">
        <v>10.45331</v>
      </c>
      <c r="AJ404" s="259"/>
      <c r="AK404" s="32"/>
      <c r="AL404" s="259"/>
      <c r="AM404" s="39"/>
      <c r="AN404" s="371"/>
      <c r="AO404" s="40"/>
      <c r="AP404" s="358"/>
      <c r="AQ404" s="39"/>
      <c r="AR404" s="40"/>
      <c r="AS404" s="40"/>
      <c r="AT404" s="40"/>
      <c r="AU404" s="39"/>
      <c r="AV404" s="358"/>
      <c r="AW404" s="39"/>
      <c r="AX404" s="54"/>
      <c r="AY404" s="358"/>
      <c r="AZ404" s="39"/>
      <c r="BA404" s="358"/>
      <c r="BB404" s="39"/>
      <c r="BC404" s="40"/>
      <c r="BD404" s="39"/>
      <c r="BE404" s="39"/>
      <c r="BF404" s="40"/>
      <c r="BG404" s="40"/>
      <c r="BH404" s="55"/>
      <c r="BI404" s="56"/>
      <c r="BJ404" s="39">
        <v>25.5</v>
      </c>
      <c r="BK404" s="54"/>
      <c r="BL404" s="358"/>
      <c r="BM404" s="39"/>
      <c r="BN404" s="381"/>
      <c r="BO404" s="53"/>
      <c r="BP404" s="53"/>
      <c r="BQ404" s="39"/>
      <c r="BR404" s="39"/>
      <c r="BS404" s="39"/>
      <c r="BT404" s="32"/>
      <c r="BU404" s="39"/>
      <c r="BV404" s="57"/>
      <c r="BW404" s="375"/>
      <c r="BX404" s="54"/>
      <c r="BY404" s="358"/>
      <c r="BZ404" s="58"/>
      <c r="CA404" s="59"/>
      <c r="CB404" s="60"/>
      <c r="CC404" s="59"/>
      <c r="CD404" s="59"/>
      <c r="CE404" s="61"/>
      <c r="CF404" s="39"/>
      <c r="CG404" s="39"/>
    </row>
    <row r="405" spans="1:85" ht="69.75" outlineLevel="1" x14ac:dyDescent="0.35">
      <c r="A405" s="75" t="s">
        <v>626</v>
      </c>
      <c r="B405" s="10" t="s">
        <v>1243</v>
      </c>
      <c r="C405" s="35" t="s">
        <v>137</v>
      </c>
      <c r="D405" s="9">
        <v>245503630619</v>
      </c>
      <c r="E405" s="36" t="s">
        <v>74</v>
      </c>
      <c r="F405" s="77">
        <f t="shared" si="77"/>
        <v>633.68588</v>
      </c>
      <c r="G405" s="259">
        <f t="shared" si="73"/>
        <v>0</v>
      </c>
      <c r="H405" s="32">
        <f t="shared" si="74"/>
        <v>633.68588</v>
      </c>
      <c r="I405" s="259"/>
      <c r="J405" s="32"/>
      <c r="K405" s="358"/>
      <c r="L405" s="39"/>
      <c r="M405" s="358"/>
      <c r="N405" s="39"/>
      <c r="O405" s="358"/>
      <c r="P405" s="39"/>
      <c r="Q405" s="259"/>
      <c r="R405" s="32"/>
      <c r="S405" s="39"/>
      <c r="T405" s="259"/>
      <c r="U405" s="32"/>
      <c r="V405" s="358"/>
      <c r="W405" s="53"/>
      <c r="X405" s="358"/>
      <c r="Y405" s="39"/>
      <c r="Z405" s="371"/>
      <c r="AA405" s="40"/>
      <c r="AB405" s="358"/>
      <c r="AC405" s="39"/>
      <c r="AD405" s="54"/>
      <c r="AE405" s="358"/>
      <c r="AF405" s="39"/>
      <c r="AG405" s="39">
        <v>633.68588</v>
      </c>
      <c r="AH405" s="259"/>
      <c r="AI405" s="32"/>
      <c r="AJ405" s="259"/>
      <c r="AK405" s="32"/>
      <c r="AL405" s="259"/>
      <c r="AM405" s="39"/>
      <c r="AN405" s="371"/>
      <c r="AO405" s="40"/>
      <c r="AP405" s="358"/>
      <c r="AQ405" s="39"/>
      <c r="AR405" s="40"/>
      <c r="AS405" s="40"/>
      <c r="AT405" s="40"/>
      <c r="AU405" s="39"/>
      <c r="AV405" s="358"/>
      <c r="AW405" s="39"/>
      <c r="AX405" s="54"/>
      <c r="AY405" s="358"/>
      <c r="AZ405" s="39"/>
      <c r="BA405" s="358"/>
      <c r="BB405" s="39"/>
      <c r="BC405" s="40"/>
      <c r="BD405" s="39"/>
      <c r="BE405" s="39"/>
      <c r="BF405" s="40"/>
      <c r="BG405" s="40"/>
      <c r="BH405" s="55"/>
      <c r="BI405" s="56"/>
      <c r="BJ405" s="39"/>
      <c r="BK405" s="54"/>
      <c r="BL405" s="358"/>
      <c r="BM405" s="39"/>
      <c r="BN405" s="381"/>
      <c r="BO405" s="53"/>
      <c r="BP405" s="53"/>
      <c r="BQ405" s="39"/>
      <c r="BR405" s="39"/>
      <c r="BS405" s="39"/>
      <c r="BT405" s="32"/>
      <c r="BU405" s="39"/>
      <c r="BV405" s="57"/>
      <c r="BW405" s="375"/>
      <c r="BX405" s="54"/>
      <c r="BY405" s="358"/>
      <c r="BZ405" s="58"/>
      <c r="CA405" s="59"/>
      <c r="CB405" s="60"/>
      <c r="CC405" s="59"/>
      <c r="CD405" s="59"/>
      <c r="CE405" s="61"/>
      <c r="CF405" s="39"/>
      <c r="CG405" s="39"/>
    </row>
    <row r="406" spans="1:85" ht="46.5" outlineLevel="1" x14ac:dyDescent="0.35">
      <c r="A406" s="83" t="s">
        <v>626</v>
      </c>
      <c r="B406" s="10" t="s">
        <v>636</v>
      </c>
      <c r="C406" s="35" t="s">
        <v>81</v>
      </c>
      <c r="D406" s="183">
        <v>245508460209</v>
      </c>
      <c r="E406" s="36" t="s">
        <v>74</v>
      </c>
      <c r="F406" s="77">
        <f t="shared" si="77"/>
        <v>752.84175000000005</v>
      </c>
      <c r="G406" s="259">
        <f t="shared" si="73"/>
        <v>200.82226</v>
      </c>
      <c r="H406" s="32">
        <f t="shared" si="74"/>
        <v>552.01949000000002</v>
      </c>
      <c r="I406" s="259"/>
      <c r="J406" s="32"/>
      <c r="K406" s="358">
        <v>200.82226</v>
      </c>
      <c r="L406" s="39">
        <v>82.025989999999993</v>
      </c>
      <c r="M406" s="358"/>
      <c r="N406" s="39"/>
      <c r="O406" s="358"/>
      <c r="P406" s="39"/>
      <c r="Q406" s="259"/>
      <c r="R406" s="32"/>
      <c r="S406" s="39">
        <v>469.99349999999998</v>
      </c>
      <c r="T406" s="259"/>
      <c r="U406" s="32"/>
      <c r="V406" s="358"/>
      <c r="W406" s="53"/>
      <c r="X406" s="358"/>
      <c r="Y406" s="39"/>
      <c r="Z406" s="371"/>
      <c r="AA406" s="40"/>
      <c r="AB406" s="358"/>
      <c r="AC406" s="39"/>
      <c r="AD406" s="54"/>
      <c r="AE406" s="358"/>
      <c r="AF406" s="39"/>
      <c r="AG406" s="39"/>
      <c r="AH406" s="259"/>
      <c r="AI406" s="32"/>
      <c r="AJ406" s="259"/>
      <c r="AK406" s="32"/>
      <c r="AL406" s="259"/>
      <c r="AM406" s="39"/>
      <c r="AN406" s="371"/>
      <c r="AO406" s="40"/>
      <c r="AP406" s="358"/>
      <c r="AQ406" s="39"/>
      <c r="AR406" s="40"/>
      <c r="AS406" s="40"/>
      <c r="AT406" s="40"/>
      <c r="AU406" s="39"/>
      <c r="AV406" s="358"/>
      <c r="AW406" s="39"/>
      <c r="AX406" s="54"/>
      <c r="AY406" s="358"/>
      <c r="AZ406" s="39"/>
      <c r="BA406" s="358"/>
      <c r="BB406" s="39"/>
      <c r="BC406" s="40"/>
      <c r="BD406" s="39"/>
      <c r="BE406" s="39"/>
      <c r="BF406" s="40"/>
      <c r="BG406" s="40"/>
      <c r="BH406" s="55"/>
      <c r="BI406" s="56"/>
      <c r="BJ406" s="39"/>
      <c r="BK406" s="54"/>
      <c r="BL406" s="358"/>
      <c r="BM406" s="39"/>
      <c r="BN406" s="381"/>
      <c r="BO406" s="53"/>
      <c r="BP406" s="53"/>
      <c r="BQ406" s="39"/>
      <c r="BR406" s="39"/>
      <c r="BS406" s="39"/>
      <c r="BT406" s="32"/>
      <c r="BU406" s="39"/>
      <c r="BV406" s="57"/>
      <c r="BW406" s="375"/>
      <c r="BX406" s="54"/>
      <c r="BY406" s="358"/>
      <c r="BZ406" s="58"/>
      <c r="CA406" s="59"/>
      <c r="CB406" s="60"/>
      <c r="CC406" s="59"/>
      <c r="CD406" s="59"/>
      <c r="CE406" s="61"/>
      <c r="CF406" s="39"/>
      <c r="CG406" s="39"/>
    </row>
    <row r="407" spans="1:85" ht="46.5" outlineLevel="1" x14ac:dyDescent="0.35">
      <c r="A407" s="75" t="s">
        <v>626</v>
      </c>
      <c r="B407" s="10" t="s">
        <v>637</v>
      </c>
      <c r="C407" s="35" t="s">
        <v>81</v>
      </c>
      <c r="D407" s="9" t="s">
        <v>638</v>
      </c>
      <c r="E407" s="36" t="s">
        <v>74</v>
      </c>
      <c r="F407" s="77">
        <f t="shared" si="77"/>
        <v>4753.6151099999997</v>
      </c>
      <c r="G407" s="259">
        <f t="shared" si="73"/>
        <v>874.74013000000002</v>
      </c>
      <c r="H407" s="32">
        <f t="shared" si="74"/>
        <v>3878.8749800000001</v>
      </c>
      <c r="I407" s="259"/>
      <c r="J407" s="32"/>
      <c r="K407" s="358">
        <f>330.8742+91.38424</f>
        <v>422.25843999999995</v>
      </c>
      <c r="L407" s="39">
        <f>135.1458+37.32596</f>
        <v>172.47176000000002</v>
      </c>
      <c r="M407" s="358">
        <v>182.45337000000001</v>
      </c>
      <c r="N407" s="39">
        <v>74.523200000000003</v>
      </c>
      <c r="O407" s="358"/>
      <c r="P407" s="39"/>
      <c r="Q407" s="259"/>
      <c r="R407" s="32"/>
      <c r="S407" s="39">
        <v>890.51400000000001</v>
      </c>
      <c r="T407" s="259">
        <v>270.02832000000001</v>
      </c>
      <c r="U407" s="32">
        <v>110.29318000000001</v>
      </c>
      <c r="V407" s="358"/>
      <c r="W407" s="53"/>
      <c r="X407" s="358"/>
      <c r="Y407" s="39"/>
      <c r="Z407" s="371"/>
      <c r="AA407" s="40"/>
      <c r="AB407" s="358"/>
      <c r="AC407" s="39"/>
      <c r="AD407" s="54"/>
      <c r="AE407" s="358"/>
      <c r="AF407" s="39"/>
      <c r="AG407" s="39"/>
      <c r="AH407" s="259"/>
      <c r="AI407" s="32"/>
      <c r="AJ407" s="259"/>
      <c r="AK407" s="32"/>
      <c r="AL407" s="259"/>
      <c r="AM407" s="39"/>
      <c r="AN407" s="371"/>
      <c r="AO407" s="40"/>
      <c r="AP407" s="358"/>
      <c r="AQ407" s="39"/>
      <c r="AR407" s="40"/>
      <c r="AS407" s="40"/>
      <c r="AT407" s="40"/>
      <c r="AU407" s="39"/>
      <c r="AV407" s="358"/>
      <c r="AW407" s="39"/>
      <c r="AX407" s="54"/>
      <c r="AY407" s="358"/>
      <c r="AZ407" s="39"/>
      <c r="BA407" s="358"/>
      <c r="BB407" s="39"/>
      <c r="BC407" s="40"/>
      <c r="BD407" s="39"/>
      <c r="BE407" s="39"/>
      <c r="BF407" s="40"/>
      <c r="BG407" s="40"/>
      <c r="BH407" s="55"/>
      <c r="BI407" s="56"/>
      <c r="BJ407" s="39">
        <v>2631.0728399999998</v>
      </c>
      <c r="BK407" s="54"/>
      <c r="BL407" s="358"/>
      <c r="BM407" s="39"/>
      <c r="BN407" s="381"/>
      <c r="BO407" s="53"/>
      <c r="BP407" s="53"/>
      <c r="BQ407" s="39"/>
      <c r="BR407" s="39"/>
      <c r="BS407" s="39"/>
      <c r="BT407" s="32"/>
      <c r="BU407" s="39"/>
      <c r="BV407" s="57"/>
      <c r="BW407" s="375"/>
      <c r="BX407" s="54"/>
      <c r="BY407" s="358"/>
      <c r="BZ407" s="58"/>
      <c r="CA407" s="59"/>
      <c r="CB407" s="60"/>
      <c r="CC407" s="59"/>
      <c r="CD407" s="59"/>
      <c r="CE407" s="61"/>
      <c r="CF407" s="39"/>
      <c r="CG407" s="39"/>
    </row>
    <row r="408" spans="1:85" ht="46.5" outlineLevel="1" x14ac:dyDescent="0.35">
      <c r="A408" s="75" t="s">
        <v>626</v>
      </c>
      <c r="B408" s="10" t="s">
        <v>639</v>
      </c>
      <c r="C408" s="35" t="s">
        <v>81</v>
      </c>
      <c r="D408" s="9" t="s">
        <v>640</v>
      </c>
      <c r="E408" s="36" t="s">
        <v>74</v>
      </c>
      <c r="F408" s="77">
        <f t="shared" si="77"/>
        <v>1796.5062399999999</v>
      </c>
      <c r="G408" s="259">
        <f t="shared" si="73"/>
        <v>82.327510000000004</v>
      </c>
      <c r="H408" s="32">
        <f t="shared" si="74"/>
        <v>1714.1787299999999</v>
      </c>
      <c r="I408" s="259"/>
      <c r="J408" s="32"/>
      <c r="K408" s="358"/>
      <c r="L408" s="39"/>
      <c r="M408" s="358">
        <v>82.327510000000004</v>
      </c>
      <c r="N408" s="39">
        <v>33.626730000000002</v>
      </c>
      <c r="O408" s="358"/>
      <c r="P408" s="39"/>
      <c r="Q408" s="259"/>
      <c r="R408" s="32"/>
      <c r="S408" s="39"/>
      <c r="T408" s="259"/>
      <c r="U408" s="32"/>
      <c r="V408" s="358"/>
      <c r="W408" s="53"/>
      <c r="X408" s="358"/>
      <c r="Y408" s="39"/>
      <c r="Z408" s="371"/>
      <c r="AA408" s="40"/>
      <c r="AB408" s="358"/>
      <c r="AC408" s="39"/>
      <c r="AD408" s="54"/>
      <c r="AE408" s="358"/>
      <c r="AF408" s="39"/>
      <c r="AG408" s="39"/>
      <c r="AH408" s="259"/>
      <c r="AI408" s="32"/>
      <c r="AJ408" s="259"/>
      <c r="AK408" s="32"/>
      <c r="AL408" s="259"/>
      <c r="AM408" s="39"/>
      <c r="AN408" s="371"/>
      <c r="AO408" s="40"/>
      <c r="AP408" s="358"/>
      <c r="AQ408" s="39"/>
      <c r="AR408" s="40"/>
      <c r="AS408" s="40"/>
      <c r="AT408" s="40"/>
      <c r="AU408" s="39"/>
      <c r="AV408" s="358"/>
      <c r="AW408" s="39"/>
      <c r="AX408" s="54"/>
      <c r="AY408" s="358"/>
      <c r="AZ408" s="39"/>
      <c r="BA408" s="358"/>
      <c r="BB408" s="39"/>
      <c r="BC408" s="40"/>
      <c r="BD408" s="39"/>
      <c r="BE408" s="39"/>
      <c r="BF408" s="40"/>
      <c r="BG408" s="40"/>
      <c r="BH408" s="55"/>
      <c r="BI408" s="56"/>
      <c r="BJ408" s="39">
        <v>1680.5519999999999</v>
      </c>
      <c r="BK408" s="54"/>
      <c r="BL408" s="358"/>
      <c r="BM408" s="39"/>
      <c r="BN408" s="381"/>
      <c r="BO408" s="53"/>
      <c r="BP408" s="53"/>
      <c r="BQ408" s="39"/>
      <c r="BR408" s="39"/>
      <c r="BS408" s="39"/>
      <c r="BT408" s="32"/>
      <c r="BU408" s="39"/>
      <c r="BV408" s="57"/>
      <c r="BW408" s="375"/>
      <c r="BX408" s="54"/>
      <c r="BY408" s="358"/>
      <c r="BZ408" s="58"/>
      <c r="CA408" s="59"/>
      <c r="CB408" s="60"/>
      <c r="CC408" s="59"/>
      <c r="CD408" s="59"/>
      <c r="CE408" s="61"/>
      <c r="CF408" s="39"/>
      <c r="CG408" s="39"/>
    </row>
    <row r="409" spans="1:85" ht="46.5" outlineLevel="1" x14ac:dyDescent="0.35">
      <c r="A409" s="75" t="s">
        <v>626</v>
      </c>
      <c r="B409" s="10" t="s">
        <v>641</v>
      </c>
      <c r="C409" s="35" t="s">
        <v>81</v>
      </c>
      <c r="D409" s="9">
        <v>190115768649</v>
      </c>
      <c r="E409" s="36" t="s">
        <v>74</v>
      </c>
      <c r="F409" s="77">
        <f t="shared" si="77"/>
        <v>3917.4</v>
      </c>
      <c r="G409" s="259">
        <f t="shared" si="73"/>
        <v>3721.53</v>
      </c>
      <c r="H409" s="32">
        <f t="shared" si="74"/>
        <v>195.87</v>
      </c>
      <c r="I409" s="259"/>
      <c r="J409" s="32"/>
      <c r="K409" s="358"/>
      <c r="L409" s="39"/>
      <c r="M409" s="358"/>
      <c r="N409" s="39"/>
      <c r="O409" s="358"/>
      <c r="P409" s="39"/>
      <c r="Q409" s="259"/>
      <c r="R409" s="32"/>
      <c r="S409" s="39"/>
      <c r="T409" s="259"/>
      <c r="U409" s="32"/>
      <c r="V409" s="358"/>
      <c r="W409" s="53"/>
      <c r="X409" s="358"/>
      <c r="Y409" s="39"/>
      <c r="Z409" s="371"/>
      <c r="AA409" s="40"/>
      <c r="AB409" s="358"/>
      <c r="AC409" s="39"/>
      <c r="AD409" s="54"/>
      <c r="AE409" s="358"/>
      <c r="AF409" s="39"/>
      <c r="AG409" s="39"/>
      <c r="AH409" s="259"/>
      <c r="AI409" s="32"/>
      <c r="AJ409" s="259"/>
      <c r="AK409" s="32"/>
      <c r="AL409" s="259"/>
      <c r="AM409" s="39"/>
      <c r="AN409" s="371"/>
      <c r="AO409" s="40"/>
      <c r="AP409" s="358">
        <v>3721.53</v>
      </c>
      <c r="AQ409" s="39">
        <v>195.87</v>
      </c>
      <c r="AR409" s="40"/>
      <c r="AS409" s="40"/>
      <c r="AT409" s="40"/>
      <c r="AU409" s="39"/>
      <c r="AV409" s="358"/>
      <c r="AW409" s="39"/>
      <c r="AX409" s="54"/>
      <c r="AY409" s="358"/>
      <c r="AZ409" s="39"/>
      <c r="BA409" s="358"/>
      <c r="BB409" s="39"/>
      <c r="BC409" s="40"/>
      <c r="BD409" s="39"/>
      <c r="BE409" s="39"/>
      <c r="BF409" s="40"/>
      <c r="BG409" s="40"/>
      <c r="BH409" s="55"/>
      <c r="BI409" s="56"/>
      <c r="BJ409" s="39"/>
      <c r="BK409" s="54"/>
      <c r="BL409" s="358"/>
      <c r="BM409" s="39"/>
      <c r="BN409" s="381"/>
      <c r="BO409" s="53"/>
      <c r="BP409" s="53"/>
      <c r="BQ409" s="39"/>
      <c r="BR409" s="39"/>
      <c r="BS409" s="39"/>
      <c r="BT409" s="32"/>
      <c r="BU409" s="39"/>
      <c r="BV409" s="57"/>
      <c r="BW409" s="375"/>
      <c r="BX409" s="54"/>
      <c r="BY409" s="358"/>
      <c r="BZ409" s="58"/>
      <c r="CA409" s="59"/>
      <c r="CB409" s="60"/>
      <c r="CC409" s="59"/>
      <c r="CD409" s="59"/>
      <c r="CE409" s="61"/>
      <c r="CF409" s="39"/>
      <c r="CG409" s="39"/>
    </row>
    <row r="410" spans="1:85" ht="46.5" outlineLevel="1" x14ac:dyDescent="0.35">
      <c r="A410" s="75" t="s">
        <v>626</v>
      </c>
      <c r="B410" s="10" t="s">
        <v>642</v>
      </c>
      <c r="C410" s="35" t="s">
        <v>81</v>
      </c>
      <c r="D410" s="9">
        <v>245508461259</v>
      </c>
      <c r="E410" s="36" t="s">
        <v>74</v>
      </c>
      <c r="F410" s="77">
        <f t="shared" si="77"/>
        <v>92.624840000000006</v>
      </c>
      <c r="G410" s="259">
        <f t="shared" si="73"/>
        <v>0</v>
      </c>
      <c r="H410" s="32">
        <f t="shared" si="74"/>
        <v>92.624840000000006</v>
      </c>
      <c r="I410" s="259"/>
      <c r="J410" s="32"/>
      <c r="K410" s="358"/>
      <c r="L410" s="39"/>
      <c r="M410" s="358"/>
      <c r="N410" s="39"/>
      <c r="O410" s="358"/>
      <c r="P410" s="39"/>
      <c r="Q410" s="259"/>
      <c r="R410" s="32"/>
      <c r="S410" s="39"/>
      <c r="T410" s="259"/>
      <c r="U410" s="32"/>
      <c r="V410" s="358"/>
      <c r="W410" s="53"/>
      <c r="X410" s="358"/>
      <c r="Y410" s="39"/>
      <c r="Z410" s="371"/>
      <c r="AA410" s="40"/>
      <c r="AB410" s="358"/>
      <c r="AC410" s="39"/>
      <c r="AD410" s="54"/>
      <c r="AE410" s="358"/>
      <c r="AF410" s="39"/>
      <c r="AG410" s="39"/>
      <c r="AH410" s="259"/>
      <c r="AI410" s="32"/>
      <c r="AJ410" s="259"/>
      <c r="AK410" s="32"/>
      <c r="AL410" s="259"/>
      <c r="AM410" s="39"/>
      <c r="AN410" s="371"/>
      <c r="AO410" s="40"/>
      <c r="AP410" s="358"/>
      <c r="AQ410" s="39"/>
      <c r="AR410" s="40"/>
      <c r="AS410" s="40"/>
      <c r="AT410" s="40"/>
      <c r="AU410" s="39"/>
      <c r="AV410" s="358"/>
      <c r="AW410" s="39"/>
      <c r="AX410" s="54"/>
      <c r="AY410" s="358"/>
      <c r="AZ410" s="39"/>
      <c r="BA410" s="358"/>
      <c r="BB410" s="39"/>
      <c r="BC410" s="40"/>
      <c r="BD410" s="39"/>
      <c r="BE410" s="39"/>
      <c r="BF410" s="40"/>
      <c r="BG410" s="40"/>
      <c r="BH410" s="55"/>
      <c r="BI410" s="56"/>
      <c r="BJ410" s="39"/>
      <c r="BK410" s="54"/>
      <c r="BL410" s="358"/>
      <c r="BM410" s="39"/>
      <c r="BN410" s="381"/>
      <c r="BO410" s="53"/>
      <c r="BP410" s="53"/>
      <c r="BQ410" s="39"/>
      <c r="BR410" s="39"/>
      <c r="BS410" s="39"/>
      <c r="BT410" s="32"/>
      <c r="BU410" s="39">
        <v>92.624840000000006</v>
      </c>
      <c r="BV410" s="57"/>
      <c r="BW410" s="375"/>
      <c r="BX410" s="54"/>
      <c r="BY410" s="358"/>
      <c r="BZ410" s="58"/>
      <c r="CA410" s="59"/>
      <c r="CB410" s="60"/>
      <c r="CC410" s="59"/>
      <c r="CD410" s="59"/>
      <c r="CE410" s="61"/>
      <c r="CF410" s="39"/>
      <c r="CG410" s="39"/>
    </row>
    <row r="411" spans="1:85" ht="46.5" outlineLevel="1" x14ac:dyDescent="0.35">
      <c r="A411" s="75" t="s">
        <v>626</v>
      </c>
      <c r="B411" s="10" t="s">
        <v>643</v>
      </c>
      <c r="C411" s="184" t="s">
        <v>81</v>
      </c>
      <c r="D411" s="9" t="s">
        <v>644</v>
      </c>
      <c r="E411" s="36" t="s">
        <v>74</v>
      </c>
      <c r="F411" s="77">
        <f t="shared" si="77"/>
        <v>1353.2175</v>
      </c>
      <c r="G411" s="259">
        <f t="shared" si="73"/>
        <v>0</v>
      </c>
      <c r="H411" s="32">
        <f t="shared" si="74"/>
        <v>1353.2175</v>
      </c>
      <c r="I411" s="259"/>
      <c r="J411" s="32"/>
      <c r="K411" s="358"/>
      <c r="L411" s="39"/>
      <c r="M411" s="358"/>
      <c r="N411" s="39"/>
      <c r="O411" s="358"/>
      <c r="P411" s="39"/>
      <c r="Q411" s="259"/>
      <c r="R411" s="32"/>
      <c r="S411" s="39">
        <v>323.76682</v>
      </c>
      <c r="T411" s="259"/>
      <c r="U411" s="32"/>
      <c r="V411" s="358"/>
      <c r="W411" s="53"/>
      <c r="X411" s="358"/>
      <c r="Y411" s="39"/>
      <c r="Z411" s="371"/>
      <c r="AA411" s="40"/>
      <c r="AB411" s="358"/>
      <c r="AC411" s="39"/>
      <c r="AD411" s="54">
        <v>54.325000000000003</v>
      </c>
      <c r="AE411" s="358"/>
      <c r="AF411" s="39"/>
      <c r="AG411" s="39">
        <v>616.83369000000005</v>
      </c>
      <c r="AH411" s="259"/>
      <c r="AI411" s="32"/>
      <c r="AJ411" s="259"/>
      <c r="AK411" s="32"/>
      <c r="AL411" s="259"/>
      <c r="AM411" s="39"/>
      <c r="AN411" s="371"/>
      <c r="AO411" s="40"/>
      <c r="AP411" s="358"/>
      <c r="AQ411" s="39"/>
      <c r="AR411" s="40"/>
      <c r="AS411" s="40"/>
      <c r="AT411" s="40"/>
      <c r="AU411" s="39"/>
      <c r="AV411" s="358"/>
      <c r="AW411" s="39"/>
      <c r="AX411" s="54"/>
      <c r="AY411" s="358"/>
      <c r="AZ411" s="39"/>
      <c r="BA411" s="358"/>
      <c r="BB411" s="39"/>
      <c r="BC411" s="40"/>
      <c r="BD411" s="39"/>
      <c r="BE411" s="39"/>
      <c r="BF411" s="40"/>
      <c r="BG411" s="40"/>
      <c r="BH411" s="55"/>
      <c r="BI411" s="44"/>
      <c r="BJ411" s="32">
        <v>97.5</v>
      </c>
      <c r="BK411" s="54"/>
      <c r="BL411" s="358"/>
      <c r="BM411" s="39"/>
      <c r="BN411" s="381"/>
      <c r="BO411" s="53"/>
      <c r="BP411" s="53"/>
      <c r="BQ411" s="39"/>
      <c r="BR411" s="39"/>
      <c r="BS411" s="39"/>
      <c r="BT411" s="32"/>
      <c r="BU411" s="39">
        <v>260.79199</v>
      </c>
      <c r="BV411" s="57"/>
      <c r="BW411" s="375"/>
      <c r="BX411" s="54"/>
      <c r="BY411" s="358"/>
      <c r="BZ411" s="58"/>
      <c r="CA411" s="59"/>
      <c r="CB411" s="60"/>
      <c r="CC411" s="59"/>
      <c r="CD411" s="59"/>
      <c r="CE411" s="61"/>
      <c r="CF411" s="39"/>
      <c r="CG411" s="39"/>
    </row>
    <row r="412" spans="1:85" ht="46.5" outlineLevel="1" x14ac:dyDescent="0.35">
      <c r="A412" s="75" t="s">
        <v>626</v>
      </c>
      <c r="B412" s="10" t="s">
        <v>645</v>
      </c>
      <c r="C412" s="35" t="s">
        <v>81</v>
      </c>
      <c r="D412" s="9" t="s">
        <v>646</v>
      </c>
      <c r="E412" s="36" t="s">
        <v>74</v>
      </c>
      <c r="F412" s="77">
        <f t="shared" si="77"/>
        <v>4853.0895500000006</v>
      </c>
      <c r="G412" s="259">
        <f t="shared" si="73"/>
        <v>526.35841000000005</v>
      </c>
      <c r="H412" s="32">
        <f t="shared" si="74"/>
        <v>4326.7311400000008</v>
      </c>
      <c r="I412" s="259">
        <v>66.340689999999995</v>
      </c>
      <c r="J412" s="32">
        <v>27.096900000000002</v>
      </c>
      <c r="K412" s="358">
        <f>132.34968+39.478</f>
        <v>171.82768000000002</v>
      </c>
      <c r="L412" s="39">
        <f>54.05832+16.12481</f>
        <v>70.183130000000006</v>
      </c>
      <c r="M412" s="358">
        <v>37.707610000000003</v>
      </c>
      <c r="N412" s="39">
        <v>15.4017</v>
      </c>
      <c r="O412" s="358"/>
      <c r="P412" s="39"/>
      <c r="Q412" s="259"/>
      <c r="R412" s="32"/>
      <c r="S412" s="39">
        <v>286.9434</v>
      </c>
      <c r="T412" s="259">
        <v>250.48242999999999</v>
      </c>
      <c r="U412" s="32">
        <v>102.30965999999999</v>
      </c>
      <c r="V412" s="358"/>
      <c r="W412" s="53"/>
      <c r="X412" s="358"/>
      <c r="Y412" s="39"/>
      <c r="Z412" s="371"/>
      <c r="AA412" s="40"/>
      <c r="AB412" s="358"/>
      <c r="AC412" s="39"/>
      <c r="AD412" s="54"/>
      <c r="AE412" s="358"/>
      <c r="AF412" s="39"/>
      <c r="AG412" s="39"/>
      <c r="AH412" s="259"/>
      <c r="AI412" s="32"/>
      <c r="AJ412" s="259"/>
      <c r="AK412" s="32"/>
      <c r="AL412" s="259"/>
      <c r="AM412" s="39"/>
      <c r="AN412" s="371"/>
      <c r="AO412" s="40"/>
      <c r="AP412" s="358"/>
      <c r="AQ412" s="39"/>
      <c r="AR412" s="40"/>
      <c r="AS412" s="40"/>
      <c r="AT412" s="40"/>
      <c r="AU412" s="39"/>
      <c r="AV412" s="358"/>
      <c r="AW412" s="39"/>
      <c r="AX412" s="54"/>
      <c r="AY412" s="358"/>
      <c r="AZ412" s="39"/>
      <c r="BA412" s="358"/>
      <c r="BB412" s="39"/>
      <c r="BC412" s="40"/>
      <c r="BD412" s="39"/>
      <c r="BE412" s="39"/>
      <c r="BF412" s="40"/>
      <c r="BG412" s="40"/>
      <c r="BH412" s="55"/>
      <c r="BI412" s="44"/>
      <c r="BJ412" s="32">
        <v>3096.4202100000002</v>
      </c>
      <c r="BK412" s="54"/>
      <c r="BL412" s="358"/>
      <c r="BM412" s="39"/>
      <c r="BN412" s="381"/>
      <c r="BO412" s="53"/>
      <c r="BP412" s="53"/>
      <c r="BQ412" s="39"/>
      <c r="BR412" s="39"/>
      <c r="BS412" s="39"/>
      <c r="BT412" s="32"/>
      <c r="BU412" s="39">
        <v>728.37613999999996</v>
      </c>
      <c r="BV412" s="57"/>
      <c r="BW412" s="375"/>
      <c r="BX412" s="54"/>
      <c r="BY412" s="358"/>
      <c r="BZ412" s="58"/>
      <c r="CA412" s="59"/>
      <c r="CB412" s="60"/>
      <c r="CC412" s="59"/>
      <c r="CD412" s="59"/>
      <c r="CE412" s="61"/>
      <c r="CF412" s="39"/>
      <c r="CG412" s="39"/>
    </row>
    <row r="413" spans="1:85" ht="46.5" outlineLevel="1" x14ac:dyDescent="0.35">
      <c r="A413" s="75" t="s">
        <v>626</v>
      </c>
      <c r="B413" s="10" t="s">
        <v>647</v>
      </c>
      <c r="C413" s="35" t="s">
        <v>81</v>
      </c>
      <c r="D413" s="185" t="s">
        <v>648</v>
      </c>
      <c r="E413" s="36" t="s">
        <v>74</v>
      </c>
      <c r="F413" s="77">
        <f t="shared" si="77"/>
        <v>5906.5020699999995</v>
      </c>
      <c r="G413" s="259">
        <f t="shared" si="73"/>
        <v>1761.1564699999999</v>
      </c>
      <c r="H413" s="32">
        <f t="shared" si="74"/>
        <v>4145.3455999999996</v>
      </c>
      <c r="I413" s="259">
        <v>1597.74434</v>
      </c>
      <c r="J413" s="32">
        <v>652.59979999999996</v>
      </c>
      <c r="K413" s="358"/>
      <c r="L413" s="39"/>
      <c r="M413" s="358">
        <v>163.41212999999999</v>
      </c>
      <c r="N413" s="39">
        <v>66.745800000000003</v>
      </c>
      <c r="O413" s="358"/>
      <c r="P413" s="39"/>
      <c r="Q413" s="259"/>
      <c r="R413" s="32"/>
      <c r="S413" s="39"/>
      <c r="T413" s="259"/>
      <c r="U413" s="32"/>
      <c r="V413" s="358"/>
      <c r="W413" s="53"/>
      <c r="X413" s="358"/>
      <c r="Y413" s="39"/>
      <c r="Z413" s="371"/>
      <c r="AA413" s="40"/>
      <c r="AB413" s="358"/>
      <c r="AC413" s="39"/>
      <c r="AD413" s="54"/>
      <c r="AE413" s="358"/>
      <c r="AF413" s="39"/>
      <c r="AG413" s="39"/>
      <c r="AH413" s="259"/>
      <c r="AI413" s="32"/>
      <c r="AJ413" s="259"/>
      <c r="AK413" s="32"/>
      <c r="AL413" s="259"/>
      <c r="AM413" s="39"/>
      <c r="AN413" s="371"/>
      <c r="AO413" s="40"/>
      <c r="AP413" s="358"/>
      <c r="AQ413" s="39"/>
      <c r="AR413" s="40"/>
      <c r="AS413" s="40"/>
      <c r="AT413" s="40"/>
      <c r="AU413" s="39"/>
      <c r="AV413" s="358"/>
      <c r="AW413" s="39"/>
      <c r="AX413" s="54"/>
      <c r="AY413" s="358"/>
      <c r="AZ413" s="39"/>
      <c r="BA413" s="358"/>
      <c r="BB413" s="39"/>
      <c r="BC413" s="40"/>
      <c r="BD413" s="39"/>
      <c r="BE413" s="39"/>
      <c r="BF413" s="40"/>
      <c r="BG413" s="40"/>
      <c r="BH413" s="55"/>
      <c r="BI413" s="56"/>
      <c r="BJ413" s="39">
        <v>3426</v>
      </c>
      <c r="BK413" s="54"/>
      <c r="BL413" s="358"/>
      <c r="BM413" s="39"/>
      <c r="BN413" s="381"/>
      <c r="BO413" s="53"/>
      <c r="BP413" s="53"/>
      <c r="BQ413" s="39"/>
      <c r="BR413" s="39"/>
      <c r="BS413" s="39"/>
      <c r="BT413" s="32"/>
      <c r="BU413" s="39"/>
      <c r="BV413" s="57"/>
      <c r="BW413" s="375"/>
      <c r="BX413" s="54"/>
      <c r="BY413" s="358"/>
      <c r="BZ413" s="58"/>
      <c r="CA413" s="59"/>
      <c r="CB413" s="60"/>
      <c r="CC413" s="59"/>
      <c r="CD413" s="59"/>
      <c r="CE413" s="61"/>
      <c r="CF413" s="39"/>
      <c r="CG413" s="39"/>
    </row>
    <row r="414" spans="1:85" ht="46.5" outlineLevel="1" x14ac:dyDescent="0.35">
      <c r="A414" s="75" t="s">
        <v>626</v>
      </c>
      <c r="B414" s="10" t="s">
        <v>649</v>
      </c>
      <c r="C414" s="35" t="s">
        <v>81</v>
      </c>
      <c r="D414" s="9">
        <v>245508785292</v>
      </c>
      <c r="E414" s="36" t="s">
        <v>74</v>
      </c>
      <c r="F414" s="77">
        <f t="shared" si="77"/>
        <v>1410.9163999999998</v>
      </c>
      <c r="G414" s="259">
        <f t="shared" si="73"/>
        <v>234.22904</v>
      </c>
      <c r="H414" s="32">
        <f t="shared" si="74"/>
        <v>1176.6873599999999</v>
      </c>
      <c r="I414" s="259"/>
      <c r="J414" s="32"/>
      <c r="K414" s="358"/>
      <c r="L414" s="39"/>
      <c r="M414" s="358"/>
      <c r="N414" s="39"/>
      <c r="O414" s="358"/>
      <c r="P414" s="39"/>
      <c r="Q414" s="259"/>
      <c r="R414" s="32"/>
      <c r="S414" s="39">
        <v>336.41640000000001</v>
      </c>
      <c r="T414" s="259">
        <v>234.22904</v>
      </c>
      <c r="U414" s="32">
        <v>95.670959999999994</v>
      </c>
      <c r="V414" s="358"/>
      <c r="W414" s="53"/>
      <c r="X414" s="358"/>
      <c r="Y414" s="39"/>
      <c r="Z414" s="371"/>
      <c r="AA414" s="40"/>
      <c r="AB414" s="358"/>
      <c r="AC414" s="39"/>
      <c r="AD414" s="54"/>
      <c r="AE414" s="358"/>
      <c r="AF414" s="39"/>
      <c r="AG414" s="39"/>
      <c r="AH414" s="259"/>
      <c r="AI414" s="32"/>
      <c r="AJ414" s="259"/>
      <c r="AK414" s="32"/>
      <c r="AL414" s="259"/>
      <c r="AM414" s="39"/>
      <c r="AN414" s="371"/>
      <c r="AO414" s="40"/>
      <c r="AP414" s="358"/>
      <c r="AQ414" s="39"/>
      <c r="AR414" s="40"/>
      <c r="AS414" s="40"/>
      <c r="AT414" s="40"/>
      <c r="AU414" s="39"/>
      <c r="AV414" s="358"/>
      <c r="AW414" s="39"/>
      <c r="AX414" s="54"/>
      <c r="AY414" s="358"/>
      <c r="AZ414" s="39"/>
      <c r="BA414" s="358"/>
      <c r="BB414" s="39"/>
      <c r="BC414" s="40"/>
      <c r="BD414" s="39"/>
      <c r="BE414" s="39"/>
      <c r="BF414" s="40"/>
      <c r="BG414" s="40"/>
      <c r="BH414" s="55"/>
      <c r="BI414" s="44"/>
      <c r="BJ414" s="32">
        <v>744.6</v>
      </c>
      <c r="BK414" s="54"/>
      <c r="BL414" s="358"/>
      <c r="BM414" s="39"/>
      <c r="BN414" s="381"/>
      <c r="BO414" s="53"/>
      <c r="BP414" s="53"/>
      <c r="BQ414" s="39"/>
      <c r="BR414" s="39"/>
      <c r="BS414" s="39"/>
      <c r="BT414" s="32"/>
      <c r="BU414" s="39"/>
      <c r="BV414" s="57"/>
      <c r="BW414" s="375"/>
      <c r="BX414" s="54"/>
      <c r="BY414" s="358"/>
      <c r="BZ414" s="58"/>
      <c r="CA414" s="59"/>
      <c r="CB414" s="60"/>
      <c r="CC414" s="59"/>
      <c r="CD414" s="59"/>
      <c r="CE414" s="61"/>
      <c r="CF414" s="39"/>
      <c r="CG414" s="39"/>
    </row>
    <row r="415" spans="1:85" ht="46.5" outlineLevel="1" x14ac:dyDescent="0.35">
      <c r="A415" s="75" t="s">
        <v>626</v>
      </c>
      <c r="B415" s="186" t="s">
        <v>1115</v>
      </c>
      <c r="C415" s="35" t="s">
        <v>81</v>
      </c>
      <c r="D415" s="187">
        <v>245510542032</v>
      </c>
      <c r="E415" s="64"/>
      <c r="F415" s="77">
        <f t="shared" si="77"/>
        <v>192.88200000000001</v>
      </c>
      <c r="G415" s="259">
        <f t="shared" si="73"/>
        <v>0</v>
      </c>
      <c r="H415" s="32">
        <f t="shared" si="74"/>
        <v>192.88200000000001</v>
      </c>
      <c r="I415" s="347"/>
      <c r="J415" s="65"/>
      <c r="K415" s="368"/>
      <c r="L415" s="66"/>
      <c r="M415" s="368"/>
      <c r="N415" s="66"/>
      <c r="O415" s="368"/>
      <c r="P415" s="66"/>
      <c r="Q415" s="347"/>
      <c r="R415" s="65"/>
      <c r="S415" s="66"/>
      <c r="T415" s="347"/>
      <c r="U415" s="65"/>
      <c r="V415" s="368"/>
      <c r="W415" s="89"/>
      <c r="X415" s="368"/>
      <c r="Y415" s="66"/>
      <c r="Z415" s="371"/>
      <c r="AA415" s="40"/>
      <c r="AB415" s="368"/>
      <c r="AC415" s="66"/>
      <c r="AD415" s="66"/>
      <c r="AE415" s="368"/>
      <c r="AF415" s="66"/>
      <c r="AG415" s="66"/>
      <c r="AH415" s="347"/>
      <c r="AI415" s="65"/>
      <c r="AJ415" s="347"/>
      <c r="AK415" s="65"/>
      <c r="AL415" s="347"/>
      <c r="AM415" s="66"/>
      <c r="AN415" s="371"/>
      <c r="AO415" s="40"/>
      <c r="AP415" s="368"/>
      <c r="AQ415" s="66"/>
      <c r="AR415" s="40"/>
      <c r="AS415" s="40"/>
      <c r="AT415" s="40"/>
      <c r="AU415" s="66"/>
      <c r="AV415" s="368"/>
      <c r="AW415" s="66"/>
      <c r="AX415" s="66"/>
      <c r="AY415" s="368"/>
      <c r="AZ415" s="66"/>
      <c r="BA415" s="368"/>
      <c r="BB415" s="66"/>
      <c r="BC415" s="40"/>
      <c r="BD415" s="66"/>
      <c r="BE415" s="66"/>
      <c r="BF415" s="40"/>
      <c r="BG415" s="40"/>
      <c r="BH415" s="55"/>
      <c r="BI415" s="44"/>
      <c r="BJ415" s="65">
        <v>192.88200000000001</v>
      </c>
      <c r="BK415" s="66"/>
      <c r="BL415" s="368"/>
      <c r="BM415" s="66"/>
      <c r="BN415" s="398"/>
      <c r="BO415" s="89"/>
      <c r="BP415" s="89"/>
      <c r="BQ415" s="66"/>
      <c r="BR415" s="66"/>
      <c r="BS415" s="66"/>
      <c r="BT415" s="65"/>
      <c r="BU415" s="66"/>
      <c r="BV415" s="57"/>
      <c r="BW415" s="368"/>
      <c r="BX415" s="66"/>
      <c r="BY415" s="368"/>
      <c r="BZ415" s="90"/>
      <c r="CA415" s="59"/>
      <c r="CB415" s="60"/>
      <c r="CC415" s="59"/>
      <c r="CD415" s="59"/>
      <c r="CE415" s="61"/>
      <c r="CF415" s="66"/>
      <c r="CG415" s="66"/>
    </row>
    <row r="416" spans="1:85" ht="46.5" outlineLevel="1" x14ac:dyDescent="0.35">
      <c r="A416" s="83" t="s">
        <v>626</v>
      </c>
      <c r="B416" s="10" t="s">
        <v>650</v>
      </c>
      <c r="C416" s="35" t="s">
        <v>81</v>
      </c>
      <c r="D416" s="9" t="s">
        <v>651</v>
      </c>
      <c r="E416" s="36" t="s">
        <v>74</v>
      </c>
      <c r="F416" s="77">
        <f t="shared" si="77"/>
        <v>436.31459999999998</v>
      </c>
      <c r="G416" s="259">
        <f t="shared" si="73"/>
        <v>107.80983999999999</v>
      </c>
      <c r="H416" s="32">
        <f t="shared" si="74"/>
        <v>328.50475999999998</v>
      </c>
      <c r="I416" s="259"/>
      <c r="J416" s="32"/>
      <c r="K416" s="358">
        <v>107.80983999999999</v>
      </c>
      <c r="L416" s="39">
        <v>44.03501</v>
      </c>
      <c r="M416" s="358"/>
      <c r="N416" s="39"/>
      <c r="O416" s="358"/>
      <c r="P416" s="39"/>
      <c r="Q416" s="259"/>
      <c r="R416" s="32"/>
      <c r="S416" s="39">
        <v>284.46974999999998</v>
      </c>
      <c r="T416" s="259"/>
      <c r="U416" s="32"/>
      <c r="V416" s="358"/>
      <c r="W416" s="53"/>
      <c r="X416" s="358"/>
      <c r="Y416" s="39"/>
      <c r="Z416" s="371"/>
      <c r="AA416" s="40"/>
      <c r="AB416" s="358"/>
      <c r="AC416" s="39"/>
      <c r="AD416" s="54"/>
      <c r="AE416" s="358"/>
      <c r="AF416" s="39"/>
      <c r="AG416" s="39"/>
      <c r="AH416" s="259"/>
      <c r="AI416" s="32"/>
      <c r="AJ416" s="259"/>
      <c r="AK416" s="32"/>
      <c r="AL416" s="259"/>
      <c r="AM416" s="39"/>
      <c r="AN416" s="371"/>
      <c r="AO416" s="40"/>
      <c r="AP416" s="358"/>
      <c r="AQ416" s="39"/>
      <c r="AR416" s="40"/>
      <c r="AS416" s="40"/>
      <c r="AT416" s="40"/>
      <c r="AU416" s="39"/>
      <c r="AV416" s="358"/>
      <c r="AW416" s="39"/>
      <c r="AX416" s="54"/>
      <c r="AY416" s="358"/>
      <c r="AZ416" s="39"/>
      <c r="BA416" s="358"/>
      <c r="BB416" s="39"/>
      <c r="BC416" s="40"/>
      <c r="BD416" s="39"/>
      <c r="BE416" s="39"/>
      <c r="BF416" s="40"/>
      <c r="BG416" s="40"/>
      <c r="BH416" s="55"/>
      <c r="BI416" s="56"/>
      <c r="BJ416" s="39"/>
      <c r="BK416" s="54"/>
      <c r="BL416" s="358"/>
      <c r="BM416" s="39"/>
      <c r="BN416" s="381"/>
      <c r="BO416" s="53"/>
      <c r="BP416" s="53"/>
      <c r="BQ416" s="39"/>
      <c r="BR416" s="39"/>
      <c r="BS416" s="39"/>
      <c r="BT416" s="32"/>
      <c r="BU416" s="39"/>
      <c r="BV416" s="57"/>
      <c r="BW416" s="375"/>
      <c r="BX416" s="54"/>
      <c r="BY416" s="358"/>
      <c r="BZ416" s="58"/>
      <c r="CA416" s="59"/>
      <c r="CB416" s="60"/>
      <c r="CC416" s="59"/>
      <c r="CD416" s="59"/>
      <c r="CE416" s="61"/>
      <c r="CF416" s="39"/>
      <c r="CG416" s="39"/>
    </row>
    <row r="417" spans="1:85" ht="46.5" outlineLevel="1" x14ac:dyDescent="0.35">
      <c r="A417" s="83" t="s">
        <v>626</v>
      </c>
      <c r="B417" s="10" t="s">
        <v>652</v>
      </c>
      <c r="C417" s="35" t="s">
        <v>81</v>
      </c>
      <c r="D417" s="9" t="s">
        <v>653</v>
      </c>
      <c r="E417" s="36" t="s">
        <v>74</v>
      </c>
      <c r="F417" s="77">
        <f t="shared" si="77"/>
        <v>25442.374800000001</v>
      </c>
      <c r="G417" s="259">
        <f t="shared" si="73"/>
        <v>510.64918</v>
      </c>
      <c r="H417" s="32">
        <f t="shared" si="74"/>
        <v>24931.725620000001</v>
      </c>
      <c r="I417" s="259"/>
      <c r="J417" s="32"/>
      <c r="K417" s="358">
        <v>510.64918</v>
      </c>
      <c r="L417" s="39">
        <v>208.57501999999999</v>
      </c>
      <c r="M417" s="358"/>
      <c r="N417" s="39"/>
      <c r="O417" s="358"/>
      <c r="P417" s="39"/>
      <c r="Q417" s="259"/>
      <c r="R417" s="32"/>
      <c r="S417" s="39">
        <v>1056.24855</v>
      </c>
      <c r="T417" s="259"/>
      <c r="U417" s="32"/>
      <c r="V417" s="358"/>
      <c r="W417" s="53"/>
      <c r="X417" s="358"/>
      <c r="Y417" s="39"/>
      <c r="Z417" s="371"/>
      <c r="AA417" s="40"/>
      <c r="AB417" s="358"/>
      <c r="AC417" s="39"/>
      <c r="AD417" s="54"/>
      <c r="AE417" s="358"/>
      <c r="AF417" s="39"/>
      <c r="AG417" s="39"/>
      <c r="AH417" s="259"/>
      <c r="AI417" s="32"/>
      <c r="AJ417" s="259"/>
      <c r="AK417" s="32"/>
      <c r="AL417" s="259"/>
      <c r="AM417" s="39"/>
      <c r="AN417" s="371"/>
      <c r="AO417" s="40"/>
      <c r="AP417" s="358"/>
      <c r="AQ417" s="39"/>
      <c r="AR417" s="40"/>
      <c r="AS417" s="40"/>
      <c r="AT417" s="40"/>
      <c r="AU417" s="39"/>
      <c r="AV417" s="358"/>
      <c r="AW417" s="39"/>
      <c r="AX417" s="54"/>
      <c r="AY417" s="358"/>
      <c r="AZ417" s="39"/>
      <c r="BA417" s="358"/>
      <c r="BB417" s="39"/>
      <c r="BC417" s="40"/>
      <c r="BD417" s="39"/>
      <c r="BE417" s="39"/>
      <c r="BF417" s="40"/>
      <c r="BG417" s="40"/>
      <c r="BH417" s="55"/>
      <c r="BI417" s="44"/>
      <c r="BJ417" s="32">
        <v>23330.038039999999</v>
      </c>
      <c r="BK417" s="54"/>
      <c r="BL417" s="358"/>
      <c r="BM417" s="39"/>
      <c r="BN417" s="381"/>
      <c r="BO417" s="53"/>
      <c r="BP417" s="53"/>
      <c r="BQ417" s="39"/>
      <c r="BR417" s="39"/>
      <c r="BS417" s="39"/>
      <c r="BT417" s="32"/>
      <c r="BU417" s="39">
        <v>336.86401000000001</v>
      </c>
      <c r="BV417" s="57"/>
      <c r="BW417" s="375"/>
      <c r="BX417" s="54"/>
      <c r="BY417" s="358"/>
      <c r="BZ417" s="58"/>
      <c r="CA417" s="59"/>
      <c r="CB417" s="60"/>
      <c r="CC417" s="59"/>
      <c r="CD417" s="59"/>
      <c r="CE417" s="61"/>
      <c r="CF417" s="39"/>
      <c r="CG417" s="39"/>
    </row>
    <row r="418" spans="1:85" ht="46.5" outlineLevel="1" x14ac:dyDescent="0.35">
      <c r="A418" s="75" t="s">
        <v>626</v>
      </c>
      <c r="B418" s="10" t="s">
        <v>654</v>
      </c>
      <c r="C418" s="35" t="s">
        <v>81</v>
      </c>
      <c r="D418" s="188" t="s">
        <v>655</v>
      </c>
      <c r="E418" s="36" t="s">
        <v>74</v>
      </c>
      <c r="F418" s="77">
        <f t="shared" si="77"/>
        <v>1701.41544</v>
      </c>
      <c r="G418" s="259">
        <f t="shared" si="73"/>
        <v>0</v>
      </c>
      <c r="H418" s="32">
        <f t="shared" si="74"/>
        <v>1701.41544</v>
      </c>
      <c r="I418" s="259"/>
      <c r="J418" s="32"/>
      <c r="K418" s="358"/>
      <c r="L418" s="39"/>
      <c r="M418" s="358"/>
      <c r="N418" s="39"/>
      <c r="O418" s="358"/>
      <c r="P418" s="39"/>
      <c r="Q418" s="259"/>
      <c r="R418" s="32"/>
      <c r="S418" s="39"/>
      <c r="T418" s="259"/>
      <c r="U418" s="32"/>
      <c r="V418" s="358"/>
      <c r="W418" s="53"/>
      <c r="X418" s="358"/>
      <c r="Y418" s="39"/>
      <c r="Z418" s="371"/>
      <c r="AA418" s="40"/>
      <c r="AB418" s="358"/>
      <c r="AC418" s="39"/>
      <c r="AD418" s="54"/>
      <c r="AE418" s="358"/>
      <c r="AF418" s="39"/>
      <c r="AG418" s="39">
        <v>288.42743999999999</v>
      </c>
      <c r="AH418" s="259"/>
      <c r="AI418" s="32"/>
      <c r="AJ418" s="259"/>
      <c r="AK418" s="32"/>
      <c r="AL418" s="259"/>
      <c r="AM418" s="39"/>
      <c r="AN418" s="371"/>
      <c r="AO418" s="40"/>
      <c r="AP418" s="358"/>
      <c r="AQ418" s="39"/>
      <c r="AR418" s="40"/>
      <c r="AS418" s="40"/>
      <c r="AT418" s="40"/>
      <c r="AU418" s="39"/>
      <c r="AV418" s="358"/>
      <c r="AW418" s="39"/>
      <c r="AX418" s="54"/>
      <c r="AY418" s="358"/>
      <c r="AZ418" s="39"/>
      <c r="BA418" s="358"/>
      <c r="BB418" s="39"/>
      <c r="BC418" s="40"/>
      <c r="BD418" s="39"/>
      <c r="BE418" s="39"/>
      <c r="BF418" s="40"/>
      <c r="BG418" s="40"/>
      <c r="BH418" s="55"/>
      <c r="BI418" s="56"/>
      <c r="BJ418" s="39">
        <v>1412.9880000000001</v>
      </c>
      <c r="BK418" s="54"/>
      <c r="BL418" s="358"/>
      <c r="BM418" s="39"/>
      <c r="BN418" s="381"/>
      <c r="BO418" s="53"/>
      <c r="BP418" s="53"/>
      <c r="BQ418" s="39"/>
      <c r="BR418" s="39"/>
      <c r="BS418" s="39"/>
      <c r="BT418" s="32"/>
      <c r="BU418" s="39"/>
      <c r="BV418" s="57"/>
      <c r="BW418" s="375"/>
      <c r="BX418" s="54"/>
      <c r="BY418" s="358"/>
      <c r="BZ418" s="58"/>
      <c r="CA418" s="59"/>
      <c r="CB418" s="60"/>
      <c r="CC418" s="59"/>
      <c r="CD418" s="59"/>
      <c r="CE418" s="61"/>
      <c r="CF418" s="39"/>
      <c r="CG418" s="39"/>
    </row>
    <row r="419" spans="1:85" ht="46.5" outlineLevel="1" x14ac:dyDescent="0.35">
      <c r="A419" s="34" t="s">
        <v>656</v>
      </c>
      <c r="B419" s="78" t="s">
        <v>657</v>
      </c>
      <c r="C419" s="35" t="s">
        <v>168</v>
      </c>
      <c r="D419" s="9">
        <v>2455004154</v>
      </c>
      <c r="E419" s="36" t="s">
        <v>126</v>
      </c>
      <c r="F419" s="77">
        <f t="shared" si="77"/>
        <v>7078.0529200000001</v>
      </c>
      <c r="G419" s="259">
        <f t="shared" si="73"/>
        <v>4453.28611</v>
      </c>
      <c r="H419" s="32">
        <f t="shared" si="74"/>
        <v>2624.7668100000001</v>
      </c>
      <c r="I419" s="259"/>
      <c r="J419" s="32"/>
      <c r="K419" s="358"/>
      <c r="L419" s="39"/>
      <c r="M419" s="358"/>
      <c r="N419" s="39"/>
      <c r="O419" s="358"/>
      <c r="P419" s="39"/>
      <c r="Q419" s="259"/>
      <c r="R419" s="32"/>
      <c r="S419" s="39"/>
      <c r="T419" s="259"/>
      <c r="U419" s="32"/>
      <c r="V419" s="358"/>
      <c r="W419" s="53"/>
      <c r="X419" s="358"/>
      <c r="Y419" s="39"/>
      <c r="Z419" s="371"/>
      <c r="AA419" s="40"/>
      <c r="AB419" s="358"/>
      <c r="AC419" s="39"/>
      <c r="AD419" s="54"/>
      <c r="AE419" s="358"/>
      <c r="AF419" s="39"/>
      <c r="AG419" s="39"/>
      <c r="AH419" s="259"/>
      <c r="AI419" s="32"/>
      <c r="AJ419" s="259">
        <v>4453.28611</v>
      </c>
      <c r="AK419" s="32">
        <v>1818.94785</v>
      </c>
      <c r="AL419" s="259"/>
      <c r="AM419" s="39"/>
      <c r="AN419" s="371"/>
      <c r="AO419" s="40"/>
      <c r="AP419" s="358"/>
      <c r="AQ419" s="39"/>
      <c r="AR419" s="40"/>
      <c r="AS419" s="40"/>
      <c r="AT419" s="40"/>
      <c r="AU419" s="39"/>
      <c r="AV419" s="358"/>
      <c r="AW419" s="39"/>
      <c r="AX419" s="54"/>
      <c r="AY419" s="358"/>
      <c r="AZ419" s="39"/>
      <c r="BA419" s="358"/>
      <c r="BB419" s="39"/>
      <c r="BC419" s="40"/>
      <c r="BD419" s="39"/>
      <c r="BE419" s="39"/>
      <c r="BF419" s="40"/>
      <c r="BG419" s="40"/>
      <c r="BH419" s="55"/>
      <c r="BI419" s="56"/>
      <c r="BJ419" s="39"/>
      <c r="BK419" s="54"/>
      <c r="BL419" s="358"/>
      <c r="BM419" s="39"/>
      <c r="BN419" s="381"/>
      <c r="BO419" s="53"/>
      <c r="BP419" s="53"/>
      <c r="BQ419" s="39"/>
      <c r="BR419" s="39"/>
      <c r="BS419" s="39"/>
      <c r="BT419" s="32">
        <v>805.81895999999995</v>
      </c>
      <c r="BU419" s="39"/>
      <c r="BV419" s="57"/>
      <c r="BW419" s="375"/>
      <c r="BX419" s="54"/>
      <c r="BY419" s="358"/>
      <c r="BZ419" s="58"/>
      <c r="CA419" s="59"/>
      <c r="CB419" s="60"/>
      <c r="CC419" s="59"/>
      <c r="CD419" s="59"/>
      <c r="CE419" s="61"/>
      <c r="CF419" s="39"/>
      <c r="CG419" s="39"/>
    </row>
    <row r="420" spans="1:85" ht="46.5" outlineLevel="1" x14ac:dyDescent="0.35">
      <c r="A420" s="34" t="s">
        <v>656</v>
      </c>
      <c r="B420" s="78" t="s">
        <v>658</v>
      </c>
      <c r="C420" s="35" t="s">
        <v>168</v>
      </c>
      <c r="D420" s="9">
        <v>2455030644</v>
      </c>
      <c r="E420" s="36" t="s">
        <v>74</v>
      </c>
      <c r="F420" s="77">
        <f t="shared" si="77"/>
        <v>7149.8746800000008</v>
      </c>
      <c r="G420" s="259">
        <f t="shared" si="73"/>
        <v>31.995920000000002</v>
      </c>
      <c r="H420" s="32">
        <f t="shared" si="74"/>
        <v>7117.8787600000005</v>
      </c>
      <c r="I420" s="259"/>
      <c r="J420" s="32"/>
      <c r="K420" s="358"/>
      <c r="L420" s="39"/>
      <c r="M420" s="358"/>
      <c r="N420" s="39"/>
      <c r="O420" s="358"/>
      <c r="P420" s="39"/>
      <c r="Q420" s="259"/>
      <c r="R420" s="32"/>
      <c r="S420" s="39"/>
      <c r="T420" s="259"/>
      <c r="U420" s="32"/>
      <c r="V420" s="358"/>
      <c r="W420" s="53"/>
      <c r="X420" s="358"/>
      <c r="Y420" s="39"/>
      <c r="Z420" s="371"/>
      <c r="AA420" s="40"/>
      <c r="AB420" s="358"/>
      <c r="AC420" s="39"/>
      <c r="AD420" s="54"/>
      <c r="AE420" s="358"/>
      <c r="AF420" s="39"/>
      <c r="AG420" s="39"/>
      <c r="AH420" s="259"/>
      <c r="AI420" s="32"/>
      <c r="AJ420" s="259">
        <v>31.995920000000002</v>
      </c>
      <c r="AK420" s="32">
        <v>13.068759999999999</v>
      </c>
      <c r="AL420" s="259"/>
      <c r="AM420" s="39"/>
      <c r="AN420" s="371"/>
      <c r="AO420" s="40"/>
      <c r="AP420" s="358"/>
      <c r="AQ420" s="39"/>
      <c r="AR420" s="40"/>
      <c r="AS420" s="40"/>
      <c r="AT420" s="40"/>
      <c r="AU420" s="39"/>
      <c r="AV420" s="358"/>
      <c r="AW420" s="39"/>
      <c r="AX420" s="54"/>
      <c r="AY420" s="358"/>
      <c r="AZ420" s="39"/>
      <c r="BA420" s="358"/>
      <c r="BB420" s="39"/>
      <c r="BC420" s="40"/>
      <c r="BD420" s="39"/>
      <c r="BE420" s="39"/>
      <c r="BF420" s="40">
        <v>7104.81</v>
      </c>
      <c r="BG420" s="40"/>
      <c r="BH420" s="55"/>
      <c r="BI420" s="56"/>
      <c r="BJ420" s="39"/>
      <c r="BK420" s="54"/>
      <c r="BL420" s="358"/>
      <c r="BM420" s="39"/>
      <c r="BN420" s="381"/>
      <c r="BO420" s="53"/>
      <c r="BP420" s="53"/>
      <c r="BQ420" s="39"/>
      <c r="BR420" s="39"/>
      <c r="BS420" s="39"/>
      <c r="BT420" s="32"/>
      <c r="BU420" s="39"/>
      <c r="BV420" s="57"/>
      <c r="BW420" s="375"/>
      <c r="BX420" s="54"/>
      <c r="BY420" s="358"/>
      <c r="BZ420" s="58"/>
      <c r="CA420" s="59"/>
      <c r="CB420" s="60"/>
      <c r="CC420" s="59"/>
      <c r="CD420" s="59"/>
      <c r="CE420" s="61"/>
      <c r="CF420" s="39"/>
      <c r="CG420" s="39"/>
    </row>
    <row r="421" spans="1:85" ht="46.5" outlineLevel="1" x14ac:dyDescent="0.35">
      <c r="A421" s="75" t="s">
        <v>626</v>
      </c>
      <c r="B421" s="78" t="s">
        <v>682</v>
      </c>
      <c r="C421" s="35" t="s">
        <v>168</v>
      </c>
      <c r="D421" s="9">
        <v>2455023100</v>
      </c>
      <c r="E421" s="36" t="s">
        <v>74</v>
      </c>
      <c r="F421" s="77">
        <f t="shared" si="77"/>
        <v>4827.1560399999998</v>
      </c>
      <c r="G421" s="259">
        <f t="shared" si="73"/>
        <v>0</v>
      </c>
      <c r="H421" s="32">
        <f t="shared" si="74"/>
        <v>4827.1560399999998</v>
      </c>
      <c r="I421" s="259"/>
      <c r="J421" s="32"/>
      <c r="K421" s="358"/>
      <c r="L421" s="39"/>
      <c r="M421" s="358"/>
      <c r="N421" s="39"/>
      <c r="O421" s="358"/>
      <c r="P421" s="39"/>
      <c r="Q421" s="259"/>
      <c r="R421" s="32"/>
      <c r="S421" s="39"/>
      <c r="T421" s="259"/>
      <c r="U421" s="32"/>
      <c r="V421" s="358"/>
      <c r="W421" s="53"/>
      <c r="X421" s="358"/>
      <c r="Y421" s="39"/>
      <c r="Z421" s="371"/>
      <c r="AA421" s="40"/>
      <c r="AB421" s="358"/>
      <c r="AC421" s="39"/>
      <c r="AD421" s="54"/>
      <c r="AE421" s="358"/>
      <c r="AF421" s="39"/>
      <c r="AG421" s="39"/>
      <c r="AH421" s="358"/>
      <c r="AI421" s="39"/>
      <c r="AJ421" s="259"/>
      <c r="AK421" s="32"/>
      <c r="AL421" s="259"/>
      <c r="AM421" s="39"/>
      <c r="AN421" s="371"/>
      <c r="AO421" s="40"/>
      <c r="AP421" s="358"/>
      <c r="AQ421" s="39"/>
      <c r="AR421" s="40"/>
      <c r="AS421" s="40"/>
      <c r="AT421" s="40"/>
      <c r="AU421" s="39"/>
      <c r="AV421" s="358"/>
      <c r="AW421" s="39"/>
      <c r="AX421" s="54"/>
      <c r="AY421" s="358"/>
      <c r="AZ421" s="39"/>
      <c r="BA421" s="358"/>
      <c r="BB421" s="39"/>
      <c r="BC421" s="40"/>
      <c r="BD421" s="39"/>
      <c r="BE421" s="39"/>
      <c r="BF421" s="40"/>
      <c r="BG421" s="40"/>
      <c r="BH421" s="55"/>
      <c r="BI421" s="56"/>
      <c r="BJ421" s="39"/>
      <c r="BK421" s="54"/>
      <c r="BL421" s="358"/>
      <c r="BM421" s="39"/>
      <c r="BN421" s="381"/>
      <c r="BO421" s="53"/>
      <c r="BP421" s="53"/>
      <c r="BQ421" s="39"/>
      <c r="BR421" s="39"/>
      <c r="BS421" s="39"/>
      <c r="BT421" s="32">
        <v>4827.1560399999998</v>
      </c>
      <c r="BU421" s="39"/>
      <c r="BV421" s="57"/>
      <c r="BW421" s="375"/>
      <c r="BX421" s="54"/>
      <c r="BY421" s="358"/>
      <c r="BZ421" s="58"/>
      <c r="CA421" s="59"/>
      <c r="CB421" s="60"/>
      <c r="CC421" s="59"/>
      <c r="CD421" s="59"/>
      <c r="CE421" s="61"/>
      <c r="CF421" s="39"/>
      <c r="CG421" s="39"/>
    </row>
    <row r="422" spans="1:85" ht="46.5" outlineLevel="1" x14ac:dyDescent="0.35">
      <c r="A422" s="75" t="s">
        <v>656</v>
      </c>
      <c r="B422" s="298" t="s">
        <v>1206</v>
      </c>
      <c r="C422" s="295" t="s">
        <v>168</v>
      </c>
      <c r="D422" s="300">
        <v>2455036413</v>
      </c>
      <c r="E422" s="299"/>
      <c r="F422" s="77">
        <f>G422+H422</f>
        <v>11388.794</v>
      </c>
      <c r="G422" s="259">
        <f>SUMIF($I$5:$CG$5,"федеральный бюджет",I422:CG422)</f>
        <v>0</v>
      </c>
      <c r="H422" s="32">
        <f>SUMIF($I$5:$CG$5,"краевой бюджет",I422:CG422)</f>
        <v>11388.794</v>
      </c>
      <c r="I422" s="348"/>
      <c r="J422" s="294"/>
      <c r="K422" s="365"/>
      <c r="L422" s="293"/>
      <c r="M422" s="365"/>
      <c r="N422" s="293"/>
      <c r="O422" s="365"/>
      <c r="P422" s="293"/>
      <c r="Q422" s="348"/>
      <c r="R422" s="294"/>
      <c r="S422" s="293"/>
      <c r="T422" s="348"/>
      <c r="U422" s="294"/>
      <c r="V422" s="365"/>
      <c r="W422" s="292"/>
      <c r="X422" s="365"/>
      <c r="Y422" s="293"/>
      <c r="Z422" s="365"/>
      <c r="AA422" s="293"/>
      <c r="AB422" s="365"/>
      <c r="AC422" s="293"/>
      <c r="AD422" s="293"/>
      <c r="AE422" s="365"/>
      <c r="AF422" s="293"/>
      <c r="AG422" s="293"/>
      <c r="AH422" s="348"/>
      <c r="AI422" s="294"/>
      <c r="AJ422" s="348"/>
      <c r="AK422" s="294"/>
      <c r="AL422" s="348"/>
      <c r="AM422" s="293"/>
      <c r="AN422" s="365"/>
      <c r="AO422" s="293"/>
      <c r="AP422" s="365"/>
      <c r="AQ422" s="293"/>
      <c r="AR422" s="293"/>
      <c r="AS422" s="293"/>
      <c r="AT422" s="293"/>
      <c r="AU422" s="293"/>
      <c r="AV422" s="365"/>
      <c r="AW422" s="293"/>
      <c r="AX422" s="293"/>
      <c r="AY422" s="365"/>
      <c r="AZ422" s="293"/>
      <c r="BA422" s="365"/>
      <c r="BB422" s="293"/>
      <c r="BC422" s="293"/>
      <c r="BD422" s="293"/>
      <c r="BE422" s="293"/>
      <c r="BF422" s="293">
        <v>11388.794</v>
      </c>
      <c r="BG422" s="293"/>
      <c r="BH422" s="293"/>
      <c r="BI422" s="293"/>
      <c r="BJ422" s="293"/>
      <c r="BK422" s="293"/>
      <c r="BL422" s="365"/>
      <c r="BM422" s="293"/>
      <c r="BN422" s="383"/>
      <c r="BO422" s="292"/>
      <c r="BP422" s="292"/>
      <c r="BQ422" s="293"/>
      <c r="BR422" s="293"/>
      <c r="BS422" s="293"/>
      <c r="BT422" s="294"/>
      <c r="BU422" s="293"/>
      <c r="BV422" s="293"/>
      <c r="BW422" s="365"/>
      <c r="BX422" s="293"/>
      <c r="BY422" s="365"/>
      <c r="BZ422" s="292"/>
      <c r="CA422" s="292"/>
      <c r="CB422" s="292"/>
      <c r="CC422" s="292"/>
      <c r="CD422" s="292"/>
      <c r="CE422" s="292"/>
      <c r="CF422" s="293"/>
      <c r="CG422" s="293"/>
    </row>
    <row r="423" spans="1:85" ht="69.75" outlineLevel="1" x14ac:dyDescent="0.35">
      <c r="A423" s="75" t="s">
        <v>626</v>
      </c>
      <c r="B423" s="298" t="s">
        <v>1207</v>
      </c>
      <c r="C423" s="295" t="s">
        <v>168</v>
      </c>
      <c r="D423" s="300">
        <v>2455034367</v>
      </c>
      <c r="E423" s="299"/>
      <c r="F423" s="77">
        <f>G423+H423</f>
        <v>16053.12053</v>
      </c>
      <c r="G423" s="259">
        <f>SUMIF($I$5:$CG$5,"федеральный бюджет",I423:CG423)</f>
        <v>0</v>
      </c>
      <c r="H423" s="32">
        <f>SUMIF($I$5:$CG$5,"краевой бюджет",I423:CG423)</f>
        <v>16053.12053</v>
      </c>
      <c r="I423" s="348"/>
      <c r="J423" s="294"/>
      <c r="K423" s="365"/>
      <c r="L423" s="293"/>
      <c r="M423" s="365"/>
      <c r="N423" s="293"/>
      <c r="O423" s="365"/>
      <c r="P423" s="293"/>
      <c r="Q423" s="348"/>
      <c r="R423" s="294"/>
      <c r="S423" s="293"/>
      <c r="T423" s="348"/>
      <c r="U423" s="294"/>
      <c r="V423" s="365"/>
      <c r="W423" s="292"/>
      <c r="X423" s="365"/>
      <c r="Y423" s="293"/>
      <c r="Z423" s="365"/>
      <c r="AA423" s="293"/>
      <c r="AB423" s="365"/>
      <c r="AC423" s="293"/>
      <c r="AD423" s="293"/>
      <c r="AE423" s="365"/>
      <c r="AF423" s="293"/>
      <c r="AG423" s="293"/>
      <c r="AH423" s="348"/>
      <c r="AI423" s="294"/>
      <c r="AJ423" s="348"/>
      <c r="AK423" s="294"/>
      <c r="AL423" s="348"/>
      <c r="AM423" s="293"/>
      <c r="AN423" s="365"/>
      <c r="AO423" s="293"/>
      <c r="AP423" s="365"/>
      <c r="AQ423" s="293"/>
      <c r="AR423" s="293"/>
      <c r="AS423" s="293"/>
      <c r="AT423" s="293"/>
      <c r="AU423" s="293"/>
      <c r="AV423" s="365"/>
      <c r="AW423" s="293"/>
      <c r="AX423" s="293"/>
      <c r="AY423" s="365"/>
      <c r="AZ423" s="293"/>
      <c r="BA423" s="365"/>
      <c r="BB423" s="293"/>
      <c r="BC423" s="293"/>
      <c r="BD423" s="293"/>
      <c r="BE423" s="293"/>
      <c r="BF423" s="293">
        <v>16053.12053</v>
      </c>
      <c r="BG423" s="293"/>
      <c r="BH423" s="293"/>
      <c r="BI423" s="293"/>
      <c r="BJ423" s="293"/>
      <c r="BK423" s="293"/>
      <c r="BL423" s="365"/>
      <c r="BM423" s="293"/>
      <c r="BN423" s="383"/>
      <c r="BO423" s="292"/>
      <c r="BP423" s="292"/>
      <c r="BQ423" s="293"/>
      <c r="BR423" s="293"/>
      <c r="BS423" s="293"/>
      <c r="BT423" s="294"/>
      <c r="BU423" s="293"/>
      <c r="BV423" s="293"/>
      <c r="BW423" s="365"/>
      <c r="BX423" s="293"/>
      <c r="BY423" s="365"/>
      <c r="BZ423" s="292"/>
      <c r="CA423" s="292"/>
      <c r="CB423" s="292"/>
      <c r="CC423" s="292"/>
      <c r="CD423" s="292"/>
      <c r="CE423" s="292"/>
      <c r="CF423" s="293"/>
      <c r="CG423" s="293"/>
    </row>
    <row r="424" spans="1:85" outlineLevel="1" x14ac:dyDescent="0.35">
      <c r="A424" s="75" t="s">
        <v>626</v>
      </c>
      <c r="B424" s="78" t="s">
        <v>659</v>
      </c>
      <c r="C424" s="35" t="s">
        <v>109</v>
      </c>
      <c r="D424" s="9" t="s">
        <v>660</v>
      </c>
      <c r="E424" s="36" t="s">
        <v>74</v>
      </c>
      <c r="F424" s="77">
        <f t="shared" si="77"/>
        <v>4685.7920000000004</v>
      </c>
      <c r="G424" s="259">
        <f t="shared" si="73"/>
        <v>0</v>
      </c>
      <c r="H424" s="32">
        <f t="shared" si="74"/>
        <v>4685.7920000000004</v>
      </c>
      <c r="I424" s="259"/>
      <c r="J424" s="32"/>
      <c r="K424" s="358"/>
      <c r="L424" s="39"/>
      <c r="M424" s="358"/>
      <c r="N424" s="39"/>
      <c r="O424" s="358"/>
      <c r="P424" s="39"/>
      <c r="Q424" s="259"/>
      <c r="R424" s="32"/>
      <c r="S424" s="39"/>
      <c r="T424" s="259"/>
      <c r="U424" s="32"/>
      <c r="V424" s="358"/>
      <c r="W424" s="53"/>
      <c r="X424" s="358"/>
      <c r="Y424" s="39"/>
      <c r="Z424" s="371"/>
      <c r="AA424" s="40"/>
      <c r="AB424" s="358"/>
      <c r="AC424" s="39"/>
      <c r="AD424" s="54"/>
      <c r="AE424" s="358"/>
      <c r="AF424" s="39"/>
      <c r="AG424" s="39"/>
      <c r="AH424" s="259"/>
      <c r="AI424" s="32"/>
      <c r="AJ424" s="259"/>
      <c r="AK424" s="32"/>
      <c r="AL424" s="259"/>
      <c r="AM424" s="39"/>
      <c r="AN424" s="371"/>
      <c r="AO424" s="40"/>
      <c r="AP424" s="358"/>
      <c r="AQ424" s="39"/>
      <c r="AR424" s="40"/>
      <c r="AS424" s="40"/>
      <c r="AT424" s="40"/>
      <c r="AU424" s="39"/>
      <c r="AV424" s="358"/>
      <c r="AW424" s="39"/>
      <c r="AX424" s="54"/>
      <c r="AY424" s="358"/>
      <c r="AZ424" s="39"/>
      <c r="BA424" s="358"/>
      <c r="BB424" s="39"/>
      <c r="BC424" s="40"/>
      <c r="BD424" s="39"/>
      <c r="BE424" s="39"/>
      <c r="BF424" s="40"/>
      <c r="BG424" s="40"/>
      <c r="BH424" s="55"/>
      <c r="BI424" s="56"/>
      <c r="BJ424" s="39"/>
      <c r="BK424" s="54"/>
      <c r="BL424" s="358"/>
      <c r="BM424" s="39"/>
      <c r="BN424" s="381"/>
      <c r="BO424" s="53"/>
      <c r="BP424" s="53"/>
      <c r="BQ424" s="39">
        <v>2816.192</v>
      </c>
      <c r="BR424" s="39"/>
      <c r="BS424" s="39"/>
      <c r="BT424" s="32"/>
      <c r="BU424" s="39"/>
      <c r="BV424" s="57"/>
      <c r="BW424" s="375"/>
      <c r="BX424" s="54"/>
      <c r="BY424" s="358"/>
      <c r="BZ424" s="58"/>
      <c r="CA424" s="59">
        <v>1740</v>
      </c>
      <c r="CB424" s="60">
        <v>129.6</v>
      </c>
      <c r="CC424" s="59"/>
      <c r="CD424" s="59"/>
      <c r="CE424" s="61"/>
      <c r="CF424" s="39"/>
      <c r="CG424" s="39"/>
    </row>
    <row r="425" spans="1:85" outlineLevel="1" x14ac:dyDescent="0.35">
      <c r="A425" s="75" t="s">
        <v>626</v>
      </c>
      <c r="B425" s="78" t="s">
        <v>661</v>
      </c>
      <c r="C425" s="35" t="s">
        <v>109</v>
      </c>
      <c r="D425" s="9">
        <v>2455042128</v>
      </c>
      <c r="E425" s="36" t="s">
        <v>74</v>
      </c>
      <c r="F425" s="77">
        <f t="shared" si="77"/>
        <v>4392.3359999999993</v>
      </c>
      <c r="G425" s="259">
        <f t="shared" si="73"/>
        <v>0</v>
      </c>
      <c r="H425" s="32">
        <f t="shared" si="74"/>
        <v>4392.3359999999993</v>
      </c>
      <c r="I425" s="259"/>
      <c r="J425" s="32"/>
      <c r="K425" s="358"/>
      <c r="L425" s="39"/>
      <c r="M425" s="358"/>
      <c r="N425" s="39"/>
      <c r="O425" s="358"/>
      <c r="P425" s="39"/>
      <c r="Q425" s="259"/>
      <c r="R425" s="32"/>
      <c r="S425" s="39"/>
      <c r="T425" s="259"/>
      <c r="U425" s="32"/>
      <c r="V425" s="358"/>
      <c r="W425" s="53"/>
      <c r="X425" s="358"/>
      <c r="Y425" s="39"/>
      <c r="Z425" s="371"/>
      <c r="AA425" s="40"/>
      <c r="AB425" s="358"/>
      <c r="AC425" s="39"/>
      <c r="AD425" s="54"/>
      <c r="AE425" s="358"/>
      <c r="AF425" s="39"/>
      <c r="AG425" s="39"/>
      <c r="AH425" s="259"/>
      <c r="AI425" s="32"/>
      <c r="AJ425" s="259"/>
      <c r="AK425" s="32"/>
      <c r="AL425" s="259"/>
      <c r="AM425" s="39"/>
      <c r="AN425" s="371"/>
      <c r="AO425" s="40"/>
      <c r="AP425" s="358"/>
      <c r="AQ425" s="39"/>
      <c r="AR425" s="40"/>
      <c r="AS425" s="40"/>
      <c r="AT425" s="40"/>
      <c r="AU425" s="39"/>
      <c r="AV425" s="358"/>
      <c r="AW425" s="39"/>
      <c r="AX425" s="54"/>
      <c r="AY425" s="358"/>
      <c r="AZ425" s="39"/>
      <c r="BA425" s="358"/>
      <c r="BB425" s="39"/>
      <c r="BC425" s="40"/>
      <c r="BD425" s="39"/>
      <c r="BE425" s="39"/>
      <c r="BF425" s="40"/>
      <c r="BG425" s="40"/>
      <c r="BH425" s="55"/>
      <c r="BI425" s="56"/>
      <c r="BJ425" s="39"/>
      <c r="BK425" s="54"/>
      <c r="BL425" s="358"/>
      <c r="BM425" s="39"/>
      <c r="BN425" s="381"/>
      <c r="BO425" s="53"/>
      <c r="BP425" s="53"/>
      <c r="BQ425" s="39">
        <v>3072.3359999999998</v>
      </c>
      <c r="BR425" s="39"/>
      <c r="BS425" s="39"/>
      <c r="BT425" s="32"/>
      <c r="BU425" s="39"/>
      <c r="BV425" s="57"/>
      <c r="BW425" s="375"/>
      <c r="BX425" s="54"/>
      <c r="BY425" s="358"/>
      <c r="BZ425" s="58"/>
      <c r="CA425" s="59">
        <v>1320</v>
      </c>
      <c r="CB425" s="60"/>
      <c r="CC425" s="59"/>
      <c r="CD425" s="59"/>
      <c r="CE425" s="61"/>
      <c r="CF425" s="39"/>
      <c r="CG425" s="39"/>
    </row>
    <row r="426" spans="1:85" outlineLevel="1" x14ac:dyDescent="0.35">
      <c r="A426" s="83" t="s">
        <v>626</v>
      </c>
      <c r="B426" s="78" t="s">
        <v>662</v>
      </c>
      <c r="C426" s="35" t="s">
        <v>109</v>
      </c>
      <c r="D426" s="9" t="s">
        <v>663</v>
      </c>
      <c r="E426" s="36" t="s">
        <v>74</v>
      </c>
      <c r="F426" s="77">
        <f t="shared" si="77"/>
        <v>38246.635730000002</v>
      </c>
      <c r="G426" s="259">
        <f t="shared" si="73"/>
        <v>0</v>
      </c>
      <c r="H426" s="32">
        <f t="shared" si="74"/>
        <v>38246.635730000002</v>
      </c>
      <c r="I426" s="259"/>
      <c r="J426" s="32"/>
      <c r="K426" s="358"/>
      <c r="L426" s="39"/>
      <c r="M426" s="358"/>
      <c r="N426" s="39"/>
      <c r="O426" s="358"/>
      <c r="P426" s="39"/>
      <c r="Q426" s="259"/>
      <c r="R426" s="32"/>
      <c r="S426" s="39"/>
      <c r="T426" s="259"/>
      <c r="U426" s="32"/>
      <c r="V426" s="358"/>
      <c r="W426" s="53"/>
      <c r="X426" s="358"/>
      <c r="Y426" s="39"/>
      <c r="Z426" s="371"/>
      <c r="AA426" s="40"/>
      <c r="AB426" s="358"/>
      <c r="AC426" s="39"/>
      <c r="AD426" s="54"/>
      <c r="AE426" s="358"/>
      <c r="AF426" s="39"/>
      <c r="AG426" s="39"/>
      <c r="AH426" s="259"/>
      <c r="AI426" s="32"/>
      <c r="AJ426" s="259"/>
      <c r="AK426" s="32"/>
      <c r="AL426" s="259"/>
      <c r="AM426" s="39"/>
      <c r="AN426" s="371"/>
      <c r="AO426" s="40"/>
      <c r="AP426" s="358"/>
      <c r="AQ426" s="39"/>
      <c r="AR426" s="40"/>
      <c r="AS426" s="40"/>
      <c r="AT426" s="40"/>
      <c r="AU426" s="39"/>
      <c r="AV426" s="358"/>
      <c r="AW426" s="39"/>
      <c r="AX426" s="54"/>
      <c r="AY426" s="358"/>
      <c r="AZ426" s="39"/>
      <c r="BA426" s="358"/>
      <c r="BB426" s="39"/>
      <c r="BC426" s="40"/>
      <c r="BD426" s="39"/>
      <c r="BE426" s="39"/>
      <c r="BF426" s="40"/>
      <c r="BG426" s="40"/>
      <c r="BH426" s="55">
        <v>9194.5757300000005</v>
      </c>
      <c r="BI426" s="56"/>
      <c r="BJ426" s="39"/>
      <c r="BK426" s="54"/>
      <c r="BL426" s="358"/>
      <c r="BM426" s="39"/>
      <c r="BN426" s="381"/>
      <c r="BO426" s="53"/>
      <c r="BP426" s="53"/>
      <c r="BQ426" s="39">
        <v>15298.06</v>
      </c>
      <c r="BR426" s="39"/>
      <c r="BS426" s="39"/>
      <c r="BT426" s="32"/>
      <c r="BU426" s="39"/>
      <c r="BV426" s="57"/>
      <c r="BW426" s="375"/>
      <c r="BX426" s="54"/>
      <c r="BY426" s="358"/>
      <c r="BZ426" s="58"/>
      <c r="CA426" s="59">
        <v>9464</v>
      </c>
      <c r="CB426" s="60">
        <v>4290</v>
      </c>
      <c r="CC426" s="59"/>
      <c r="CD426" s="59"/>
      <c r="CE426" s="61"/>
      <c r="CF426" s="39"/>
      <c r="CG426" s="39"/>
    </row>
    <row r="427" spans="1:85" outlineLevel="1" x14ac:dyDescent="0.35">
      <c r="A427" s="83" t="s">
        <v>626</v>
      </c>
      <c r="B427" s="78" t="s">
        <v>664</v>
      </c>
      <c r="C427" s="35" t="s">
        <v>109</v>
      </c>
      <c r="D427" s="188" t="s">
        <v>665</v>
      </c>
      <c r="E427" s="36" t="s">
        <v>74</v>
      </c>
      <c r="F427" s="77">
        <f t="shared" si="77"/>
        <v>13553.518339999999</v>
      </c>
      <c r="G427" s="259">
        <f t="shared" si="73"/>
        <v>0</v>
      </c>
      <c r="H427" s="32">
        <f t="shared" si="74"/>
        <v>13553.518339999999</v>
      </c>
      <c r="I427" s="259"/>
      <c r="J427" s="32"/>
      <c r="K427" s="358"/>
      <c r="L427" s="39"/>
      <c r="M427" s="358"/>
      <c r="N427" s="39"/>
      <c r="O427" s="358"/>
      <c r="P427" s="39"/>
      <c r="Q427" s="259"/>
      <c r="R427" s="32"/>
      <c r="S427" s="39"/>
      <c r="T427" s="259"/>
      <c r="U427" s="32"/>
      <c r="V427" s="358"/>
      <c r="W427" s="53"/>
      <c r="X427" s="358"/>
      <c r="Y427" s="39"/>
      <c r="Z427" s="371"/>
      <c r="AA427" s="40"/>
      <c r="AB427" s="358"/>
      <c r="AC427" s="39"/>
      <c r="AD427" s="54"/>
      <c r="AE427" s="358"/>
      <c r="AF427" s="39"/>
      <c r="AG427" s="39"/>
      <c r="AH427" s="259"/>
      <c r="AI427" s="32"/>
      <c r="AJ427" s="259"/>
      <c r="AK427" s="32"/>
      <c r="AL427" s="259"/>
      <c r="AM427" s="39"/>
      <c r="AN427" s="371"/>
      <c r="AO427" s="40"/>
      <c r="AP427" s="358"/>
      <c r="AQ427" s="39"/>
      <c r="AR427" s="40"/>
      <c r="AS427" s="40"/>
      <c r="AT427" s="40"/>
      <c r="AU427" s="39"/>
      <c r="AV427" s="358"/>
      <c r="AW427" s="39"/>
      <c r="AX427" s="54"/>
      <c r="AY427" s="358"/>
      <c r="AZ427" s="39"/>
      <c r="BA427" s="358"/>
      <c r="BB427" s="39"/>
      <c r="BC427" s="40"/>
      <c r="BD427" s="39"/>
      <c r="BE427" s="39"/>
      <c r="BF427" s="40"/>
      <c r="BG427" s="40"/>
      <c r="BH427" s="55">
        <v>215.39483999999999</v>
      </c>
      <c r="BI427" s="56"/>
      <c r="BJ427" s="39"/>
      <c r="BK427" s="54"/>
      <c r="BL427" s="358"/>
      <c r="BM427" s="39"/>
      <c r="BN427" s="381"/>
      <c r="BO427" s="53"/>
      <c r="BP427" s="53"/>
      <c r="BQ427" s="39">
        <v>7948.1234999999997</v>
      </c>
      <c r="BR427" s="39"/>
      <c r="BS427" s="39"/>
      <c r="BT427" s="32"/>
      <c r="BU427" s="39"/>
      <c r="BV427" s="57"/>
      <c r="BW427" s="375"/>
      <c r="BX427" s="54"/>
      <c r="BY427" s="358"/>
      <c r="BZ427" s="58"/>
      <c r="CA427" s="59">
        <v>4040</v>
      </c>
      <c r="CB427" s="60">
        <v>1350</v>
      </c>
      <c r="CC427" s="59"/>
      <c r="CD427" s="59"/>
      <c r="CE427" s="61"/>
      <c r="CF427" s="39"/>
      <c r="CG427" s="39"/>
    </row>
    <row r="428" spans="1:85" outlineLevel="1" x14ac:dyDescent="0.35">
      <c r="A428" s="83" t="s">
        <v>626</v>
      </c>
      <c r="B428" s="78" t="s">
        <v>666</v>
      </c>
      <c r="C428" s="35" t="s">
        <v>109</v>
      </c>
      <c r="D428" s="9">
        <v>2455033123</v>
      </c>
      <c r="E428" s="36" t="s">
        <v>74</v>
      </c>
      <c r="F428" s="77">
        <f t="shared" si="77"/>
        <v>7691.2160000000003</v>
      </c>
      <c r="G428" s="259">
        <f t="shared" si="73"/>
        <v>0</v>
      </c>
      <c r="H428" s="32">
        <f t="shared" si="74"/>
        <v>7691.2160000000003</v>
      </c>
      <c r="I428" s="259"/>
      <c r="J428" s="32"/>
      <c r="K428" s="358"/>
      <c r="L428" s="39"/>
      <c r="M428" s="358"/>
      <c r="N428" s="39"/>
      <c r="O428" s="358"/>
      <c r="P428" s="39"/>
      <c r="Q428" s="259"/>
      <c r="R428" s="32"/>
      <c r="S428" s="39"/>
      <c r="T428" s="259"/>
      <c r="U428" s="32"/>
      <c r="V428" s="358"/>
      <c r="W428" s="53"/>
      <c r="X428" s="358"/>
      <c r="Y428" s="39"/>
      <c r="Z428" s="371"/>
      <c r="AA428" s="40"/>
      <c r="AB428" s="358"/>
      <c r="AC428" s="39"/>
      <c r="AD428" s="54"/>
      <c r="AE428" s="358"/>
      <c r="AF428" s="39"/>
      <c r="AG428" s="39"/>
      <c r="AH428" s="259"/>
      <c r="AI428" s="32"/>
      <c r="AJ428" s="259"/>
      <c r="AK428" s="32"/>
      <c r="AL428" s="259"/>
      <c r="AM428" s="39"/>
      <c r="AN428" s="371"/>
      <c r="AO428" s="40"/>
      <c r="AP428" s="358"/>
      <c r="AQ428" s="39"/>
      <c r="AR428" s="40"/>
      <c r="AS428" s="40"/>
      <c r="AT428" s="40"/>
      <c r="AU428" s="39"/>
      <c r="AV428" s="358"/>
      <c r="AW428" s="39"/>
      <c r="AX428" s="54"/>
      <c r="AY428" s="358"/>
      <c r="AZ428" s="39"/>
      <c r="BA428" s="358"/>
      <c r="BB428" s="39"/>
      <c r="BC428" s="40"/>
      <c r="BD428" s="39"/>
      <c r="BE428" s="39"/>
      <c r="BF428" s="40"/>
      <c r="BG428" s="40"/>
      <c r="BH428" s="55"/>
      <c r="BI428" s="56"/>
      <c r="BJ428" s="39"/>
      <c r="BK428" s="54"/>
      <c r="BL428" s="358"/>
      <c r="BM428" s="39"/>
      <c r="BN428" s="381"/>
      <c r="BO428" s="53"/>
      <c r="BP428" s="53"/>
      <c r="BQ428" s="39">
        <v>7691.2160000000003</v>
      </c>
      <c r="BR428" s="39"/>
      <c r="BS428" s="39"/>
      <c r="BT428" s="32"/>
      <c r="BU428" s="39"/>
      <c r="BV428" s="57"/>
      <c r="BW428" s="375"/>
      <c r="BX428" s="54"/>
      <c r="BY428" s="358"/>
      <c r="BZ428" s="58"/>
      <c r="CA428" s="59"/>
      <c r="CB428" s="60"/>
      <c r="CC428" s="59"/>
      <c r="CD428" s="59"/>
      <c r="CE428" s="61"/>
      <c r="CF428" s="39"/>
      <c r="CG428" s="39"/>
    </row>
    <row r="429" spans="1:85" outlineLevel="1" x14ac:dyDescent="0.35">
      <c r="A429" s="75" t="s">
        <v>626</v>
      </c>
      <c r="B429" s="10" t="s">
        <v>667</v>
      </c>
      <c r="C429" s="35" t="s">
        <v>118</v>
      </c>
      <c r="D429" s="9" t="s">
        <v>668</v>
      </c>
      <c r="E429" s="36" t="s">
        <v>248</v>
      </c>
      <c r="F429" s="77">
        <f t="shared" si="77"/>
        <v>86433.607500000013</v>
      </c>
      <c r="G429" s="259">
        <f t="shared" si="73"/>
        <v>17476.136930000001</v>
      </c>
      <c r="H429" s="32">
        <f t="shared" si="74"/>
        <v>68957.470570000005</v>
      </c>
      <c r="I429" s="259">
        <v>251.41793000000001</v>
      </c>
      <c r="J429" s="32">
        <v>102.69183</v>
      </c>
      <c r="K429" s="358"/>
      <c r="L429" s="39"/>
      <c r="M429" s="358">
        <v>601.04287999999997</v>
      </c>
      <c r="N429" s="39">
        <v>245.49637000000001</v>
      </c>
      <c r="O429" s="358"/>
      <c r="P429" s="39"/>
      <c r="Q429" s="259"/>
      <c r="R429" s="32"/>
      <c r="S429" s="39">
        <f>4559.92641+1408.23741</f>
        <v>5968.1638199999998</v>
      </c>
      <c r="T429" s="259">
        <v>1210.6835100000001</v>
      </c>
      <c r="U429" s="32">
        <v>494.50421999999998</v>
      </c>
      <c r="V429" s="358"/>
      <c r="W429" s="53"/>
      <c r="X429" s="358"/>
      <c r="Y429" s="39"/>
      <c r="Z429" s="371"/>
      <c r="AA429" s="40"/>
      <c r="AB429" s="358">
        <v>9268.1663800000006</v>
      </c>
      <c r="AC429" s="39">
        <v>3785.5890800000002</v>
      </c>
      <c r="AD429" s="54"/>
      <c r="AE429" s="358">
        <v>595.23017000000004</v>
      </c>
      <c r="AF429" s="39">
        <v>243.12218999999999</v>
      </c>
      <c r="AG429" s="39">
        <v>15704.88042</v>
      </c>
      <c r="AH429" s="358">
        <v>5549.5960599999999</v>
      </c>
      <c r="AI429" s="39">
        <v>2266.7364200000002</v>
      </c>
      <c r="AJ429" s="259"/>
      <c r="AK429" s="32"/>
      <c r="AL429" s="259"/>
      <c r="AM429" s="39"/>
      <c r="AN429" s="371"/>
      <c r="AO429" s="40"/>
      <c r="AP429" s="358"/>
      <c r="AQ429" s="39"/>
      <c r="AR429" s="40"/>
      <c r="AS429" s="40"/>
      <c r="AT429" s="40"/>
      <c r="AU429" s="39"/>
      <c r="AV429" s="358"/>
      <c r="AW429" s="39"/>
      <c r="AX429" s="54"/>
      <c r="AY429" s="358"/>
      <c r="AZ429" s="39"/>
      <c r="BA429" s="358"/>
      <c r="BB429" s="39"/>
      <c r="BC429" s="40"/>
      <c r="BD429" s="39"/>
      <c r="BE429" s="39">
        <v>140.15941000000001</v>
      </c>
      <c r="BF429" s="40"/>
      <c r="BG429" s="40"/>
      <c r="BH429" s="55"/>
      <c r="BI429" s="56"/>
      <c r="BJ429" s="39"/>
      <c r="BK429" s="54">
        <v>40.289819999999999</v>
      </c>
      <c r="BL429" s="358"/>
      <c r="BM429" s="39"/>
      <c r="BN429" s="381"/>
      <c r="BO429" s="53"/>
      <c r="BP429" s="53"/>
      <c r="BQ429" s="39"/>
      <c r="BR429" s="39"/>
      <c r="BS429" s="39"/>
      <c r="BT429" s="32"/>
      <c r="BU429" s="39"/>
      <c r="BV429" s="57"/>
      <c r="BW429" s="375"/>
      <c r="BX429" s="54"/>
      <c r="BY429" s="358"/>
      <c r="BZ429" s="58"/>
      <c r="CA429" s="59"/>
      <c r="CB429" s="60"/>
      <c r="CC429" s="59"/>
      <c r="CD429" s="59"/>
      <c r="CE429" s="61">
        <v>39965.836990000003</v>
      </c>
      <c r="CF429" s="39"/>
      <c r="CG429" s="39"/>
    </row>
    <row r="430" spans="1:85" ht="36.75" customHeight="1" outlineLevel="1" x14ac:dyDescent="0.35">
      <c r="A430" s="75" t="s">
        <v>626</v>
      </c>
      <c r="B430" s="78" t="s">
        <v>669</v>
      </c>
      <c r="C430" s="35" t="s">
        <v>118</v>
      </c>
      <c r="D430" s="188" t="s">
        <v>670</v>
      </c>
      <c r="E430" s="36" t="s">
        <v>74</v>
      </c>
      <c r="F430" s="77">
        <f t="shared" si="77"/>
        <v>3679.5692800000002</v>
      </c>
      <c r="G430" s="259">
        <f t="shared" si="73"/>
        <v>1139.26757</v>
      </c>
      <c r="H430" s="32">
        <f t="shared" si="74"/>
        <v>2540.3017100000002</v>
      </c>
      <c r="I430" s="259">
        <v>324.95695999999998</v>
      </c>
      <c r="J430" s="32">
        <v>132.72890000000001</v>
      </c>
      <c r="K430" s="358">
        <f>542.26605+159.13042</f>
        <v>701.39646999999991</v>
      </c>
      <c r="L430" s="39">
        <f>221.48895+64.99694</f>
        <v>286.48588999999998</v>
      </c>
      <c r="M430" s="358">
        <v>67.435789999999997</v>
      </c>
      <c r="N430" s="39">
        <v>27.5442</v>
      </c>
      <c r="O430" s="358"/>
      <c r="P430" s="39"/>
      <c r="Q430" s="259"/>
      <c r="R430" s="32"/>
      <c r="S430" s="39">
        <v>1459.4535000000001</v>
      </c>
      <c r="T430" s="259">
        <v>45.478349999999999</v>
      </c>
      <c r="U430" s="32">
        <v>18.57565</v>
      </c>
      <c r="V430" s="358"/>
      <c r="W430" s="53"/>
      <c r="X430" s="358"/>
      <c r="Y430" s="39"/>
      <c r="Z430" s="371"/>
      <c r="AA430" s="40"/>
      <c r="AB430" s="358"/>
      <c r="AC430" s="39"/>
      <c r="AD430" s="54"/>
      <c r="AE430" s="358"/>
      <c r="AF430" s="39"/>
      <c r="AG430" s="39"/>
      <c r="AH430" s="259"/>
      <c r="AI430" s="32"/>
      <c r="AJ430" s="259"/>
      <c r="AK430" s="32"/>
      <c r="AL430" s="259"/>
      <c r="AM430" s="39"/>
      <c r="AN430" s="371"/>
      <c r="AO430" s="40"/>
      <c r="AP430" s="358"/>
      <c r="AQ430" s="39"/>
      <c r="AR430" s="40"/>
      <c r="AS430" s="40"/>
      <c r="AT430" s="40"/>
      <c r="AU430" s="39"/>
      <c r="AV430" s="358"/>
      <c r="AW430" s="39"/>
      <c r="AX430" s="54"/>
      <c r="AY430" s="358"/>
      <c r="AZ430" s="39"/>
      <c r="BA430" s="358"/>
      <c r="BB430" s="39"/>
      <c r="BC430" s="40"/>
      <c r="BD430" s="39"/>
      <c r="BE430" s="39"/>
      <c r="BF430" s="40"/>
      <c r="BG430" s="40"/>
      <c r="BH430" s="55"/>
      <c r="BI430" s="56"/>
      <c r="BJ430" s="39"/>
      <c r="BK430" s="54"/>
      <c r="BL430" s="358"/>
      <c r="BM430" s="39"/>
      <c r="BN430" s="381"/>
      <c r="BO430" s="53"/>
      <c r="BP430" s="53"/>
      <c r="BQ430" s="39"/>
      <c r="BR430" s="39"/>
      <c r="BS430" s="39"/>
      <c r="BT430" s="32"/>
      <c r="BU430" s="39">
        <v>615.51356999999996</v>
      </c>
      <c r="BV430" s="57"/>
      <c r="BW430" s="375"/>
      <c r="BX430" s="54"/>
      <c r="BY430" s="358"/>
      <c r="BZ430" s="58"/>
      <c r="CA430" s="59"/>
      <c r="CB430" s="60"/>
      <c r="CC430" s="59"/>
      <c r="CD430" s="59"/>
      <c r="CE430" s="61"/>
      <c r="CF430" s="39"/>
      <c r="CG430" s="39"/>
    </row>
    <row r="431" spans="1:85" outlineLevel="1" x14ac:dyDescent="0.35">
      <c r="A431" s="83" t="s">
        <v>626</v>
      </c>
      <c r="B431" s="10" t="s">
        <v>671</v>
      </c>
      <c r="C431" s="35" t="s">
        <v>118</v>
      </c>
      <c r="D431" s="9" t="s">
        <v>672</v>
      </c>
      <c r="E431" s="36" t="s">
        <v>74</v>
      </c>
      <c r="F431" s="77">
        <f t="shared" si="77"/>
        <v>13365.62745</v>
      </c>
      <c r="G431" s="259">
        <f t="shared" si="73"/>
        <v>3811.3145900000004</v>
      </c>
      <c r="H431" s="32">
        <f t="shared" si="74"/>
        <v>9554.31286</v>
      </c>
      <c r="I431" s="259">
        <v>1369.9482499999999</v>
      </c>
      <c r="J431" s="32">
        <v>559.55633999999998</v>
      </c>
      <c r="K431" s="358">
        <f>624.69049+208.35607</f>
        <v>833.04656</v>
      </c>
      <c r="L431" s="39">
        <f>255.15527+85.10318</f>
        <v>340.25844999999998</v>
      </c>
      <c r="M431" s="358">
        <v>707.80885999999998</v>
      </c>
      <c r="N431" s="39">
        <v>289.10502000000002</v>
      </c>
      <c r="O431" s="358"/>
      <c r="P431" s="39"/>
      <c r="Q431" s="259"/>
      <c r="R431" s="32"/>
      <c r="S431" s="39">
        <v>1337.2551900000001</v>
      </c>
      <c r="T431" s="259">
        <v>900.51092000000006</v>
      </c>
      <c r="U431" s="32">
        <v>367.81407999999999</v>
      </c>
      <c r="V431" s="358"/>
      <c r="W431" s="53"/>
      <c r="X431" s="358"/>
      <c r="Y431" s="39"/>
      <c r="Z431" s="371"/>
      <c r="AA431" s="40"/>
      <c r="AB431" s="358"/>
      <c r="AC431" s="39"/>
      <c r="AD431" s="54"/>
      <c r="AE431" s="358"/>
      <c r="AF431" s="39"/>
      <c r="AG431" s="39"/>
      <c r="AH431" s="259"/>
      <c r="AI431" s="32"/>
      <c r="AJ431" s="259"/>
      <c r="AK431" s="32"/>
      <c r="AL431" s="259"/>
      <c r="AM431" s="39"/>
      <c r="AN431" s="371"/>
      <c r="AO431" s="40"/>
      <c r="AP431" s="358"/>
      <c r="AQ431" s="39"/>
      <c r="AR431" s="40"/>
      <c r="AS431" s="40"/>
      <c r="AT431" s="40"/>
      <c r="AU431" s="39"/>
      <c r="AV431" s="358"/>
      <c r="AW431" s="39"/>
      <c r="AX431" s="54"/>
      <c r="AY431" s="358"/>
      <c r="AZ431" s="39"/>
      <c r="BA431" s="358"/>
      <c r="BB431" s="39"/>
      <c r="BC431" s="40"/>
      <c r="BD431" s="39"/>
      <c r="BE431" s="39"/>
      <c r="BF431" s="40"/>
      <c r="BG431" s="40"/>
      <c r="BH431" s="55"/>
      <c r="BI431" s="56">
        <f>174.15+260.122</f>
        <v>434.27200000000005</v>
      </c>
      <c r="BJ431" s="39"/>
      <c r="BK431" s="54"/>
      <c r="BL431" s="358"/>
      <c r="BM431" s="39"/>
      <c r="BN431" s="381"/>
      <c r="BO431" s="53"/>
      <c r="BP431" s="53"/>
      <c r="BQ431" s="39"/>
      <c r="BR431" s="39"/>
      <c r="BS431" s="39"/>
      <c r="BT431" s="32"/>
      <c r="BU431" s="39">
        <v>456.91154999999998</v>
      </c>
      <c r="BV431" s="57"/>
      <c r="BW431" s="375"/>
      <c r="BX431" s="54"/>
      <c r="BY431" s="358"/>
      <c r="BZ431" s="58"/>
      <c r="CA431" s="59"/>
      <c r="CB431" s="60"/>
      <c r="CC431" s="59"/>
      <c r="CD431" s="59"/>
      <c r="CE431" s="61">
        <v>5769.14023</v>
      </c>
      <c r="CF431" s="39"/>
      <c r="CG431" s="39"/>
    </row>
    <row r="432" spans="1:85" outlineLevel="1" x14ac:dyDescent="0.35">
      <c r="A432" s="86" t="s">
        <v>626</v>
      </c>
      <c r="B432" s="10" t="s">
        <v>673</v>
      </c>
      <c r="C432" s="35" t="s">
        <v>118</v>
      </c>
      <c r="D432" s="9">
        <v>2455022795</v>
      </c>
      <c r="E432" s="36" t="s">
        <v>74</v>
      </c>
      <c r="F432" s="77">
        <f t="shared" si="77"/>
        <v>1930.7660800000001</v>
      </c>
      <c r="G432" s="259">
        <f t="shared" si="73"/>
        <v>19.117180000000001</v>
      </c>
      <c r="H432" s="32">
        <f t="shared" si="74"/>
        <v>1911.6489000000001</v>
      </c>
      <c r="I432" s="259"/>
      <c r="J432" s="32"/>
      <c r="K432" s="358">
        <v>19.117180000000001</v>
      </c>
      <c r="L432" s="39">
        <v>7.8084199999999999</v>
      </c>
      <c r="M432" s="358"/>
      <c r="N432" s="39"/>
      <c r="O432" s="358"/>
      <c r="P432" s="39"/>
      <c r="Q432" s="259"/>
      <c r="R432" s="32"/>
      <c r="S432" s="39">
        <v>51.451920000000001</v>
      </c>
      <c r="T432" s="259"/>
      <c r="U432" s="32"/>
      <c r="V432" s="358"/>
      <c r="W432" s="53"/>
      <c r="X432" s="358"/>
      <c r="Y432" s="39"/>
      <c r="Z432" s="371"/>
      <c r="AA432" s="40"/>
      <c r="AB432" s="358"/>
      <c r="AC432" s="39"/>
      <c r="AD432" s="54"/>
      <c r="AE432" s="358"/>
      <c r="AF432" s="39"/>
      <c r="AG432" s="39"/>
      <c r="AH432" s="259"/>
      <c r="AI432" s="32"/>
      <c r="AJ432" s="259"/>
      <c r="AK432" s="32"/>
      <c r="AL432" s="259"/>
      <c r="AM432" s="39"/>
      <c r="AN432" s="371"/>
      <c r="AO432" s="40"/>
      <c r="AP432" s="358"/>
      <c r="AQ432" s="39"/>
      <c r="AR432" s="40"/>
      <c r="AS432" s="40"/>
      <c r="AT432" s="40"/>
      <c r="AU432" s="39"/>
      <c r="AV432" s="358"/>
      <c r="AW432" s="39"/>
      <c r="AX432" s="54"/>
      <c r="AY432" s="358"/>
      <c r="AZ432" s="39"/>
      <c r="BA432" s="358"/>
      <c r="BB432" s="39"/>
      <c r="BC432" s="40"/>
      <c r="BD432" s="39"/>
      <c r="BE432" s="39"/>
      <c r="BF432" s="40"/>
      <c r="BG432" s="40"/>
      <c r="BH432" s="55"/>
      <c r="BI432" s="56">
        <v>944.57727999999997</v>
      </c>
      <c r="BJ432" s="39"/>
      <c r="BK432" s="54"/>
      <c r="BL432" s="358"/>
      <c r="BM432" s="39"/>
      <c r="BN432" s="381"/>
      <c r="BO432" s="53"/>
      <c r="BP432" s="53"/>
      <c r="BQ432" s="39"/>
      <c r="BR432" s="39"/>
      <c r="BS432" s="39"/>
      <c r="BT432" s="32"/>
      <c r="BU432" s="39"/>
      <c r="BV432" s="57"/>
      <c r="BW432" s="375"/>
      <c r="BX432" s="54"/>
      <c r="BY432" s="358"/>
      <c r="BZ432" s="58"/>
      <c r="CA432" s="59"/>
      <c r="CB432" s="60"/>
      <c r="CC432" s="59"/>
      <c r="CD432" s="59"/>
      <c r="CE432" s="61">
        <v>907.81128000000001</v>
      </c>
      <c r="CF432" s="39"/>
      <c r="CG432" s="39"/>
    </row>
    <row r="433" spans="1:85" outlineLevel="1" x14ac:dyDescent="0.35">
      <c r="A433" s="34" t="s">
        <v>626</v>
      </c>
      <c r="B433" s="78" t="s">
        <v>674</v>
      </c>
      <c r="C433" s="35" t="s">
        <v>118</v>
      </c>
      <c r="D433" s="9" t="s">
        <v>675</v>
      </c>
      <c r="E433" s="36" t="s">
        <v>74</v>
      </c>
      <c r="F433" s="77">
        <f t="shared" si="77"/>
        <v>4981.2190000000001</v>
      </c>
      <c r="G433" s="259">
        <f t="shared" si="73"/>
        <v>2464.8916799999997</v>
      </c>
      <c r="H433" s="32">
        <f t="shared" si="74"/>
        <v>2516.3273200000003</v>
      </c>
      <c r="I433" s="259">
        <v>308.48419999999999</v>
      </c>
      <c r="J433" s="32">
        <v>126.00060000000001</v>
      </c>
      <c r="K433" s="358">
        <f>374.99076+124.28257</f>
        <v>499.27333000000004</v>
      </c>
      <c r="L433" s="39">
        <f>153.16524+50.7633</f>
        <v>203.92854</v>
      </c>
      <c r="M433" s="358">
        <v>30.906890000000001</v>
      </c>
      <c r="N433" s="39">
        <v>12.623939999999999</v>
      </c>
      <c r="O433" s="358"/>
      <c r="P433" s="39"/>
      <c r="Q433" s="259"/>
      <c r="R433" s="32"/>
      <c r="S433" s="39">
        <v>841.04100000000005</v>
      </c>
      <c r="T433" s="259">
        <v>1626.2272599999999</v>
      </c>
      <c r="U433" s="32">
        <v>664.23324000000002</v>
      </c>
      <c r="V433" s="358"/>
      <c r="W433" s="53"/>
      <c r="X433" s="358"/>
      <c r="Y433" s="39"/>
      <c r="Z433" s="371"/>
      <c r="AA433" s="40"/>
      <c r="AB433" s="358"/>
      <c r="AC433" s="39"/>
      <c r="AD433" s="54"/>
      <c r="AE433" s="358"/>
      <c r="AF433" s="39"/>
      <c r="AG433" s="39"/>
      <c r="AH433" s="259"/>
      <c r="AI433" s="32"/>
      <c r="AJ433" s="259"/>
      <c r="AK433" s="32"/>
      <c r="AL433" s="259"/>
      <c r="AM433" s="39"/>
      <c r="AN433" s="371"/>
      <c r="AO433" s="40"/>
      <c r="AP433" s="358"/>
      <c r="AQ433" s="39"/>
      <c r="AR433" s="40"/>
      <c r="AS433" s="40"/>
      <c r="AT433" s="40"/>
      <c r="AU433" s="39"/>
      <c r="AV433" s="358"/>
      <c r="AW433" s="39"/>
      <c r="AX433" s="54"/>
      <c r="AY433" s="358"/>
      <c r="AZ433" s="39"/>
      <c r="BA433" s="358"/>
      <c r="BB433" s="39"/>
      <c r="BC433" s="40"/>
      <c r="BD433" s="39"/>
      <c r="BE433" s="39"/>
      <c r="BF433" s="40"/>
      <c r="BG433" s="40"/>
      <c r="BH433" s="55"/>
      <c r="BI433" s="56">
        <f>179+489.5</f>
        <v>668.5</v>
      </c>
      <c r="BJ433" s="39"/>
      <c r="BK433" s="54"/>
      <c r="BL433" s="358"/>
      <c r="BM433" s="39"/>
      <c r="BN433" s="381"/>
      <c r="BO433" s="53"/>
      <c r="BP433" s="53"/>
      <c r="BQ433" s="39"/>
      <c r="BR433" s="39"/>
      <c r="BS433" s="39"/>
      <c r="BT433" s="32"/>
      <c r="BU433" s="39"/>
      <c r="BV433" s="57"/>
      <c r="BW433" s="375"/>
      <c r="BX433" s="54"/>
      <c r="BY433" s="358"/>
      <c r="BZ433" s="58"/>
      <c r="CA433" s="59"/>
      <c r="CB433" s="60"/>
      <c r="CC433" s="59"/>
      <c r="CD433" s="59"/>
      <c r="CE433" s="61"/>
      <c r="CF433" s="39"/>
      <c r="CG433" s="39"/>
    </row>
    <row r="434" spans="1:85" outlineLevel="1" x14ac:dyDescent="0.35">
      <c r="A434" s="75" t="s">
        <v>626</v>
      </c>
      <c r="B434" s="78" t="s">
        <v>676</v>
      </c>
      <c r="C434" s="35" t="s">
        <v>118</v>
      </c>
      <c r="D434" s="9" t="s">
        <v>677</v>
      </c>
      <c r="E434" s="36" t="s">
        <v>74</v>
      </c>
      <c r="F434" s="77">
        <f t="shared" si="77"/>
        <v>4518.3374400000002</v>
      </c>
      <c r="G434" s="259">
        <f t="shared" si="73"/>
        <v>1154.30979</v>
      </c>
      <c r="H434" s="32">
        <f t="shared" si="74"/>
        <v>3364.02765</v>
      </c>
      <c r="I434" s="259"/>
      <c r="J434" s="32"/>
      <c r="K434" s="358">
        <v>1154.30979</v>
      </c>
      <c r="L434" s="39">
        <v>471.47865000000002</v>
      </c>
      <c r="M434" s="358"/>
      <c r="N434" s="39"/>
      <c r="O434" s="358"/>
      <c r="P434" s="39"/>
      <c r="Q434" s="259"/>
      <c r="R434" s="32"/>
      <c r="S434" s="39">
        <v>2200.5590400000001</v>
      </c>
      <c r="T434" s="259"/>
      <c r="U434" s="32"/>
      <c r="V434" s="358"/>
      <c r="W434" s="53"/>
      <c r="X434" s="358"/>
      <c r="Y434" s="39"/>
      <c r="Z434" s="371"/>
      <c r="AA434" s="40"/>
      <c r="AB434" s="358"/>
      <c r="AC434" s="39"/>
      <c r="AD434" s="54"/>
      <c r="AE434" s="358"/>
      <c r="AF434" s="39"/>
      <c r="AG434" s="39"/>
      <c r="AH434" s="259"/>
      <c r="AI434" s="32"/>
      <c r="AJ434" s="259"/>
      <c r="AK434" s="32"/>
      <c r="AL434" s="259"/>
      <c r="AM434" s="39"/>
      <c r="AN434" s="371"/>
      <c r="AO434" s="40"/>
      <c r="AP434" s="358"/>
      <c r="AQ434" s="39"/>
      <c r="AR434" s="40"/>
      <c r="AS434" s="40"/>
      <c r="AT434" s="40"/>
      <c r="AU434" s="39"/>
      <c r="AV434" s="358"/>
      <c r="AW434" s="39"/>
      <c r="AX434" s="54"/>
      <c r="AY434" s="358"/>
      <c r="AZ434" s="39"/>
      <c r="BA434" s="358"/>
      <c r="BB434" s="39"/>
      <c r="BC434" s="40"/>
      <c r="BD434" s="39"/>
      <c r="BE434" s="39"/>
      <c r="BF434" s="40"/>
      <c r="BG434" s="40"/>
      <c r="BH434" s="55"/>
      <c r="BI434" s="56"/>
      <c r="BJ434" s="39"/>
      <c r="BK434" s="54"/>
      <c r="BL434" s="358"/>
      <c r="BM434" s="39"/>
      <c r="BN434" s="381"/>
      <c r="BO434" s="53"/>
      <c r="BP434" s="53"/>
      <c r="BQ434" s="39"/>
      <c r="BR434" s="39"/>
      <c r="BS434" s="39"/>
      <c r="BT434" s="32"/>
      <c r="BU434" s="39">
        <v>691.98996</v>
      </c>
      <c r="BV434" s="57"/>
      <c r="BW434" s="375"/>
      <c r="BX434" s="54"/>
      <c r="BY434" s="358"/>
      <c r="BZ434" s="58"/>
      <c r="CA434" s="59"/>
      <c r="CB434" s="60"/>
      <c r="CC434" s="59"/>
      <c r="CD434" s="59"/>
      <c r="CE434" s="61"/>
      <c r="CF434" s="39"/>
      <c r="CG434" s="39"/>
    </row>
    <row r="435" spans="1:85" outlineLevel="1" x14ac:dyDescent="0.35">
      <c r="A435" s="83" t="s">
        <v>626</v>
      </c>
      <c r="B435" s="10" t="s">
        <v>678</v>
      </c>
      <c r="C435" s="35" t="s">
        <v>118</v>
      </c>
      <c r="D435" s="9" t="s">
        <v>679</v>
      </c>
      <c r="E435" s="36" t="s">
        <v>74</v>
      </c>
      <c r="F435" s="77">
        <f t="shared" si="77"/>
        <v>4485.8767200000002</v>
      </c>
      <c r="G435" s="259">
        <f t="shared" si="73"/>
        <v>1039.0073499999999</v>
      </c>
      <c r="H435" s="32">
        <f t="shared" si="74"/>
        <v>3446.8693700000003</v>
      </c>
      <c r="I435" s="259">
        <v>142.48179999999999</v>
      </c>
      <c r="J435" s="32">
        <v>58.19679</v>
      </c>
      <c r="K435" s="358">
        <f>508.9029+163.53606</f>
        <v>672.43895999999995</v>
      </c>
      <c r="L435" s="39">
        <f>207.86175+66.79642</f>
        <v>274.65816999999998</v>
      </c>
      <c r="M435" s="358">
        <v>224.08659</v>
      </c>
      <c r="N435" s="39">
        <v>91.528329999999997</v>
      </c>
      <c r="O435" s="358"/>
      <c r="P435" s="39"/>
      <c r="Q435" s="259"/>
      <c r="R435" s="32"/>
      <c r="S435" s="39">
        <v>1229.4040500000001</v>
      </c>
      <c r="T435" s="259"/>
      <c r="U435" s="32"/>
      <c r="V435" s="358"/>
      <c r="W435" s="53"/>
      <c r="X435" s="358"/>
      <c r="Y435" s="39"/>
      <c r="Z435" s="371"/>
      <c r="AA435" s="40"/>
      <c r="AB435" s="358"/>
      <c r="AC435" s="39"/>
      <c r="AD435" s="54"/>
      <c r="AE435" s="358"/>
      <c r="AF435" s="39"/>
      <c r="AG435" s="39"/>
      <c r="AH435" s="259"/>
      <c r="AI435" s="32"/>
      <c r="AJ435" s="259"/>
      <c r="AK435" s="32"/>
      <c r="AL435" s="259"/>
      <c r="AM435" s="39"/>
      <c r="AN435" s="371"/>
      <c r="AO435" s="40"/>
      <c r="AP435" s="358"/>
      <c r="AQ435" s="39"/>
      <c r="AR435" s="40"/>
      <c r="AS435" s="40"/>
      <c r="AT435" s="40"/>
      <c r="AU435" s="39"/>
      <c r="AV435" s="358"/>
      <c r="AW435" s="39"/>
      <c r="AX435" s="54"/>
      <c r="AY435" s="358"/>
      <c r="AZ435" s="39"/>
      <c r="BA435" s="358"/>
      <c r="BB435" s="39"/>
      <c r="BC435" s="40"/>
      <c r="BD435" s="39"/>
      <c r="BE435" s="39"/>
      <c r="BF435" s="40"/>
      <c r="BG435" s="40"/>
      <c r="BH435" s="55"/>
      <c r="BI435" s="56">
        <v>72.916669999999996</v>
      </c>
      <c r="BJ435" s="39"/>
      <c r="BK435" s="54"/>
      <c r="BL435" s="358"/>
      <c r="BM435" s="39"/>
      <c r="BN435" s="381"/>
      <c r="BO435" s="53"/>
      <c r="BP435" s="53"/>
      <c r="BQ435" s="39"/>
      <c r="BR435" s="39"/>
      <c r="BS435" s="39"/>
      <c r="BT435" s="32"/>
      <c r="BU435" s="39"/>
      <c r="BV435" s="57"/>
      <c r="BW435" s="375"/>
      <c r="BX435" s="54"/>
      <c r="BY435" s="358"/>
      <c r="BZ435" s="58"/>
      <c r="CA435" s="59"/>
      <c r="CB435" s="60"/>
      <c r="CC435" s="59"/>
      <c r="CD435" s="59"/>
      <c r="CE435" s="61">
        <v>1720.16536</v>
      </c>
      <c r="CF435" s="39"/>
      <c r="CG435" s="39"/>
    </row>
    <row r="436" spans="1:85" outlineLevel="1" x14ac:dyDescent="0.35">
      <c r="A436" s="75" t="s">
        <v>626</v>
      </c>
      <c r="B436" s="78" t="s">
        <v>680</v>
      </c>
      <c r="C436" s="35" t="s">
        <v>118</v>
      </c>
      <c r="D436" s="9" t="s">
        <v>681</v>
      </c>
      <c r="E436" s="36" t="s">
        <v>126</v>
      </c>
      <c r="F436" s="77">
        <f t="shared" si="77"/>
        <v>19861.534879999999</v>
      </c>
      <c r="G436" s="259">
        <f t="shared" si="73"/>
        <v>3184.3582000000001</v>
      </c>
      <c r="H436" s="32">
        <f t="shared" si="74"/>
        <v>16677.17668</v>
      </c>
      <c r="I436" s="259">
        <v>265.36275999999998</v>
      </c>
      <c r="J436" s="32">
        <v>108.38761</v>
      </c>
      <c r="K436" s="358"/>
      <c r="L436" s="39"/>
      <c r="M436" s="358">
        <v>369.58512999999999</v>
      </c>
      <c r="N436" s="39">
        <v>150.95731000000001</v>
      </c>
      <c r="O436" s="358"/>
      <c r="P436" s="39"/>
      <c r="Q436" s="259"/>
      <c r="R436" s="32"/>
      <c r="S436" s="39">
        <f>1929.447+517.05544</f>
        <v>2446.5024399999998</v>
      </c>
      <c r="T436" s="259"/>
      <c r="U436" s="32"/>
      <c r="V436" s="358"/>
      <c r="W436" s="53"/>
      <c r="X436" s="358"/>
      <c r="Y436" s="39"/>
      <c r="Z436" s="371"/>
      <c r="AA436" s="40"/>
      <c r="AB436" s="358"/>
      <c r="AC436" s="39"/>
      <c r="AD436" s="54"/>
      <c r="AE436" s="358"/>
      <c r="AF436" s="39"/>
      <c r="AG436" s="39">
        <v>7454.9071400000003</v>
      </c>
      <c r="AH436" s="358">
        <v>2549.4103100000002</v>
      </c>
      <c r="AI436" s="39">
        <v>1041.30843</v>
      </c>
      <c r="AJ436" s="259"/>
      <c r="AK436" s="32"/>
      <c r="AL436" s="259"/>
      <c r="AM436" s="39"/>
      <c r="AN436" s="371"/>
      <c r="AO436" s="40"/>
      <c r="AP436" s="358"/>
      <c r="AQ436" s="39"/>
      <c r="AR436" s="40"/>
      <c r="AS436" s="40"/>
      <c r="AT436" s="40"/>
      <c r="AU436" s="39"/>
      <c r="AV436" s="358"/>
      <c r="AW436" s="39"/>
      <c r="AX436" s="54"/>
      <c r="AY436" s="358"/>
      <c r="AZ436" s="39"/>
      <c r="BA436" s="358"/>
      <c r="BB436" s="39"/>
      <c r="BC436" s="40"/>
      <c r="BD436" s="39"/>
      <c r="BE436" s="39"/>
      <c r="BF436" s="40"/>
      <c r="BG436" s="40"/>
      <c r="BH436" s="55"/>
      <c r="BI436" s="56"/>
      <c r="BJ436" s="39"/>
      <c r="BK436" s="54"/>
      <c r="BL436" s="358"/>
      <c r="BM436" s="39"/>
      <c r="BN436" s="381"/>
      <c r="BO436" s="53"/>
      <c r="BP436" s="53"/>
      <c r="BQ436" s="39"/>
      <c r="BR436" s="39"/>
      <c r="BS436" s="39"/>
      <c r="BT436" s="32"/>
      <c r="BU436" s="39"/>
      <c r="BV436" s="57"/>
      <c r="BW436" s="375"/>
      <c r="BX436" s="54"/>
      <c r="BY436" s="358"/>
      <c r="BZ436" s="58"/>
      <c r="CA436" s="59"/>
      <c r="CB436" s="60"/>
      <c r="CC436" s="59"/>
      <c r="CD436" s="59"/>
      <c r="CE436" s="61">
        <v>5475.1137500000004</v>
      </c>
      <c r="CF436" s="39"/>
      <c r="CG436" s="39"/>
    </row>
    <row r="437" spans="1:85" outlineLevel="1" x14ac:dyDescent="0.35">
      <c r="A437" s="75" t="s">
        <v>626</v>
      </c>
      <c r="B437" s="78" t="s">
        <v>683</v>
      </c>
      <c r="C437" s="35" t="s">
        <v>118</v>
      </c>
      <c r="D437" s="9" t="s">
        <v>684</v>
      </c>
      <c r="E437" s="36" t="s">
        <v>74</v>
      </c>
      <c r="F437" s="77">
        <f t="shared" si="77"/>
        <v>351.50725999999997</v>
      </c>
      <c r="G437" s="259">
        <f t="shared" si="73"/>
        <v>0</v>
      </c>
      <c r="H437" s="32">
        <f t="shared" si="74"/>
        <v>351.50725999999997</v>
      </c>
      <c r="I437" s="259"/>
      <c r="J437" s="32"/>
      <c r="K437" s="358"/>
      <c r="L437" s="39"/>
      <c r="M437" s="358"/>
      <c r="N437" s="39"/>
      <c r="O437" s="358"/>
      <c r="P437" s="39"/>
      <c r="Q437" s="259"/>
      <c r="R437" s="32"/>
      <c r="S437" s="39">
        <v>351.50725999999997</v>
      </c>
      <c r="T437" s="259"/>
      <c r="U437" s="32"/>
      <c r="V437" s="358"/>
      <c r="W437" s="53"/>
      <c r="X437" s="358"/>
      <c r="Y437" s="39"/>
      <c r="Z437" s="371"/>
      <c r="AA437" s="40"/>
      <c r="AB437" s="358"/>
      <c r="AC437" s="39"/>
      <c r="AD437" s="54"/>
      <c r="AE437" s="358"/>
      <c r="AF437" s="39"/>
      <c r="AG437" s="39"/>
      <c r="AH437" s="259"/>
      <c r="AI437" s="32"/>
      <c r="AJ437" s="259"/>
      <c r="AK437" s="32"/>
      <c r="AL437" s="259"/>
      <c r="AM437" s="39"/>
      <c r="AN437" s="371"/>
      <c r="AO437" s="40"/>
      <c r="AP437" s="358"/>
      <c r="AQ437" s="39"/>
      <c r="AR437" s="40"/>
      <c r="AS437" s="40"/>
      <c r="AT437" s="40"/>
      <c r="AU437" s="39"/>
      <c r="AV437" s="358"/>
      <c r="AW437" s="39"/>
      <c r="AX437" s="54"/>
      <c r="AY437" s="358"/>
      <c r="AZ437" s="39"/>
      <c r="BA437" s="358"/>
      <c r="BB437" s="39"/>
      <c r="BC437" s="40"/>
      <c r="BD437" s="39"/>
      <c r="BE437" s="39"/>
      <c r="BF437" s="40"/>
      <c r="BG437" s="40"/>
      <c r="BH437" s="55"/>
      <c r="BI437" s="56"/>
      <c r="BJ437" s="39"/>
      <c r="BK437" s="54"/>
      <c r="BL437" s="358"/>
      <c r="BM437" s="39"/>
      <c r="BN437" s="381"/>
      <c r="BO437" s="53"/>
      <c r="BP437" s="53"/>
      <c r="BQ437" s="39"/>
      <c r="BR437" s="39"/>
      <c r="BS437" s="39"/>
      <c r="BT437" s="32"/>
      <c r="BU437" s="39"/>
      <c r="BV437" s="57"/>
      <c r="BW437" s="375"/>
      <c r="BX437" s="54"/>
      <c r="BY437" s="358"/>
      <c r="BZ437" s="58"/>
      <c r="CA437" s="59"/>
      <c r="CB437" s="60"/>
      <c r="CC437" s="59"/>
      <c r="CD437" s="59"/>
      <c r="CE437" s="61"/>
      <c r="CF437" s="39"/>
      <c r="CG437" s="39"/>
    </row>
    <row r="438" spans="1:85" ht="46.5" outlineLevel="1" x14ac:dyDescent="0.35">
      <c r="A438" s="75" t="s">
        <v>626</v>
      </c>
      <c r="B438" s="118" t="s">
        <v>1165</v>
      </c>
      <c r="C438" s="119" t="s">
        <v>1164</v>
      </c>
      <c r="D438" s="9">
        <v>245508476400</v>
      </c>
      <c r="E438" s="121"/>
      <c r="F438" s="77">
        <f t="shared" si="77"/>
        <v>37.113</v>
      </c>
      <c r="G438" s="259">
        <f t="shared" si="73"/>
        <v>26.35023</v>
      </c>
      <c r="H438" s="32">
        <f t="shared" si="74"/>
        <v>10.76277</v>
      </c>
      <c r="I438" s="353"/>
      <c r="J438" s="42"/>
      <c r="K438" s="371"/>
      <c r="L438" s="40"/>
      <c r="M438" s="371"/>
      <c r="N438" s="40"/>
      <c r="O438" s="371"/>
      <c r="P438" s="40"/>
      <c r="Q438" s="353"/>
      <c r="R438" s="42"/>
      <c r="S438" s="40"/>
      <c r="T438" s="353"/>
      <c r="U438" s="42"/>
      <c r="V438" s="371"/>
      <c r="W438" s="60"/>
      <c r="X438" s="371"/>
      <c r="Y438" s="40"/>
      <c r="Z438" s="371">
        <v>26.35023</v>
      </c>
      <c r="AA438" s="40">
        <v>10.76277</v>
      </c>
      <c r="AB438" s="371"/>
      <c r="AC438" s="40"/>
      <c r="AD438" s="40"/>
      <c r="AE438" s="371"/>
      <c r="AF438" s="40"/>
      <c r="AG438" s="40"/>
      <c r="AH438" s="353"/>
      <c r="AI438" s="42"/>
      <c r="AJ438" s="353"/>
      <c r="AK438" s="42"/>
      <c r="AL438" s="353"/>
      <c r="AM438" s="40"/>
      <c r="AN438" s="371"/>
      <c r="AO438" s="40"/>
      <c r="AP438" s="371"/>
      <c r="AQ438" s="40"/>
      <c r="AR438" s="40"/>
      <c r="AS438" s="40"/>
      <c r="AT438" s="40"/>
      <c r="AU438" s="40"/>
      <c r="AV438" s="371"/>
      <c r="AW438" s="40"/>
      <c r="AX438" s="40"/>
      <c r="AY438" s="371"/>
      <c r="AZ438" s="40"/>
      <c r="BA438" s="371"/>
      <c r="BB438" s="40"/>
      <c r="BC438" s="40"/>
      <c r="BD438" s="40"/>
      <c r="BE438" s="40"/>
      <c r="BF438" s="40"/>
      <c r="BG438" s="40"/>
      <c r="BH438" s="40"/>
      <c r="BI438" s="40"/>
      <c r="BJ438" s="40"/>
      <c r="BK438" s="40"/>
      <c r="BL438" s="371"/>
      <c r="BM438" s="40"/>
      <c r="BN438" s="382"/>
      <c r="BO438" s="60"/>
      <c r="BP438" s="60"/>
      <c r="BQ438" s="40"/>
      <c r="BR438" s="40"/>
      <c r="BS438" s="40"/>
      <c r="BT438" s="42"/>
      <c r="BU438" s="40"/>
      <c r="BV438" s="40"/>
      <c r="BW438" s="371"/>
      <c r="BX438" s="40"/>
      <c r="BY438" s="371"/>
      <c r="BZ438" s="122"/>
      <c r="CA438" s="60"/>
      <c r="CB438" s="60"/>
      <c r="CC438" s="60"/>
      <c r="CD438" s="60"/>
      <c r="CE438" s="60"/>
      <c r="CF438" s="40"/>
      <c r="CG438" s="40"/>
    </row>
    <row r="439" spans="1:85" ht="46.5" outlineLevel="1" x14ac:dyDescent="0.35">
      <c r="A439" s="75" t="s">
        <v>626</v>
      </c>
      <c r="B439" s="118" t="s">
        <v>1166</v>
      </c>
      <c r="C439" s="119" t="s">
        <v>1164</v>
      </c>
      <c r="D439" s="9">
        <v>246006954742</v>
      </c>
      <c r="E439" s="121"/>
      <c r="F439" s="77">
        <f t="shared" si="77"/>
        <v>17.47</v>
      </c>
      <c r="G439" s="259">
        <f t="shared" si="73"/>
        <v>12.403700000000001</v>
      </c>
      <c r="H439" s="32">
        <f t="shared" si="74"/>
        <v>5.0663</v>
      </c>
      <c r="I439" s="353"/>
      <c r="J439" s="42"/>
      <c r="K439" s="371"/>
      <c r="L439" s="40"/>
      <c r="M439" s="371"/>
      <c r="N439" s="40"/>
      <c r="O439" s="371"/>
      <c r="P439" s="40"/>
      <c r="Q439" s="353"/>
      <c r="R439" s="42"/>
      <c r="S439" s="40"/>
      <c r="T439" s="353"/>
      <c r="U439" s="42"/>
      <c r="V439" s="371"/>
      <c r="W439" s="60"/>
      <c r="X439" s="371"/>
      <c r="Y439" s="40"/>
      <c r="Z439" s="371">
        <v>12.403700000000001</v>
      </c>
      <c r="AA439" s="40">
        <v>5.0663</v>
      </c>
      <c r="AB439" s="371"/>
      <c r="AC439" s="40"/>
      <c r="AD439" s="40"/>
      <c r="AE439" s="371"/>
      <c r="AF439" s="40"/>
      <c r="AG439" s="40"/>
      <c r="AH439" s="353"/>
      <c r="AI439" s="42"/>
      <c r="AJ439" s="353"/>
      <c r="AK439" s="42"/>
      <c r="AL439" s="353"/>
      <c r="AM439" s="40"/>
      <c r="AN439" s="371"/>
      <c r="AO439" s="40"/>
      <c r="AP439" s="371"/>
      <c r="AQ439" s="40"/>
      <c r="AR439" s="40"/>
      <c r="AS439" s="40"/>
      <c r="AT439" s="40"/>
      <c r="AU439" s="40"/>
      <c r="AV439" s="371"/>
      <c r="AW439" s="40"/>
      <c r="AX439" s="40"/>
      <c r="AY439" s="371"/>
      <c r="AZ439" s="40"/>
      <c r="BA439" s="371"/>
      <c r="BB439" s="40"/>
      <c r="BC439" s="40"/>
      <c r="BD439" s="40"/>
      <c r="BE439" s="40"/>
      <c r="BF439" s="40"/>
      <c r="BG439" s="40"/>
      <c r="BH439" s="40"/>
      <c r="BI439" s="40"/>
      <c r="BJ439" s="40"/>
      <c r="BK439" s="40"/>
      <c r="BL439" s="371"/>
      <c r="BM439" s="40"/>
      <c r="BN439" s="382"/>
      <c r="BO439" s="60"/>
      <c r="BP439" s="60"/>
      <c r="BQ439" s="40"/>
      <c r="BR439" s="40"/>
      <c r="BS439" s="40"/>
      <c r="BT439" s="42"/>
      <c r="BU439" s="40"/>
      <c r="BV439" s="40"/>
      <c r="BW439" s="371"/>
      <c r="BX439" s="40"/>
      <c r="BY439" s="371"/>
      <c r="BZ439" s="122"/>
      <c r="CA439" s="60"/>
      <c r="CB439" s="60"/>
      <c r="CC439" s="60"/>
      <c r="CD439" s="60"/>
      <c r="CE439" s="60"/>
      <c r="CF439" s="40"/>
      <c r="CG439" s="40"/>
    </row>
    <row r="440" spans="1:85" ht="46.5" outlineLevel="1" x14ac:dyDescent="0.35">
      <c r="A440" s="75" t="s">
        <v>626</v>
      </c>
      <c r="B440" s="290" t="s">
        <v>1192</v>
      </c>
      <c r="C440" s="283" t="s">
        <v>1164</v>
      </c>
      <c r="D440" s="287">
        <v>245509783869</v>
      </c>
      <c r="E440" s="285"/>
      <c r="F440" s="77">
        <f t="shared" si="77"/>
        <v>2000</v>
      </c>
      <c r="G440" s="259">
        <f t="shared" si="73"/>
        <v>0</v>
      </c>
      <c r="H440" s="32">
        <f t="shared" si="74"/>
        <v>2000</v>
      </c>
      <c r="I440" s="350"/>
      <c r="J440" s="281"/>
      <c r="K440" s="367"/>
      <c r="L440" s="280"/>
      <c r="M440" s="367"/>
      <c r="N440" s="280"/>
      <c r="O440" s="367"/>
      <c r="P440" s="280"/>
      <c r="Q440" s="350"/>
      <c r="R440" s="281"/>
      <c r="S440" s="280"/>
      <c r="T440" s="350"/>
      <c r="U440" s="281"/>
      <c r="V440" s="367"/>
      <c r="W440" s="279"/>
      <c r="X440" s="367"/>
      <c r="Y440" s="280"/>
      <c r="Z440" s="367"/>
      <c r="AA440" s="280"/>
      <c r="AB440" s="367"/>
      <c r="AC440" s="280"/>
      <c r="AD440" s="280"/>
      <c r="AE440" s="367"/>
      <c r="AF440" s="280"/>
      <c r="AG440" s="280"/>
      <c r="AH440" s="350"/>
      <c r="AI440" s="281"/>
      <c r="AJ440" s="350"/>
      <c r="AK440" s="281"/>
      <c r="AL440" s="350"/>
      <c r="AM440" s="280"/>
      <c r="AN440" s="367"/>
      <c r="AO440" s="280"/>
      <c r="AP440" s="367"/>
      <c r="AQ440" s="280"/>
      <c r="AR440" s="280"/>
      <c r="AS440" s="280">
        <v>2000</v>
      </c>
      <c r="AT440" s="280"/>
      <c r="AU440" s="280"/>
      <c r="AV440" s="367"/>
      <c r="AW440" s="280"/>
      <c r="AX440" s="280"/>
      <c r="AY440" s="367"/>
      <c r="AZ440" s="280"/>
      <c r="BA440" s="367"/>
      <c r="BB440" s="280"/>
      <c r="BC440" s="280"/>
      <c r="BD440" s="280"/>
      <c r="BE440" s="280"/>
      <c r="BF440" s="280"/>
      <c r="BG440" s="280"/>
      <c r="BH440" s="280"/>
      <c r="BI440" s="280"/>
      <c r="BJ440" s="280"/>
      <c r="BK440" s="280"/>
      <c r="BL440" s="367"/>
      <c r="BM440" s="280"/>
      <c r="BN440" s="397"/>
      <c r="BO440" s="279"/>
      <c r="BP440" s="279"/>
      <c r="BQ440" s="280"/>
      <c r="BR440" s="280"/>
      <c r="BS440" s="280"/>
      <c r="BT440" s="281"/>
      <c r="BU440" s="280"/>
      <c r="BV440" s="280"/>
      <c r="BW440" s="367"/>
      <c r="BX440" s="280"/>
      <c r="BY440" s="367"/>
      <c r="BZ440" s="279"/>
      <c r="CA440" s="279"/>
      <c r="CB440" s="279"/>
      <c r="CC440" s="279"/>
      <c r="CD440" s="279"/>
      <c r="CE440" s="279"/>
      <c r="CF440" s="280"/>
      <c r="CG440" s="280"/>
    </row>
    <row r="441" spans="1:85" s="3" customFormat="1" ht="22.5" x14ac:dyDescent="0.3">
      <c r="A441" s="264" t="s">
        <v>685</v>
      </c>
      <c r="B441" s="265"/>
      <c r="C441" s="261" t="s">
        <v>135</v>
      </c>
      <c r="D441" s="262"/>
      <c r="E441" s="262"/>
      <c r="F441" s="260">
        <f>SUBTOTAL(9,F395:F440)</f>
        <v>403182.32156999991</v>
      </c>
      <c r="G441" s="260">
        <f>SUBTOTAL(9,G395:G440)</f>
        <v>45334.219280000005</v>
      </c>
      <c r="H441" s="260">
        <f>SUBTOTAL(9,H395:H440)</f>
        <v>357848.10229000001</v>
      </c>
      <c r="I441" s="260">
        <f>SUBTOTAL(9,I395:I440)</f>
        <v>6555.9298099999987</v>
      </c>
      <c r="J441" s="260">
        <f>SUBTOTAL(9,J395:J440)</f>
        <v>2677.7741799999994</v>
      </c>
      <c r="K441" s="260">
        <f>SUBTOTAL(9,K395:K440)</f>
        <v>5292.9496899999995</v>
      </c>
      <c r="L441" s="260">
        <f>SUBTOTAL(9,L395:L440)</f>
        <v>2161.9090300000003</v>
      </c>
      <c r="M441" s="260">
        <f>SUBTOTAL(9,M395:M440)</f>
        <v>2648.7844500000001</v>
      </c>
      <c r="N441" s="260">
        <f>SUBTOTAL(9,N395:N440)</f>
        <v>1081.89786</v>
      </c>
      <c r="O441" s="260">
        <f>SUBTOTAL(9,O395:O440)</f>
        <v>0</v>
      </c>
      <c r="P441" s="260">
        <f>SUBTOTAL(9,P395:P440)</f>
        <v>0</v>
      </c>
      <c r="Q441" s="260">
        <f>SUBTOTAL(9,Q395:Q440)</f>
        <v>0</v>
      </c>
      <c r="R441" s="260">
        <f>SUBTOTAL(9,R395:R440)</f>
        <v>0</v>
      </c>
      <c r="S441" s="260">
        <f>SUBTOTAL(9,S395:S440)</f>
        <v>19769.676849999996</v>
      </c>
      <c r="T441" s="260">
        <f>SUBTOTAL(9,T395:T440)</f>
        <v>4585.57762</v>
      </c>
      <c r="U441" s="260">
        <f>SUBTOTAL(9,U395:U440)</f>
        <v>1872.9811999999999</v>
      </c>
      <c r="V441" s="260">
        <f>SUBTOTAL(9,V395:V440)</f>
        <v>0</v>
      </c>
      <c r="W441" s="260">
        <f>SUBTOTAL(9,W395:W440)</f>
        <v>0</v>
      </c>
      <c r="X441" s="260">
        <f>SUBTOTAL(9,X395:X440)</f>
        <v>0</v>
      </c>
      <c r="Y441" s="260">
        <f>SUBTOTAL(9,Y395:Y440)</f>
        <v>0</v>
      </c>
      <c r="Z441" s="260">
        <f>SUBTOTAL(9,Z395:Z440)</f>
        <v>38.753929999999997</v>
      </c>
      <c r="AA441" s="260">
        <f>SUBTOTAL(9,AA395:AA440)</f>
        <v>15.82907</v>
      </c>
      <c r="AB441" s="260">
        <f>SUBTOTAL(9,AB395:AB440)</f>
        <v>9268.1663800000006</v>
      </c>
      <c r="AC441" s="260">
        <f>SUBTOTAL(9,AC395:AC440)</f>
        <v>3785.5890800000002</v>
      </c>
      <c r="AD441" s="260">
        <f>SUBTOTAL(9,AD395:AD440)</f>
        <v>54.325000000000003</v>
      </c>
      <c r="AE441" s="260">
        <f>SUBTOTAL(9,AE395:AE440)</f>
        <v>595.23017000000004</v>
      </c>
      <c r="AF441" s="260">
        <f>SUBTOTAL(9,AF395:AF440)</f>
        <v>243.12218999999999</v>
      </c>
      <c r="AG441" s="260">
        <f>SUBTOTAL(9,AG395:AG440)</f>
        <v>26186.050469999998</v>
      </c>
      <c r="AH441" s="260">
        <f>SUBTOTAL(9,AH395:AH440)</f>
        <v>8142.0151999999998</v>
      </c>
      <c r="AI441" s="260">
        <f>SUBTOTAL(9,AI395:AI440)</f>
        <v>3325.61184</v>
      </c>
      <c r="AJ441" s="260">
        <f>SUBTOTAL(9,AJ395:AJ440)</f>
        <v>4485.2820300000003</v>
      </c>
      <c r="AK441" s="260">
        <f>SUBTOTAL(9,AK395:AK440)</f>
        <v>1832.0166100000001</v>
      </c>
      <c r="AL441" s="260">
        <f>SUBTOTAL(9,AL395:AL440)</f>
        <v>0</v>
      </c>
      <c r="AM441" s="260">
        <f>SUBTOTAL(9,AM395:AM440)</f>
        <v>0</v>
      </c>
      <c r="AN441" s="260">
        <f>SUBTOTAL(9,AN395:AN440)</f>
        <v>0</v>
      </c>
      <c r="AO441" s="260">
        <f>SUBTOTAL(9,AO395:AO440)</f>
        <v>0</v>
      </c>
      <c r="AP441" s="260">
        <f>SUBTOTAL(9,AP395:AP440)</f>
        <v>3721.53</v>
      </c>
      <c r="AQ441" s="260">
        <f>SUBTOTAL(9,AQ395:AQ440)</f>
        <v>195.87</v>
      </c>
      <c r="AR441" s="260">
        <f>SUBTOTAL(9,AR395:AR440)</f>
        <v>22250.133000000002</v>
      </c>
      <c r="AS441" s="260">
        <f>SUBTOTAL(9,AS395:AS440)</f>
        <v>2000</v>
      </c>
      <c r="AT441" s="260">
        <f>SUBTOTAL(9,AT395:AT440)</f>
        <v>0</v>
      </c>
      <c r="AU441" s="260">
        <f>SUBTOTAL(9,AU395:AU440)</f>
        <v>0</v>
      </c>
      <c r="AV441" s="260">
        <f>SUBTOTAL(9,AV395:AV440)</f>
        <v>0</v>
      </c>
      <c r="AW441" s="260">
        <f>SUBTOTAL(9,AW395:AW440)</f>
        <v>0</v>
      </c>
      <c r="AX441" s="260">
        <f>SUBTOTAL(9,AX395:AX440)</f>
        <v>0</v>
      </c>
      <c r="AY441" s="260">
        <f>SUBTOTAL(9,AY395:AY440)</f>
        <v>0</v>
      </c>
      <c r="AZ441" s="260">
        <f>SUBTOTAL(9,AZ395:AZ440)</f>
        <v>0</v>
      </c>
      <c r="BA441" s="260">
        <f>SUBTOTAL(9,BA395:BA440)</f>
        <v>0</v>
      </c>
      <c r="BB441" s="260">
        <f>SUBTOTAL(9,BB395:BB440)</f>
        <v>0</v>
      </c>
      <c r="BC441" s="260">
        <f>SUBTOTAL(9,BC395:BC440)</f>
        <v>0</v>
      </c>
      <c r="BD441" s="260">
        <f>SUBTOTAL(9,BD395:BD440)</f>
        <v>0</v>
      </c>
      <c r="BE441" s="260">
        <f>SUBTOTAL(9,BE395:BE440)</f>
        <v>140.15941000000001</v>
      </c>
      <c r="BF441" s="260">
        <f>SUBTOTAL(9,BF395:BF440)</f>
        <v>96946.724529999992</v>
      </c>
      <c r="BG441" s="260">
        <f>SUBTOTAL(9,BG395:BG440)</f>
        <v>0</v>
      </c>
      <c r="BH441" s="260">
        <f>SUBTOTAL(9,BH395:BH440)</f>
        <v>9409.9705700000013</v>
      </c>
      <c r="BI441" s="260">
        <f>SUBTOTAL(9,BI395:BI440)</f>
        <v>2120.26595</v>
      </c>
      <c r="BJ441" s="260">
        <f>SUBTOTAL(9,BJ395:BJ440)</f>
        <v>39924.263459999995</v>
      </c>
      <c r="BK441" s="260">
        <f>SUBTOTAL(9,BK395:BK440)</f>
        <v>40.289819999999999</v>
      </c>
      <c r="BL441" s="260">
        <f>SUBTOTAL(9,BL395:BL440)</f>
        <v>0</v>
      </c>
      <c r="BM441" s="260">
        <f>SUBTOTAL(9,BM395:BM440)</f>
        <v>0</v>
      </c>
      <c r="BN441" s="260">
        <f>SUBTOTAL(9,BN395:BN440)</f>
        <v>0</v>
      </c>
      <c r="BO441" s="260">
        <f>SUBTOTAL(9,BO395:BO440)</f>
        <v>0</v>
      </c>
      <c r="BP441" s="260">
        <f>SUBTOTAL(9,BP395:BP440)</f>
        <v>0</v>
      </c>
      <c r="BQ441" s="260">
        <f>SUBTOTAL(9,BQ395:BQ440)</f>
        <v>36825.927499999998</v>
      </c>
      <c r="BR441" s="260">
        <f>SUBTOTAL(9,BR395:BR440)</f>
        <v>0</v>
      </c>
      <c r="BS441" s="260">
        <f>SUBTOTAL(9,BS395:BS440)</f>
        <v>0</v>
      </c>
      <c r="BT441" s="260">
        <f>SUBTOTAL(9,BT395:BT440)</f>
        <v>5632.9749999999995</v>
      </c>
      <c r="BU441" s="260">
        <f>SUBTOTAL(9,BU395:BU440)</f>
        <v>3183.0720599999995</v>
      </c>
      <c r="BV441" s="260">
        <f>SUBTOTAL(9,BV395:BV440)</f>
        <v>0</v>
      </c>
      <c r="BW441" s="260">
        <f>SUBTOTAL(9,BW395:BW440)</f>
        <v>0</v>
      </c>
      <c r="BX441" s="260">
        <f>SUBTOTAL(9,BX395:BX440)</f>
        <v>0</v>
      </c>
      <c r="BY441" s="260">
        <f>SUBTOTAL(9,BY395:BY440)</f>
        <v>0</v>
      </c>
      <c r="BZ441" s="260">
        <f>SUBTOTAL(9,BZ395:BZ440)</f>
        <v>0</v>
      </c>
      <c r="CA441" s="260">
        <f>SUBTOTAL(9,CA395:CA440)</f>
        <v>16564</v>
      </c>
      <c r="CB441" s="260">
        <f>SUBTOTAL(9,CB395:CB440)</f>
        <v>5769.6</v>
      </c>
      <c r="CC441" s="260">
        <f>SUBTOTAL(9,CC395:CC440)</f>
        <v>0</v>
      </c>
      <c r="CD441" s="260">
        <f>SUBTOTAL(9,CD395:CD440)</f>
        <v>0</v>
      </c>
      <c r="CE441" s="260">
        <f>SUBTOTAL(9,CE395:CE440)</f>
        <v>53838.067609999998</v>
      </c>
      <c r="CF441" s="260">
        <f>SUBTOTAL(9,CF395:CF440)</f>
        <v>0</v>
      </c>
      <c r="CG441" s="260">
        <f>SUBTOTAL(9,CG395:CG440)</f>
        <v>0</v>
      </c>
    </row>
    <row r="442" spans="1:85" ht="69.75" outlineLevel="1" x14ac:dyDescent="0.35">
      <c r="A442" s="75" t="s">
        <v>686</v>
      </c>
      <c r="B442" s="78" t="s">
        <v>687</v>
      </c>
      <c r="C442" s="35" t="s">
        <v>73</v>
      </c>
      <c r="D442" s="35" t="s">
        <v>688</v>
      </c>
      <c r="E442" s="36" t="s">
        <v>74</v>
      </c>
      <c r="F442" s="77">
        <f t="shared" ref="F442:F450" si="78">G442+H442</f>
        <v>513.77931000000001</v>
      </c>
      <c r="G442" s="259">
        <f t="shared" si="73"/>
        <v>306.82569000000001</v>
      </c>
      <c r="H442" s="32">
        <f t="shared" si="74"/>
        <v>206.95362</v>
      </c>
      <c r="I442" s="259">
        <v>306.82569000000001</v>
      </c>
      <c r="J442" s="32">
        <v>125.32317</v>
      </c>
      <c r="K442" s="358"/>
      <c r="L442" s="39"/>
      <c r="M442" s="358"/>
      <c r="N442" s="39"/>
      <c r="O442" s="358"/>
      <c r="P442" s="39"/>
      <c r="Q442" s="259"/>
      <c r="R442" s="32"/>
      <c r="S442" s="39">
        <v>81.630449999999996</v>
      </c>
      <c r="T442" s="259"/>
      <c r="U442" s="32"/>
      <c r="V442" s="358"/>
      <c r="W442" s="53"/>
      <c r="X442" s="358"/>
      <c r="Y442" s="39"/>
      <c r="Z442" s="371"/>
      <c r="AA442" s="40"/>
      <c r="AB442" s="358"/>
      <c r="AC442" s="39"/>
      <c r="AD442" s="54"/>
      <c r="AE442" s="358"/>
      <c r="AF442" s="39"/>
      <c r="AG442" s="39"/>
      <c r="AH442" s="259"/>
      <c r="AI442" s="32"/>
      <c r="AJ442" s="259"/>
      <c r="AK442" s="32"/>
      <c r="AL442" s="259"/>
      <c r="AM442" s="39"/>
      <c r="AN442" s="371"/>
      <c r="AO442" s="40"/>
      <c r="AP442" s="358"/>
      <c r="AQ442" s="39"/>
      <c r="AR442" s="40"/>
      <c r="AS442" s="40"/>
      <c r="AT442" s="40"/>
      <c r="AU442" s="39"/>
      <c r="AV442" s="358"/>
      <c r="AW442" s="39"/>
      <c r="AX442" s="54"/>
      <c r="AY442" s="358"/>
      <c r="AZ442" s="39"/>
      <c r="BA442" s="358"/>
      <c r="BB442" s="39"/>
      <c r="BC442" s="40"/>
      <c r="BD442" s="39"/>
      <c r="BE442" s="39"/>
      <c r="BF442" s="40"/>
      <c r="BG442" s="40"/>
      <c r="BH442" s="55"/>
      <c r="BI442" s="56"/>
      <c r="BJ442" s="39"/>
      <c r="BK442" s="54"/>
      <c r="BL442" s="358"/>
      <c r="BM442" s="39"/>
      <c r="BN442" s="381"/>
      <c r="BO442" s="53"/>
      <c r="BP442" s="53"/>
      <c r="BQ442" s="39"/>
      <c r="BR442" s="39"/>
      <c r="BS442" s="39"/>
      <c r="BT442" s="32"/>
      <c r="BU442" s="39"/>
      <c r="BV442" s="57"/>
      <c r="BW442" s="375"/>
      <c r="BX442" s="54"/>
      <c r="BY442" s="358"/>
      <c r="BZ442" s="58"/>
      <c r="CA442" s="59"/>
      <c r="CB442" s="60"/>
      <c r="CC442" s="59"/>
      <c r="CD442" s="59"/>
      <c r="CE442" s="61"/>
      <c r="CF442" s="39"/>
      <c r="CG442" s="39"/>
    </row>
    <row r="443" spans="1:85" ht="46.5" outlineLevel="1" x14ac:dyDescent="0.35">
      <c r="A443" s="75" t="s">
        <v>686</v>
      </c>
      <c r="B443" s="78" t="s">
        <v>1254</v>
      </c>
      <c r="C443" s="35" t="s">
        <v>81</v>
      </c>
      <c r="D443" s="35" t="s">
        <v>689</v>
      </c>
      <c r="E443" s="36" t="s">
        <v>74</v>
      </c>
      <c r="F443" s="77">
        <f t="shared" si="78"/>
        <v>895.38</v>
      </c>
      <c r="G443" s="259">
        <f t="shared" si="73"/>
        <v>0</v>
      </c>
      <c r="H443" s="32">
        <f t="shared" si="74"/>
        <v>895.38</v>
      </c>
      <c r="I443" s="259"/>
      <c r="J443" s="32"/>
      <c r="K443" s="358"/>
      <c r="L443" s="39"/>
      <c r="M443" s="358"/>
      <c r="N443" s="39"/>
      <c r="O443" s="358"/>
      <c r="P443" s="39"/>
      <c r="Q443" s="259"/>
      <c r="R443" s="32"/>
      <c r="S443" s="39"/>
      <c r="T443" s="259"/>
      <c r="U443" s="32"/>
      <c r="V443" s="358"/>
      <c r="W443" s="53"/>
      <c r="X443" s="358"/>
      <c r="Y443" s="39"/>
      <c r="Z443" s="371"/>
      <c r="AA443" s="40"/>
      <c r="AB443" s="358"/>
      <c r="AC443" s="39"/>
      <c r="AD443" s="54"/>
      <c r="AE443" s="358"/>
      <c r="AF443" s="39"/>
      <c r="AG443" s="39"/>
      <c r="AH443" s="259"/>
      <c r="AI443" s="32"/>
      <c r="AJ443" s="259"/>
      <c r="AK443" s="32"/>
      <c r="AL443" s="259"/>
      <c r="AM443" s="39"/>
      <c r="AN443" s="371"/>
      <c r="AO443" s="40"/>
      <c r="AP443" s="358"/>
      <c r="AQ443" s="39"/>
      <c r="AR443" s="40"/>
      <c r="AS443" s="40"/>
      <c r="AT443" s="40"/>
      <c r="AU443" s="39"/>
      <c r="AV443" s="358"/>
      <c r="AW443" s="39"/>
      <c r="AX443" s="54"/>
      <c r="AY443" s="358"/>
      <c r="AZ443" s="39"/>
      <c r="BA443" s="358"/>
      <c r="BB443" s="39"/>
      <c r="BC443" s="40"/>
      <c r="BD443" s="39"/>
      <c r="BE443" s="39"/>
      <c r="BF443" s="40"/>
      <c r="BG443" s="40"/>
      <c r="BH443" s="55"/>
      <c r="BI443" s="56"/>
      <c r="BJ443" s="39">
        <v>895.38</v>
      </c>
      <c r="BK443" s="54"/>
      <c r="BL443" s="358"/>
      <c r="BM443" s="39"/>
      <c r="BN443" s="381"/>
      <c r="BO443" s="53"/>
      <c r="BP443" s="53"/>
      <c r="BQ443" s="39"/>
      <c r="BR443" s="39"/>
      <c r="BS443" s="39"/>
      <c r="BT443" s="32"/>
      <c r="BU443" s="39"/>
      <c r="BV443" s="57"/>
      <c r="BW443" s="375"/>
      <c r="BX443" s="54"/>
      <c r="BY443" s="358"/>
      <c r="BZ443" s="58"/>
      <c r="CA443" s="59"/>
      <c r="CB443" s="60"/>
      <c r="CC443" s="59"/>
      <c r="CD443" s="59"/>
      <c r="CE443" s="61"/>
      <c r="CF443" s="39"/>
      <c r="CG443" s="39"/>
    </row>
    <row r="444" spans="1:85" ht="46.5" outlineLevel="1" x14ac:dyDescent="0.35">
      <c r="A444" s="75" t="s">
        <v>686</v>
      </c>
      <c r="B444" s="78" t="s">
        <v>690</v>
      </c>
      <c r="C444" s="35" t="s">
        <v>81</v>
      </c>
      <c r="D444" s="72">
        <v>245607110149</v>
      </c>
      <c r="E444" s="36" t="s">
        <v>74</v>
      </c>
      <c r="F444" s="77">
        <f t="shared" si="78"/>
        <v>88.290400000000005</v>
      </c>
      <c r="G444" s="259">
        <f t="shared" si="73"/>
        <v>14.70552</v>
      </c>
      <c r="H444" s="32">
        <f t="shared" si="74"/>
        <v>73.584879999999998</v>
      </c>
      <c r="I444" s="259"/>
      <c r="J444" s="32"/>
      <c r="K444" s="358">
        <v>14.70552</v>
      </c>
      <c r="L444" s="39">
        <v>6.0064799999999998</v>
      </c>
      <c r="M444" s="358"/>
      <c r="N444" s="39"/>
      <c r="O444" s="358"/>
      <c r="P444" s="39"/>
      <c r="Q444" s="259"/>
      <c r="R444" s="32"/>
      <c r="S444" s="39">
        <v>67.578400000000002</v>
      </c>
      <c r="T444" s="259"/>
      <c r="U444" s="32"/>
      <c r="V444" s="358"/>
      <c r="W444" s="53"/>
      <c r="X444" s="358"/>
      <c r="Y444" s="39"/>
      <c r="Z444" s="371"/>
      <c r="AA444" s="40"/>
      <c r="AB444" s="358"/>
      <c r="AC444" s="39"/>
      <c r="AD444" s="54"/>
      <c r="AE444" s="358"/>
      <c r="AF444" s="39"/>
      <c r="AG444" s="39"/>
      <c r="AH444" s="259"/>
      <c r="AI444" s="32"/>
      <c r="AJ444" s="259"/>
      <c r="AK444" s="32"/>
      <c r="AL444" s="259"/>
      <c r="AM444" s="39"/>
      <c r="AN444" s="371"/>
      <c r="AO444" s="40"/>
      <c r="AP444" s="358"/>
      <c r="AQ444" s="39"/>
      <c r="AR444" s="40"/>
      <c r="AS444" s="40"/>
      <c r="AT444" s="40"/>
      <c r="AU444" s="39"/>
      <c r="AV444" s="358"/>
      <c r="AW444" s="39"/>
      <c r="AX444" s="54"/>
      <c r="AY444" s="358"/>
      <c r="AZ444" s="39"/>
      <c r="BA444" s="358"/>
      <c r="BB444" s="39"/>
      <c r="BC444" s="40"/>
      <c r="BD444" s="39"/>
      <c r="BE444" s="39"/>
      <c r="BF444" s="40"/>
      <c r="BG444" s="40"/>
      <c r="BH444" s="55"/>
      <c r="BI444" s="44"/>
      <c r="BJ444" s="32"/>
      <c r="BK444" s="54"/>
      <c r="BL444" s="358"/>
      <c r="BM444" s="39"/>
      <c r="BN444" s="381"/>
      <c r="BO444" s="53"/>
      <c r="BP444" s="53"/>
      <c r="BQ444" s="39"/>
      <c r="BR444" s="39"/>
      <c r="BS444" s="39"/>
      <c r="BT444" s="32"/>
      <c r="BU444" s="39"/>
      <c r="BV444" s="57"/>
      <c r="BW444" s="375"/>
      <c r="BX444" s="54"/>
      <c r="BY444" s="358"/>
      <c r="BZ444" s="58"/>
      <c r="CA444" s="59"/>
      <c r="CB444" s="60"/>
      <c r="CC444" s="59"/>
      <c r="CD444" s="59"/>
      <c r="CE444" s="61"/>
      <c r="CF444" s="39"/>
      <c r="CG444" s="39"/>
    </row>
    <row r="445" spans="1:85" ht="46.5" outlineLevel="1" x14ac:dyDescent="0.35">
      <c r="A445" s="75" t="s">
        <v>686</v>
      </c>
      <c r="B445" s="78" t="s">
        <v>691</v>
      </c>
      <c r="C445" s="35" t="s">
        <v>81</v>
      </c>
      <c r="D445" s="72">
        <v>245601040022</v>
      </c>
      <c r="E445" s="36" t="s">
        <v>74</v>
      </c>
      <c r="F445" s="77">
        <f t="shared" si="78"/>
        <v>357.5385</v>
      </c>
      <c r="G445" s="259">
        <f t="shared" si="73"/>
        <v>60.660269999999997</v>
      </c>
      <c r="H445" s="32">
        <f t="shared" si="74"/>
        <v>296.87822999999997</v>
      </c>
      <c r="I445" s="259"/>
      <c r="J445" s="32"/>
      <c r="K445" s="358">
        <v>60.660269999999997</v>
      </c>
      <c r="L445" s="39">
        <v>24.776730000000001</v>
      </c>
      <c r="M445" s="358"/>
      <c r="N445" s="39"/>
      <c r="O445" s="358"/>
      <c r="P445" s="39"/>
      <c r="Q445" s="259"/>
      <c r="R445" s="32"/>
      <c r="S445" s="39">
        <v>272.10149999999999</v>
      </c>
      <c r="T445" s="259"/>
      <c r="U445" s="32"/>
      <c r="V445" s="358"/>
      <c r="W445" s="53"/>
      <c r="X445" s="358"/>
      <c r="Y445" s="39"/>
      <c r="Z445" s="371"/>
      <c r="AA445" s="40"/>
      <c r="AB445" s="358"/>
      <c r="AC445" s="39"/>
      <c r="AD445" s="54"/>
      <c r="AE445" s="358"/>
      <c r="AF445" s="39"/>
      <c r="AG445" s="39"/>
      <c r="AH445" s="259"/>
      <c r="AI445" s="32"/>
      <c r="AJ445" s="259"/>
      <c r="AK445" s="32"/>
      <c r="AL445" s="259"/>
      <c r="AM445" s="39"/>
      <c r="AN445" s="371"/>
      <c r="AO445" s="40"/>
      <c r="AP445" s="358"/>
      <c r="AQ445" s="39"/>
      <c r="AR445" s="40"/>
      <c r="AS445" s="40"/>
      <c r="AT445" s="40"/>
      <c r="AU445" s="39"/>
      <c r="AV445" s="358"/>
      <c r="AW445" s="39"/>
      <c r="AX445" s="54"/>
      <c r="AY445" s="358"/>
      <c r="AZ445" s="39"/>
      <c r="BA445" s="358"/>
      <c r="BB445" s="39"/>
      <c r="BC445" s="40"/>
      <c r="BD445" s="39"/>
      <c r="BE445" s="39"/>
      <c r="BF445" s="40"/>
      <c r="BG445" s="40"/>
      <c r="BH445" s="55"/>
      <c r="BI445" s="56"/>
      <c r="BJ445" s="39"/>
      <c r="BK445" s="54"/>
      <c r="BL445" s="358"/>
      <c r="BM445" s="39"/>
      <c r="BN445" s="381"/>
      <c r="BO445" s="53"/>
      <c r="BP445" s="53"/>
      <c r="BQ445" s="39"/>
      <c r="BR445" s="39"/>
      <c r="BS445" s="39"/>
      <c r="BT445" s="32"/>
      <c r="BU445" s="39"/>
      <c r="BV445" s="57"/>
      <c r="BW445" s="375"/>
      <c r="BX445" s="54"/>
      <c r="BY445" s="358"/>
      <c r="BZ445" s="58"/>
      <c r="CA445" s="59"/>
      <c r="CB445" s="60"/>
      <c r="CC445" s="59"/>
      <c r="CD445" s="59"/>
      <c r="CE445" s="61"/>
      <c r="CF445" s="39"/>
      <c r="CG445" s="39"/>
    </row>
    <row r="446" spans="1:85" ht="46.5" outlineLevel="1" x14ac:dyDescent="0.35">
      <c r="A446" s="75" t="s">
        <v>686</v>
      </c>
      <c r="B446" s="192" t="s">
        <v>1203</v>
      </c>
      <c r="C446" s="295" t="s">
        <v>168</v>
      </c>
      <c r="D446" s="296">
        <v>2456007623</v>
      </c>
      <c r="E446" s="297"/>
      <c r="F446" s="77">
        <f>G446+H446</f>
        <v>27136.85153</v>
      </c>
      <c r="G446" s="259">
        <f>SUMIF($I$5:$CG$5,"федеральный бюджет",I446:CG446)</f>
        <v>0</v>
      </c>
      <c r="H446" s="32">
        <f>SUMIF($I$5:$CG$5,"краевой бюджет",I446:CG446)</f>
        <v>27136.85153</v>
      </c>
      <c r="I446" s="348"/>
      <c r="J446" s="294"/>
      <c r="K446" s="365"/>
      <c r="L446" s="293"/>
      <c r="M446" s="365"/>
      <c r="N446" s="293"/>
      <c r="O446" s="365"/>
      <c r="P446" s="293"/>
      <c r="Q446" s="348"/>
      <c r="R446" s="294"/>
      <c r="S446" s="293"/>
      <c r="T446" s="348"/>
      <c r="U446" s="294"/>
      <c r="V446" s="365"/>
      <c r="W446" s="292"/>
      <c r="X446" s="365"/>
      <c r="Y446" s="293"/>
      <c r="Z446" s="365"/>
      <c r="AA446" s="293"/>
      <c r="AB446" s="365"/>
      <c r="AC446" s="293"/>
      <c r="AD446" s="293"/>
      <c r="AE446" s="365"/>
      <c r="AF446" s="293"/>
      <c r="AG446" s="293"/>
      <c r="AH446" s="348"/>
      <c r="AI446" s="294"/>
      <c r="AJ446" s="348"/>
      <c r="AK446" s="294"/>
      <c r="AL446" s="348"/>
      <c r="AM446" s="293"/>
      <c r="AN446" s="365"/>
      <c r="AO446" s="293"/>
      <c r="AP446" s="365"/>
      <c r="AQ446" s="293"/>
      <c r="AR446" s="293"/>
      <c r="AS446" s="293"/>
      <c r="AT446" s="293"/>
      <c r="AU446" s="293"/>
      <c r="AV446" s="365"/>
      <c r="AW446" s="293"/>
      <c r="AX446" s="293"/>
      <c r="AY446" s="365"/>
      <c r="AZ446" s="293"/>
      <c r="BA446" s="365"/>
      <c r="BB446" s="293"/>
      <c r="BC446" s="293"/>
      <c r="BD446" s="293"/>
      <c r="BE446" s="293"/>
      <c r="BF446" s="293">
        <v>27136.85153</v>
      </c>
      <c r="BG446" s="293"/>
      <c r="BH446" s="293"/>
      <c r="BI446" s="293"/>
      <c r="BJ446" s="293"/>
      <c r="BK446" s="293"/>
      <c r="BL446" s="365"/>
      <c r="BM446" s="293"/>
      <c r="BN446" s="383"/>
      <c r="BO446" s="292"/>
      <c r="BP446" s="292"/>
      <c r="BQ446" s="293"/>
      <c r="BR446" s="293"/>
      <c r="BS446" s="293"/>
      <c r="BT446" s="294"/>
      <c r="BU446" s="293"/>
      <c r="BV446" s="293"/>
      <c r="BW446" s="365"/>
      <c r="BX446" s="293"/>
      <c r="BY446" s="365"/>
      <c r="BZ446" s="292"/>
      <c r="CA446" s="292"/>
      <c r="CB446" s="292"/>
      <c r="CC446" s="292"/>
      <c r="CD446" s="292"/>
      <c r="CE446" s="292"/>
      <c r="CF446" s="293"/>
      <c r="CG446" s="293"/>
    </row>
    <row r="447" spans="1:85" ht="46.5" outlineLevel="1" x14ac:dyDescent="0.35">
      <c r="A447" s="75" t="s">
        <v>686</v>
      </c>
      <c r="B447" s="78" t="s">
        <v>692</v>
      </c>
      <c r="C447" s="35" t="s">
        <v>118</v>
      </c>
      <c r="D447" s="35" t="s">
        <v>693</v>
      </c>
      <c r="E447" s="36" t="s">
        <v>248</v>
      </c>
      <c r="F447" s="77">
        <f t="shared" si="78"/>
        <v>7867.0012699999997</v>
      </c>
      <c r="G447" s="259">
        <f t="shared" si="73"/>
        <v>116.79482</v>
      </c>
      <c r="H447" s="32">
        <f t="shared" si="74"/>
        <v>7750.2064499999997</v>
      </c>
      <c r="I447" s="259"/>
      <c r="J447" s="32"/>
      <c r="K447" s="358"/>
      <c r="L447" s="39"/>
      <c r="M447" s="358"/>
      <c r="N447" s="39"/>
      <c r="O447" s="358"/>
      <c r="P447" s="39"/>
      <c r="Q447" s="259"/>
      <c r="R447" s="32"/>
      <c r="S447" s="39">
        <v>5967.9279900000001</v>
      </c>
      <c r="T447" s="259"/>
      <c r="U447" s="32"/>
      <c r="V447" s="358"/>
      <c r="W447" s="53"/>
      <c r="X447" s="358"/>
      <c r="Y447" s="39"/>
      <c r="Z447" s="371"/>
      <c r="AA447" s="40"/>
      <c r="AB447" s="358"/>
      <c r="AC447" s="39"/>
      <c r="AD447" s="54"/>
      <c r="AE447" s="358"/>
      <c r="AF447" s="39"/>
      <c r="AG447" s="39"/>
      <c r="AH447" s="259"/>
      <c r="AI447" s="32"/>
      <c r="AJ447" s="259"/>
      <c r="AK447" s="32"/>
      <c r="AL447" s="259"/>
      <c r="AM447" s="39"/>
      <c r="AN447" s="371"/>
      <c r="AO447" s="40"/>
      <c r="AP447" s="358"/>
      <c r="AQ447" s="39"/>
      <c r="AR447" s="40"/>
      <c r="AS447" s="40"/>
      <c r="AT447" s="40"/>
      <c r="AU447" s="39"/>
      <c r="AV447" s="358"/>
      <c r="AW447" s="39"/>
      <c r="AX447" s="54"/>
      <c r="AY447" s="358"/>
      <c r="AZ447" s="39"/>
      <c r="BA447" s="358"/>
      <c r="BB447" s="39"/>
      <c r="BC447" s="40"/>
      <c r="BD447" s="39"/>
      <c r="BE447" s="39"/>
      <c r="BF447" s="40"/>
      <c r="BG447" s="40"/>
      <c r="BH447" s="55"/>
      <c r="BI447" s="56"/>
      <c r="BJ447" s="39"/>
      <c r="BK447" s="54"/>
      <c r="BL447" s="358"/>
      <c r="BM447" s="39"/>
      <c r="BN447" s="381"/>
      <c r="BO447" s="53"/>
      <c r="BP447" s="53"/>
      <c r="BQ447" s="39"/>
      <c r="BR447" s="39"/>
      <c r="BS447" s="39"/>
      <c r="BT447" s="32"/>
      <c r="BU447" s="39">
        <v>1442.21659</v>
      </c>
      <c r="BV447" s="57"/>
      <c r="BW447" s="375">
        <v>116.79482</v>
      </c>
      <c r="BX447" s="54">
        <v>340.06187</v>
      </c>
      <c r="BY447" s="358"/>
      <c r="BZ447" s="58"/>
      <c r="CA447" s="59"/>
      <c r="CB447" s="60"/>
      <c r="CC447" s="59"/>
      <c r="CD447" s="59"/>
      <c r="CE447" s="61"/>
      <c r="CF447" s="39"/>
      <c r="CG447" s="39"/>
    </row>
    <row r="448" spans="1:85" outlineLevel="1" x14ac:dyDescent="0.35">
      <c r="A448" s="75" t="s">
        <v>686</v>
      </c>
      <c r="B448" s="128" t="s">
        <v>694</v>
      </c>
      <c r="C448" s="35" t="s">
        <v>118</v>
      </c>
      <c r="D448" s="72" t="s">
        <v>695</v>
      </c>
      <c r="E448" s="36" t="s">
        <v>248</v>
      </c>
      <c r="F448" s="77">
        <f t="shared" si="78"/>
        <v>118266.23208</v>
      </c>
      <c r="G448" s="259">
        <f t="shared" si="73"/>
        <v>18512.890049999998</v>
      </c>
      <c r="H448" s="32">
        <f t="shared" si="74"/>
        <v>99753.34203</v>
      </c>
      <c r="I448" s="259"/>
      <c r="J448" s="32"/>
      <c r="K448" s="358"/>
      <c r="L448" s="39"/>
      <c r="M448" s="358">
        <v>1539.6310599999999</v>
      </c>
      <c r="N448" s="39">
        <v>628.86338999999998</v>
      </c>
      <c r="O448" s="358"/>
      <c r="P448" s="39"/>
      <c r="Q448" s="259"/>
      <c r="R448" s="32"/>
      <c r="S448" s="39">
        <f>20848.91166+6345.7475</f>
        <v>27194.659160000003</v>
      </c>
      <c r="T448" s="259"/>
      <c r="U448" s="32"/>
      <c r="V448" s="358"/>
      <c r="W448" s="53"/>
      <c r="X448" s="358"/>
      <c r="Y448" s="39"/>
      <c r="Z448" s="371"/>
      <c r="AA448" s="40"/>
      <c r="AB448" s="358"/>
      <c r="AC448" s="39"/>
      <c r="AD448" s="54"/>
      <c r="AE448" s="358"/>
      <c r="AF448" s="39"/>
      <c r="AG448" s="39">
        <v>64997.079899999997</v>
      </c>
      <c r="AH448" s="358">
        <v>16973.258989999998</v>
      </c>
      <c r="AI448" s="39">
        <v>6932.7395800000004</v>
      </c>
      <c r="AJ448" s="259"/>
      <c r="AK448" s="32"/>
      <c r="AL448" s="259"/>
      <c r="AM448" s="39"/>
      <c r="AN448" s="371"/>
      <c r="AO448" s="40"/>
      <c r="AP448" s="358"/>
      <c r="AQ448" s="39"/>
      <c r="AR448" s="40"/>
      <c r="AS448" s="40"/>
      <c r="AT448" s="40"/>
      <c r="AU448" s="39"/>
      <c r="AV448" s="358"/>
      <c r="AW448" s="39"/>
      <c r="AX448" s="54"/>
      <c r="AY448" s="358"/>
      <c r="AZ448" s="39"/>
      <c r="BA448" s="358"/>
      <c r="BB448" s="39"/>
      <c r="BC448" s="40"/>
      <c r="BD448" s="39"/>
      <c r="BE448" s="39"/>
      <c r="BF448" s="40"/>
      <c r="BG448" s="40"/>
      <c r="BH448" s="55"/>
      <c r="BI448" s="56"/>
      <c r="BJ448" s="39"/>
      <c r="BK448" s="54"/>
      <c r="BL448" s="358"/>
      <c r="BM448" s="39"/>
      <c r="BN448" s="381"/>
      <c r="BO448" s="53"/>
      <c r="BP448" s="53"/>
      <c r="BQ448" s="39"/>
      <c r="BR448" s="39"/>
      <c r="BS448" s="39"/>
      <c r="BT448" s="32"/>
      <c r="BU448" s="39"/>
      <c r="BV448" s="57"/>
      <c r="BW448" s="375"/>
      <c r="BX448" s="54"/>
      <c r="BY448" s="358"/>
      <c r="BZ448" s="58"/>
      <c r="CA448" s="59"/>
      <c r="CB448" s="60"/>
      <c r="CC448" s="59"/>
      <c r="CD448" s="59"/>
      <c r="CE448" s="61"/>
      <c r="CF448" s="39"/>
      <c r="CG448" s="39"/>
    </row>
    <row r="449" spans="1:85" ht="46.5" outlineLevel="1" x14ac:dyDescent="0.35">
      <c r="A449" s="189" t="s">
        <v>686</v>
      </c>
      <c r="B449" s="190" t="s">
        <v>1259</v>
      </c>
      <c r="C449" s="191" t="s">
        <v>118</v>
      </c>
      <c r="D449" s="72">
        <v>2466208826</v>
      </c>
      <c r="E449" s="36" t="s">
        <v>126</v>
      </c>
      <c r="F449" s="77">
        <f t="shared" si="78"/>
        <v>40125.580969999995</v>
      </c>
      <c r="G449" s="259">
        <f t="shared" si="73"/>
        <v>162.68678</v>
      </c>
      <c r="H449" s="32">
        <f t="shared" si="74"/>
        <v>39962.894189999992</v>
      </c>
      <c r="I449" s="259"/>
      <c r="J449" s="32"/>
      <c r="K449" s="358"/>
      <c r="L449" s="39"/>
      <c r="M449" s="358"/>
      <c r="N449" s="39"/>
      <c r="O449" s="358"/>
      <c r="P449" s="39"/>
      <c r="Q449" s="259"/>
      <c r="R449" s="32"/>
      <c r="S449" s="39"/>
      <c r="T449" s="259"/>
      <c r="U449" s="32"/>
      <c r="V449" s="358"/>
      <c r="W449" s="53"/>
      <c r="X449" s="358"/>
      <c r="Y449" s="39"/>
      <c r="Z449" s="371"/>
      <c r="AA449" s="40"/>
      <c r="AB449" s="358"/>
      <c r="AC449" s="39"/>
      <c r="AD449" s="54"/>
      <c r="AE449" s="358">
        <v>162.68678</v>
      </c>
      <c r="AF449" s="39">
        <v>66.449529999999996</v>
      </c>
      <c r="AG449" s="39">
        <v>36806.623529999997</v>
      </c>
      <c r="AH449" s="259"/>
      <c r="AI449" s="32"/>
      <c r="AJ449" s="259"/>
      <c r="AK449" s="32"/>
      <c r="AL449" s="259"/>
      <c r="AM449" s="39"/>
      <c r="AN449" s="371"/>
      <c r="AO449" s="40"/>
      <c r="AP449" s="358"/>
      <c r="AQ449" s="39"/>
      <c r="AR449" s="40"/>
      <c r="AS449" s="40"/>
      <c r="AT449" s="40"/>
      <c r="AU449" s="39"/>
      <c r="AV449" s="358"/>
      <c r="AW449" s="39"/>
      <c r="AX449" s="54"/>
      <c r="AY449" s="358"/>
      <c r="AZ449" s="39"/>
      <c r="BA449" s="358"/>
      <c r="BB449" s="39"/>
      <c r="BC449" s="40"/>
      <c r="BD449" s="39"/>
      <c r="BE449" s="39"/>
      <c r="BF449" s="40"/>
      <c r="BG449" s="40"/>
      <c r="BH449" s="55"/>
      <c r="BI449" s="56"/>
      <c r="BJ449" s="39"/>
      <c r="BK449" s="54"/>
      <c r="BL449" s="358"/>
      <c r="BM449" s="39"/>
      <c r="BN449" s="381"/>
      <c r="BO449" s="53"/>
      <c r="BP449" s="53"/>
      <c r="BQ449" s="39"/>
      <c r="BR449" s="39"/>
      <c r="BS449" s="39"/>
      <c r="BT449" s="32">
        <v>3089.8211299999998</v>
      </c>
      <c r="BU449" s="39"/>
      <c r="BV449" s="57"/>
      <c r="BW449" s="375"/>
      <c r="BX449" s="54"/>
      <c r="BY449" s="358"/>
      <c r="BZ449" s="58"/>
      <c r="CA449" s="59"/>
      <c r="CB449" s="60"/>
      <c r="CC449" s="59"/>
      <c r="CD449" s="59"/>
      <c r="CE449" s="61"/>
      <c r="CF449" s="39"/>
      <c r="CG449" s="39"/>
    </row>
    <row r="450" spans="1:85" ht="46.5" outlineLevel="1" x14ac:dyDescent="0.35">
      <c r="A450" s="75" t="s">
        <v>686</v>
      </c>
      <c r="B450" s="192" t="s">
        <v>696</v>
      </c>
      <c r="C450" s="35" t="s">
        <v>118</v>
      </c>
      <c r="D450" s="72">
        <v>2456200063</v>
      </c>
      <c r="E450" s="85" t="s">
        <v>169</v>
      </c>
      <c r="F450" s="77">
        <f t="shared" si="78"/>
        <v>5937.35178</v>
      </c>
      <c r="G450" s="259">
        <f t="shared" si="73"/>
        <v>0</v>
      </c>
      <c r="H450" s="32">
        <f t="shared" si="74"/>
        <v>5937.35178</v>
      </c>
      <c r="I450" s="259"/>
      <c r="J450" s="32"/>
      <c r="K450" s="358"/>
      <c r="L450" s="39"/>
      <c r="M450" s="358"/>
      <c r="N450" s="39"/>
      <c r="O450" s="358"/>
      <c r="P450" s="39"/>
      <c r="Q450" s="259"/>
      <c r="R450" s="32"/>
      <c r="S450" s="39"/>
      <c r="T450" s="259"/>
      <c r="U450" s="32"/>
      <c r="V450" s="358"/>
      <c r="W450" s="53"/>
      <c r="X450" s="358"/>
      <c r="Y450" s="39"/>
      <c r="Z450" s="371"/>
      <c r="AA450" s="40"/>
      <c r="AB450" s="358"/>
      <c r="AC450" s="39"/>
      <c r="AD450" s="54"/>
      <c r="AE450" s="358"/>
      <c r="AF450" s="39"/>
      <c r="AG450" s="39">
        <v>5937.35178</v>
      </c>
      <c r="AH450" s="259"/>
      <c r="AI450" s="32"/>
      <c r="AJ450" s="259"/>
      <c r="AK450" s="32"/>
      <c r="AL450" s="259"/>
      <c r="AM450" s="39"/>
      <c r="AN450" s="371"/>
      <c r="AO450" s="40"/>
      <c r="AP450" s="358"/>
      <c r="AQ450" s="39"/>
      <c r="AR450" s="40"/>
      <c r="AS450" s="40"/>
      <c r="AT450" s="40"/>
      <c r="AU450" s="39"/>
      <c r="AV450" s="358"/>
      <c r="AW450" s="39"/>
      <c r="AX450" s="54"/>
      <c r="AY450" s="358"/>
      <c r="AZ450" s="39"/>
      <c r="BA450" s="358"/>
      <c r="BB450" s="39"/>
      <c r="BC450" s="40"/>
      <c r="BD450" s="39"/>
      <c r="BE450" s="39"/>
      <c r="BF450" s="40"/>
      <c r="BG450" s="40"/>
      <c r="BH450" s="55"/>
      <c r="BI450" s="56"/>
      <c r="BJ450" s="39"/>
      <c r="BK450" s="54"/>
      <c r="BL450" s="358"/>
      <c r="BM450" s="39"/>
      <c r="BN450" s="381"/>
      <c r="BO450" s="53"/>
      <c r="BP450" s="53"/>
      <c r="BQ450" s="39"/>
      <c r="BR450" s="39"/>
      <c r="BS450" s="39"/>
      <c r="BT450" s="32"/>
      <c r="BU450" s="39"/>
      <c r="BV450" s="57"/>
      <c r="BW450" s="375"/>
      <c r="BX450" s="54"/>
      <c r="BY450" s="358"/>
      <c r="BZ450" s="58"/>
      <c r="CA450" s="59"/>
      <c r="CB450" s="60"/>
      <c r="CC450" s="59"/>
      <c r="CD450" s="59"/>
      <c r="CE450" s="61"/>
      <c r="CF450" s="39"/>
      <c r="CG450" s="39"/>
    </row>
    <row r="451" spans="1:85" s="3" customFormat="1" ht="22.5" x14ac:dyDescent="0.3">
      <c r="A451" s="264" t="s">
        <v>697</v>
      </c>
      <c r="B451" s="265"/>
      <c r="C451" s="261" t="s">
        <v>135</v>
      </c>
      <c r="D451" s="262"/>
      <c r="E451" s="262"/>
      <c r="F451" s="260">
        <f>SUBTOTAL(9,F442:F450)</f>
        <v>201188.00583999997</v>
      </c>
      <c r="G451" s="260">
        <f>SUBTOTAL(9,G442:G450)</f>
        <v>19174.563129999999</v>
      </c>
      <c r="H451" s="260">
        <f>SUBTOTAL(9,H442:H450)</f>
        <v>182013.44270999997</v>
      </c>
      <c r="I451" s="260">
        <f>SUBTOTAL(9,I442:I450)</f>
        <v>306.82569000000001</v>
      </c>
      <c r="J451" s="260">
        <f>SUBTOTAL(9,J442:J450)</f>
        <v>125.32317</v>
      </c>
      <c r="K451" s="260">
        <f>SUBTOTAL(9,K442:K450)</f>
        <v>75.365790000000004</v>
      </c>
      <c r="L451" s="260">
        <f>SUBTOTAL(9,L442:L450)</f>
        <v>30.78321</v>
      </c>
      <c r="M451" s="260">
        <f>SUBTOTAL(9,M442:M450)</f>
        <v>1539.6310599999999</v>
      </c>
      <c r="N451" s="260">
        <f>SUBTOTAL(9,N442:N450)</f>
        <v>628.86338999999998</v>
      </c>
      <c r="O451" s="260">
        <f>SUBTOTAL(9,O442:O450)</f>
        <v>0</v>
      </c>
      <c r="P451" s="260">
        <f>SUBTOTAL(9,P442:P450)</f>
        <v>0</v>
      </c>
      <c r="Q451" s="260">
        <f>SUBTOTAL(9,Q442:Q450)</f>
        <v>0</v>
      </c>
      <c r="R451" s="260">
        <f>SUBTOTAL(9,R442:R450)</f>
        <v>0</v>
      </c>
      <c r="S451" s="260">
        <f>SUBTOTAL(9,S442:S450)</f>
        <v>33583.897500000006</v>
      </c>
      <c r="T451" s="260">
        <f>SUBTOTAL(9,T442:T450)</f>
        <v>0</v>
      </c>
      <c r="U451" s="260">
        <f>SUBTOTAL(9,U442:U450)</f>
        <v>0</v>
      </c>
      <c r="V451" s="260">
        <f>SUBTOTAL(9,V442:V450)</f>
        <v>0</v>
      </c>
      <c r="W451" s="260">
        <f>SUBTOTAL(9,W442:W450)</f>
        <v>0</v>
      </c>
      <c r="X451" s="260">
        <f>SUBTOTAL(9,X442:X450)</f>
        <v>0</v>
      </c>
      <c r="Y451" s="260">
        <f>SUBTOTAL(9,Y442:Y450)</f>
        <v>0</v>
      </c>
      <c r="Z451" s="260">
        <f>SUBTOTAL(9,Z442:Z450)</f>
        <v>0</v>
      </c>
      <c r="AA451" s="260">
        <f>SUBTOTAL(9,AA442:AA450)</f>
        <v>0</v>
      </c>
      <c r="AB451" s="260">
        <f>SUBTOTAL(9,AB442:AB450)</f>
        <v>0</v>
      </c>
      <c r="AC451" s="260">
        <f>SUBTOTAL(9,AC442:AC450)</f>
        <v>0</v>
      </c>
      <c r="AD451" s="260">
        <f>SUBTOTAL(9,AD442:AD450)</f>
        <v>0</v>
      </c>
      <c r="AE451" s="260">
        <f>SUBTOTAL(9,AE442:AE450)</f>
        <v>162.68678</v>
      </c>
      <c r="AF451" s="260">
        <f>SUBTOTAL(9,AF442:AF450)</f>
        <v>66.449529999999996</v>
      </c>
      <c r="AG451" s="260">
        <f>SUBTOTAL(9,AG442:AG450)</f>
        <v>107741.05520999999</v>
      </c>
      <c r="AH451" s="260">
        <f>SUBTOTAL(9,AH442:AH450)</f>
        <v>16973.258989999998</v>
      </c>
      <c r="AI451" s="260">
        <f>SUBTOTAL(9,AI442:AI450)</f>
        <v>6932.7395800000004</v>
      </c>
      <c r="AJ451" s="260">
        <f>SUBTOTAL(9,AJ442:AJ450)</f>
        <v>0</v>
      </c>
      <c r="AK451" s="260">
        <f>SUBTOTAL(9,AK442:AK450)</f>
        <v>0</v>
      </c>
      <c r="AL451" s="260">
        <f>SUBTOTAL(9,AL442:AL450)</f>
        <v>0</v>
      </c>
      <c r="AM451" s="260">
        <f>SUBTOTAL(9,AM442:AM450)</f>
        <v>0</v>
      </c>
      <c r="AN451" s="260">
        <f>SUBTOTAL(9,AN442:AN450)</f>
        <v>0</v>
      </c>
      <c r="AO451" s="260">
        <f>SUBTOTAL(9,AO442:AO450)</f>
        <v>0</v>
      </c>
      <c r="AP451" s="260">
        <f>SUBTOTAL(9,AP442:AP450)</f>
        <v>0</v>
      </c>
      <c r="AQ451" s="260">
        <f>SUBTOTAL(9,AQ442:AQ450)</f>
        <v>0</v>
      </c>
      <c r="AR451" s="260">
        <f>SUBTOTAL(9,AR442:AR450)</f>
        <v>0</v>
      </c>
      <c r="AS451" s="260">
        <f>SUBTOTAL(9,AS442:AS450)</f>
        <v>0</v>
      </c>
      <c r="AT451" s="260">
        <f>SUBTOTAL(9,AT442:AT450)</f>
        <v>0</v>
      </c>
      <c r="AU451" s="260">
        <f>SUBTOTAL(9,AU442:AU450)</f>
        <v>0</v>
      </c>
      <c r="AV451" s="260">
        <f>SUBTOTAL(9,AV442:AV450)</f>
        <v>0</v>
      </c>
      <c r="AW451" s="260">
        <f>SUBTOTAL(9,AW442:AW450)</f>
        <v>0</v>
      </c>
      <c r="AX451" s="260">
        <f>SUBTOTAL(9,AX442:AX450)</f>
        <v>0</v>
      </c>
      <c r="AY451" s="260">
        <f>SUBTOTAL(9,AY442:AY450)</f>
        <v>0</v>
      </c>
      <c r="AZ451" s="260">
        <f>SUBTOTAL(9,AZ442:AZ450)</f>
        <v>0</v>
      </c>
      <c r="BA451" s="260">
        <f>SUBTOTAL(9,BA442:BA450)</f>
        <v>0</v>
      </c>
      <c r="BB451" s="260">
        <f>SUBTOTAL(9,BB442:BB450)</f>
        <v>0</v>
      </c>
      <c r="BC451" s="260">
        <f>SUBTOTAL(9,BC442:BC450)</f>
        <v>0</v>
      </c>
      <c r="BD451" s="260">
        <f>SUBTOTAL(9,BD442:BD450)</f>
        <v>0</v>
      </c>
      <c r="BE451" s="260">
        <f>SUBTOTAL(9,BE442:BE450)</f>
        <v>0</v>
      </c>
      <c r="BF451" s="260">
        <f>SUBTOTAL(9,BF442:BF450)</f>
        <v>27136.85153</v>
      </c>
      <c r="BG451" s="260">
        <f>SUBTOTAL(9,BG442:BG450)</f>
        <v>0</v>
      </c>
      <c r="BH451" s="260">
        <f>SUBTOTAL(9,BH442:BH450)</f>
        <v>0</v>
      </c>
      <c r="BI451" s="260">
        <f>SUBTOTAL(9,BI442:BI450)</f>
        <v>0</v>
      </c>
      <c r="BJ451" s="260">
        <f>SUBTOTAL(9,BJ442:BJ450)</f>
        <v>895.38</v>
      </c>
      <c r="BK451" s="260">
        <f>SUBTOTAL(9,BK442:BK450)</f>
        <v>0</v>
      </c>
      <c r="BL451" s="260">
        <f>SUBTOTAL(9,BL442:BL450)</f>
        <v>0</v>
      </c>
      <c r="BM451" s="260">
        <f>SUBTOTAL(9,BM442:BM450)</f>
        <v>0</v>
      </c>
      <c r="BN451" s="260">
        <f>SUBTOTAL(9,BN442:BN450)</f>
        <v>0</v>
      </c>
      <c r="BO451" s="260">
        <f>SUBTOTAL(9,BO442:BO450)</f>
        <v>0</v>
      </c>
      <c r="BP451" s="260">
        <f>SUBTOTAL(9,BP442:BP450)</f>
        <v>0</v>
      </c>
      <c r="BQ451" s="260">
        <f>SUBTOTAL(9,BQ442:BQ450)</f>
        <v>0</v>
      </c>
      <c r="BR451" s="260">
        <f>SUBTOTAL(9,BR442:BR450)</f>
        <v>0</v>
      </c>
      <c r="BS451" s="260">
        <f>SUBTOTAL(9,BS442:BS450)</f>
        <v>0</v>
      </c>
      <c r="BT451" s="260">
        <f>SUBTOTAL(9,BT442:BT450)</f>
        <v>3089.8211299999998</v>
      </c>
      <c r="BU451" s="260">
        <f>SUBTOTAL(9,BU442:BU450)</f>
        <v>1442.21659</v>
      </c>
      <c r="BV451" s="260">
        <f>SUBTOTAL(9,BV442:BV450)</f>
        <v>0</v>
      </c>
      <c r="BW451" s="260">
        <f>SUBTOTAL(9,BW442:BW450)</f>
        <v>116.79482</v>
      </c>
      <c r="BX451" s="260">
        <f>SUBTOTAL(9,BX442:BX450)</f>
        <v>340.06187</v>
      </c>
      <c r="BY451" s="260">
        <f>SUBTOTAL(9,BY442:BY450)</f>
        <v>0</v>
      </c>
      <c r="BZ451" s="260">
        <f>SUBTOTAL(9,BZ442:BZ450)</f>
        <v>0</v>
      </c>
      <c r="CA451" s="260">
        <f>SUBTOTAL(9,CA442:CA450)</f>
        <v>0</v>
      </c>
      <c r="CB451" s="260">
        <f>SUBTOTAL(9,CB442:CB450)</f>
        <v>0</v>
      </c>
      <c r="CC451" s="260">
        <f>SUBTOTAL(9,CC442:CC450)</f>
        <v>0</v>
      </c>
      <c r="CD451" s="260">
        <f>SUBTOTAL(9,CD442:CD450)</f>
        <v>0</v>
      </c>
      <c r="CE451" s="260">
        <f>SUBTOTAL(9,CE442:CE450)</f>
        <v>0</v>
      </c>
      <c r="CF451" s="260">
        <f>SUBTOTAL(9,CF442:CF450)</f>
        <v>0</v>
      </c>
      <c r="CG451" s="260">
        <f>SUBTOTAL(9,CG442:CG450)</f>
        <v>0</v>
      </c>
    </row>
    <row r="452" spans="1:85" ht="46.5" outlineLevel="1" x14ac:dyDescent="0.35">
      <c r="A452" s="75" t="s">
        <v>698</v>
      </c>
      <c r="B452" s="78" t="s">
        <v>699</v>
      </c>
      <c r="C452" s="35" t="s">
        <v>81</v>
      </c>
      <c r="D452" s="35" t="s">
        <v>700</v>
      </c>
      <c r="E452" s="36" t="s">
        <v>74</v>
      </c>
      <c r="F452" s="77">
        <f>G452+H452</f>
        <v>135.37663000000001</v>
      </c>
      <c r="G452" s="259">
        <f t="shared" si="73"/>
        <v>0</v>
      </c>
      <c r="H452" s="32">
        <f t="shared" si="74"/>
        <v>135.37663000000001</v>
      </c>
      <c r="I452" s="259"/>
      <c r="J452" s="32"/>
      <c r="K452" s="358"/>
      <c r="L452" s="39"/>
      <c r="M452" s="358"/>
      <c r="N452" s="39"/>
      <c r="O452" s="358"/>
      <c r="P452" s="39"/>
      <c r="Q452" s="259"/>
      <c r="R452" s="32"/>
      <c r="S452" s="39"/>
      <c r="T452" s="259"/>
      <c r="U452" s="32"/>
      <c r="V452" s="358"/>
      <c r="W452" s="53"/>
      <c r="X452" s="358"/>
      <c r="Y452" s="39"/>
      <c r="Z452" s="371"/>
      <c r="AA452" s="40"/>
      <c r="AB452" s="358"/>
      <c r="AC452" s="39"/>
      <c r="AD452" s="54"/>
      <c r="AE452" s="358"/>
      <c r="AF452" s="39"/>
      <c r="AG452" s="39">
        <v>135.37663000000001</v>
      </c>
      <c r="AH452" s="259"/>
      <c r="AI452" s="32"/>
      <c r="AJ452" s="259"/>
      <c r="AK452" s="32"/>
      <c r="AL452" s="259"/>
      <c r="AM452" s="39"/>
      <c r="AN452" s="371"/>
      <c r="AO452" s="40"/>
      <c r="AP452" s="358"/>
      <c r="AQ452" s="39"/>
      <c r="AR452" s="40"/>
      <c r="AS452" s="40"/>
      <c r="AT452" s="40"/>
      <c r="AU452" s="39"/>
      <c r="AV452" s="358"/>
      <c r="AW452" s="39"/>
      <c r="AX452" s="54"/>
      <c r="AY452" s="358"/>
      <c r="AZ452" s="39"/>
      <c r="BA452" s="358"/>
      <c r="BB452" s="39"/>
      <c r="BC452" s="40"/>
      <c r="BD452" s="39"/>
      <c r="BE452" s="39"/>
      <c r="BF452" s="40"/>
      <c r="BG452" s="40"/>
      <c r="BH452" s="55"/>
      <c r="BI452" s="56"/>
      <c r="BJ452" s="39"/>
      <c r="BK452" s="54"/>
      <c r="BL452" s="358"/>
      <c r="BM452" s="39"/>
      <c r="BN452" s="381"/>
      <c r="BO452" s="53"/>
      <c r="BP452" s="53"/>
      <c r="BQ452" s="39"/>
      <c r="BR452" s="39"/>
      <c r="BS452" s="39"/>
      <c r="BT452" s="32"/>
      <c r="BU452" s="39"/>
      <c r="BV452" s="57"/>
      <c r="BW452" s="375"/>
      <c r="BX452" s="54"/>
      <c r="BY452" s="358"/>
      <c r="BZ452" s="58"/>
      <c r="CA452" s="59"/>
      <c r="CB452" s="60"/>
      <c r="CC452" s="59"/>
      <c r="CD452" s="59"/>
      <c r="CE452" s="61"/>
      <c r="CF452" s="39"/>
      <c r="CG452" s="39"/>
    </row>
    <row r="453" spans="1:85" outlineLevel="1" x14ac:dyDescent="0.35">
      <c r="A453" s="75" t="s">
        <v>698</v>
      </c>
      <c r="B453" s="78" t="s">
        <v>701</v>
      </c>
      <c r="C453" s="35" t="s">
        <v>109</v>
      </c>
      <c r="D453" s="72" t="s">
        <v>702</v>
      </c>
      <c r="E453" s="36" t="s">
        <v>74</v>
      </c>
      <c r="F453" s="77">
        <f t="shared" ref="F453:F458" si="79">G453+H453</f>
        <v>522.16999999999996</v>
      </c>
      <c r="G453" s="259">
        <f t="shared" si="73"/>
        <v>0</v>
      </c>
      <c r="H453" s="32">
        <f t="shared" si="74"/>
        <v>522.16999999999996</v>
      </c>
      <c r="I453" s="259"/>
      <c r="J453" s="32"/>
      <c r="K453" s="358"/>
      <c r="L453" s="39"/>
      <c r="M453" s="358"/>
      <c r="N453" s="39"/>
      <c r="O453" s="358"/>
      <c r="P453" s="39"/>
      <c r="Q453" s="259"/>
      <c r="R453" s="32"/>
      <c r="S453" s="39"/>
      <c r="T453" s="259"/>
      <c r="U453" s="32"/>
      <c r="V453" s="358"/>
      <c r="W453" s="53"/>
      <c r="X453" s="358"/>
      <c r="Y453" s="39"/>
      <c r="Z453" s="371"/>
      <c r="AA453" s="40"/>
      <c r="AB453" s="358"/>
      <c r="AC453" s="39"/>
      <c r="AD453" s="54"/>
      <c r="AE453" s="358"/>
      <c r="AF453" s="39"/>
      <c r="AG453" s="39"/>
      <c r="AH453" s="259"/>
      <c r="AI453" s="32"/>
      <c r="AJ453" s="259"/>
      <c r="AK453" s="32"/>
      <c r="AL453" s="259"/>
      <c r="AM453" s="39"/>
      <c r="AN453" s="371"/>
      <c r="AO453" s="40"/>
      <c r="AP453" s="358"/>
      <c r="AQ453" s="39"/>
      <c r="AR453" s="40"/>
      <c r="AS453" s="40"/>
      <c r="AT453" s="40"/>
      <c r="AU453" s="39"/>
      <c r="AV453" s="358"/>
      <c r="AW453" s="39"/>
      <c r="AX453" s="54"/>
      <c r="AY453" s="358"/>
      <c r="AZ453" s="39"/>
      <c r="BA453" s="358"/>
      <c r="BB453" s="39"/>
      <c r="BC453" s="40"/>
      <c r="BD453" s="39"/>
      <c r="BE453" s="39"/>
      <c r="BF453" s="40"/>
      <c r="BG453" s="40"/>
      <c r="BH453" s="55"/>
      <c r="BI453" s="56"/>
      <c r="BJ453" s="39"/>
      <c r="BK453" s="54"/>
      <c r="BL453" s="358"/>
      <c r="BM453" s="39"/>
      <c r="BN453" s="381"/>
      <c r="BO453" s="53"/>
      <c r="BP453" s="53"/>
      <c r="BQ453" s="39">
        <v>522.16999999999996</v>
      </c>
      <c r="BR453" s="39"/>
      <c r="BS453" s="39"/>
      <c r="BT453" s="32"/>
      <c r="BU453" s="39"/>
      <c r="BV453" s="57"/>
      <c r="BW453" s="375"/>
      <c r="BX453" s="54"/>
      <c r="BY453" s="358"/>
      <c r="BZ453" s="58"/>
      <c r="CA453" s="59"/>
      <c r="CB453" s="60"/>
      <c r="CC453" s="59"/>
      <c r="CD453" s="59"/>
      <c r="CE453" s="61"/>
      <c r="CF453" s="39"/>
      <c r="CG453" s="39"/>
    </row>
    <row r="454" spans="1:85" outlineLevel="1" x14ac:dyDescent="0.35">
      <c r="A454" s="75" t="s">
        <v>698</v>
      </c>
      <c r="B454" s="78" t="s">
        <v>703</v>
      </c>
      <c r="C454" s="35" t="s">
        <v>118</v>
      </c>
      <c r="D454" s="72" t="s">
        <v>704</v>
      </c>
      <c r="E454" s="36" t="s">
        <v>74</v>
      </c>
      <c r="F454" s="77">
        <f t="shared" si="79"/>
        <v>10206.4468</v>
      </c>
      <c r="G454" s="259">
        <f t="shared" ref="G454:G517" si="80">SUMIF($I$5:$CG$5,"федеральный бюджет",I454:CG454)</f>
        <v>1667.0830900000001</v>
      </c>
      <c r="H454" s="32">
        <f t="shared" ref="H454:H517" si="81">SUMIF($I$5:$CG$5,"краевой бюджет",I454:CG454)</f>
        <v>8539.3637099999996</v>
      </c>
      <c r="I454" s="259">
        <v>108.57715</v>
      </c>
      <c r="J454" s="32">
        <v>44.348410000000001</v>
      </c>
      <c r="K454" s="358">
        <f>434.21908+146.59251</f>
        <v>580.81159000000002</v>
      </c>
      <c r="L454" s="39">
        <f>177.35709+59.87581</f>
        <v>237.2329</v>
      </c>
      <c r="M454" s="358">
        <v>249.94422</v>
      </c>
      <c r="N454" s="39">
        <v>102.08989</v>
      </c>
      <c r="O454" s="358"/>
      <c r="P454" s="39"/>
      <c r="Q454" s="259"/>
      <c r="R454" s="32"/>
      <c r="S454" s="39">
        <v>1091.8691100000001</v>
      </c>
      <c r="T454" s="259">
        <v>727.75013000000001</v>
      </c>
      <c r="U454" s="32">
        <v>297.24986999999999</v>
      </c>
      <c r="V454" s="358"/>
      <c r="W454" s="53"/>
      <c r="X454" s="358"/>
      <c r="Y454" s="39"/>
      <c r="Z454" s="371"/>
      <c r="AA454" s="40"/>
      <c r="AB454" s="358"/>
      <c r="AC454" s="39"/>
      <c r="AD454" s="54"/>
      <c r="AE454" s="358"/>
      <c r="AF454" s="39"/>
      <c r="AG454" s="39"/>
      <c r="AH454" s="259"/>
      <c r="AI454" s="32"/>
      <c r="AJ454" s="259"/>
      <c r="AK454" s="32"/>
      <c r="AL454" s="259"/>
      <c r="AM454" s="39"/>
      <c r="AN454" s="371"/>
      <c r="AO454" s="40"/>
      <c r="AP454" s="358"/>
      <c r="AQ454" s="39"/>
      <c r="AR454" s="40"/>
      <c r="AS454" s="40"/>
      <c r="AT454" s="40"/>
      <c r="AU454" s="39"/>
      <c r="AV454" s="358"/>
      <c r="AW454" s="39"/>
      <c r="AX454" s="54"/>
      <c r="AY454" s="358"/>
      <c r="AZ454" s="39"/>
      <c r="BA454" s="358"/>
      <c r="BB454" s="39"/>
      <c r="BC454" s="40"/>
      <c r="BD454" s="39"/>
      <c r="BE454" s="39"/>
      <c r="BF454" s="40"/>
      <c r="BG454" s="40"/>
      <c r="BH454" s="55"/>
      <c r="BI454" s="56"/>
      <c r="BJ454" s="39"/>
      <c r="BK454" s="54"/>
      <c r="BL454" s="358"/>
      <c r="BM454" s="39"/>
      <c r="BN454" s="381"/>
      <c r="BO454" s="53"/>
      <c r="BP454" s="53"/>
      <c r="BQ454" s="39"/>
      <c r="BR454" s="39"/>
      <c r="BS454" s="39"/>
      <c r="BT454" s="32"/>
      <c r="BU454" s="39"/>
      <c r="BV454" s="57"/>
      <c r="BW454" s="375"/>
      <c r="BX454" s="54"/>
      <c r="BY454" s="358"/>
      <c r="BZ454" s="58"/>
      <c r="CA454" s="59"/>
      <c r="CB454" s="60"/>
      <c r="CC454" s="59"/>
      <c r="CD454" s="59"/>
      <c r="CE454" s="61">
        <v>6766.5735299999997</v>
      </c>
      <c r="CF454" s="39"/>
      <c r="CG454" s="39"/>
    </row>
    <row r="455" spans="1:85" ht="33.75" customHeight="1" outlineLevel="1" x14ac:dyDescent="0.35">
      <c r="A455" s="75" t="s">
        <v>698</v>
      </c>
      <c r="B455" s="78" t="s">
        <v>705</v>
      </c>
      <c r="C455" s="35" t="s">
        <v>118</v>
      </c>
      <c r="D455" s="72" t="s">
        <v>706</v>
      </c>
      <c r="E455" s="36" t="s">
        <v>74</v>
      </c>
      <c r="F455" s="77">
        <f t="shared" si="79"/>
        <v>9414.9895799999995</v>
      </c>
      <c r="G455" s="259">
        <f t="shared" si="80"/>
        <v>2293.60662</v>
      </c>
      <c r="H455" s="32">
        <f t="shared" si="81"/>
        <v>7121.3829599999999</v>
      </c>
      <c r="I455" s="259"/>
      <c r="J455" s="32"/>
      <c r="K455" s="358">
        <f>442.19499+193.73459</f>
        <v>635.92957999999999</v>
      </c>
      <c r="L455" s="39">
        <f>180.61485+79.13103</f>
        <v>259.74588</v>
      </c>
      <c r="M455" s="358">
        <v>300.86678999999998</v>
      </c>
      <c r="N455" s="39">
        <v>122.88925999999999</v>
      </c>
      <c r="O455" s="358"/>
      <c r="P455" s="39"/>
      <c r="Q455" s="259"/>
      <c r="R455" s="32"/>
      <c r="S455" s="39">
        <v>1547.0009299999999</v>
      </c>
      <c r="T455" s="259">
        <v>1356.81025</v>
      </c>
      <c r="U455" s="32">
        <v>554.18975</v>
      </c>
      <c r="V455" s="358"/>
      <c r="W455" s="53"/>
      <c r="X455" s="358"/>
      <c r="Y455" s="39"/>
      <c r="Z455" s="371"/>
      <c r="AA455" s="40"/>
      <c r="AB455" s="358"/>
      <c r="AC455" s="39"/>
      <c r="AD455" s="54"/>
      <c r="AE455" s="358"/>
      <c r="AF455" s="39"/>
      <c r="AG455" s="39"/>
      <c r="AH455" s="259"/>
      <c r="AI455" s="32"/>
      <c r="AJ455" s="259"/>
      <c r="AK455" s="32"/>
      <c r="AL455" s="259"/>
      <c r="AM455" s="39"/>
      <c r="AN455" s="371"/>
      <c r="AO455" s="40"/>
      <c r="AP455" s="358"/>
      <c r="AQ455" s="39"/>
      <c r="AR455" s="40"/>
      <c r="AS455" s="40"/>
      <c r="AT455" s="40"/>
      <c r="AU455" s="39"/>
      <c r="AV455" s="358"/>
      <c r="AW455" s="39"/>
      <c r="AX455" s="54"/>
      <c r="AY455" s="358"/>
      <c r="AZ455" s="39"/>
      <c r="BA455" s="358"/>
      <c r="BB455" s="39"/>
      <c r="BC455" s="40"/>
      <c r="BD455" s="39"/>
      <c r="BE455" s="39"/>
      <c r="BF455" s="40"/>
      <c r="BG455" s="40"/>
      <c r="BH455" s="55"/>
      <c r="BI455" s="56"/>
      <c r="BJ455" s="39"/>
      <c r="BK455" s="54"/>
      <c r="BL455" s="358"/>
      <c r="BM455" s="39"/>
      <c r="BN455" s="381"/>
      <c r="BO455" s="53"/>
      <c r="BP455" s="53"/>
      <c r="BQ455" s="39"/>
      <c r="BR455" s="39"/>
      <c r="BS455" s="39"/>
      <c r="BT455" s="32"/>
      <c r="BU455" s="39"/>
      <c r="BV455" s="57"/>
      <c r="BW455" s="375"/>
      <c r="BX455" s="54"/>
      <c r="BY455" s="358"/>
      <c r="BZ455" s="58"/>
      <c r="CA455" s="59"/>
      <c r="CB455" s="60"/>
      <c r="CC455" s="59"/>
      <c r="CD455" s="59"/>
      <c r="CE455" s="61">
        <v>4637.5571399999999</v>
      </c>
      <c r="CF455" s="39"/>
      <c r="CG455" s="39"/>
    </row>
    <row r="456" spans="1:85" ht="33.75" customHeight="1" outlineLevel="1" x14ac:dyDescent="0.35">
      <c r="A456" s="75" t="s">
        <v>698</v>
      </c>
      <c r="B456" s="78" t="s">
        <v>707</v>
      </c>
      <c r="C456" s="35" t="s">
        <v>118</v>
      </c>
      <c r="D456" s="72" t="s">
        <v>708</v>
      </c>
      <c r="E456" s="36" t="s">
        <v>74</v>
      </c>
      <c r="F456" s="77">
        <f t="shared" si="79"/>
        <v>11807.302439999999</v>
      </c>
      <c r="G456" s="259">
        <f t="shared" si="80"/>
        <v>4007.1376799999998</v>
      </c>
      <c r="H456" s="32">
        <f t="shared" si="81"/>
        <v>7800.1647600000006</v>
      </c>
      <c r="I456" s="259">
        <v>191.50300999999999</v>
      </c>
      <c r="J456" s="32">
        <v>78.219539999999995</v>
      </c>
      <c r="K456" s="358">
        <f>729.35703+275.28589</f>
        <v>1004.64292</v>
      </c>
      <c r="L456" s="39">
        <f>297.90639+112.44071</f>
        <v>410.34709999999995</v>
      </c>
      <c r="M456" s="358">
        <v>292.64470999999998</v>
      </c>
      <c r="N456" s="39">
        <v>119.53094</v>
      </c>
      <c r="O456" s="358"/>
      <c r="P456" s="39"/>
      <c r="Q456" s="259"/>
      <c r="R456" s="32"/>
      <c r="S456" s="39">
        <v>1652.3982000000001</v>
      </c>
      <c r="T456" s="259">
        <v>2518.3470400000001</v>
      </c>
      <c r="U456" s="32">
        <v>1028.61996</v>
      </c>
      <c r="V456" s="358"/>
      <c r="W456" s="53"/>
      <c r="X456" s="358"/>
      <c r="Y456" s="39"/>
      <c r="Z456" s="371"/>
      <c r="AA456" s="40"/>
      <c r="AB456" s="358"/>
      <c r="AC456" s="39"/>
      <c r="AD456" s="54"/>
      <c r="AE456" s="358"/>
      <c r="AF456" s="39"/>
      <c r="AG456" s="39"/>
      <c r="AH456" s="259"/>
      <c r="AI456" s="32"/>
      <c r="AJ456" s="259"/>
      <c r="AK456" s="32"/>
      <c r="AL456" s="259"/>
      <c r="AM456" s="39"/>
      <c r="AN456" s="371"/>
      <c r="AO456" s="40"/>
      <c r="AP456" s="358"/>
      <c r="AQ456" s="39"/>
      <c r="AR456" s="40"/>
      <c r="AS456" s="40"/>
      <c r="AT456" s="40"/>
      <c r="AU456" s="39"/>
      <c r="AV456" s="358"/>
      <c r="AW456" s="39"/>
      <c r="AX456" s="54"/>
      <c r="AY456" s="358"/>
      <c r="AZ456" s="39"/>
      <c r="BA456" s="358"/>
      <c r="BB456" s="39"/>
      <c r="BC456" s="40"/>
      <c r="BD456" s="39"/>
      <c r="BE456" s="39"/>
      <c r="BF456" s="40"/>
      <c r="BG456" s="40"/>
      <c r="BH456" s="55"/>
      <c r="BI456" s="56"/>
      <c r="BJ456" s="39"/>
      <c r="BK456" s="54"/>
      <c r="BL456" s="358"/>
      <c r="BM456" s="39"/>
      <c r="BN456" s="381"/>
      <c r="BO456" s="53"/>
      <c r="BP456" s="53"/>
      <c r="BQ456" s="39"/>
      <c r="BR456" s="39"/>
      <c r="BS456" s="39"/>
      <c r="BT456" s="32"/>
      <c r="BU456" s="39"/>
      <c r="BV456" s="57"/>
      <c r="BW456" s="375"/>
      <c r="BX456" s="54"/>
      <c r="BY456" s="358"/>
      <c r="BZ456" s="58"/>
      <c r="CA456" s="59"/>
      <c r="CB456" s="60"/>
      <c r="CC456" s="59"/>
      <c r="CD456" s="59"/>
      <c r="CE456" s="61">
        <v>4511.0490200000004</v>
      </c>
      <c r="CF456" s="39"/>
      <c r="CG456" s="39"/>
    </row>
    <row r="457" spans="1:85" ht="33.75" customHeight="1" outlineLevel="1" x14ac:dyDescent="0.35">
      <c r="A457" s="75" t="s">
        <v>698</v>
      </c>
      <c r="B457" s="78" t="s">
        <v>709</v>
      </c>
      <c r="C457" s="35" t="s">
        <v>118</v>
      </c>
      <c r="D457" s="72" t="s">
        <v>710</v>
      </c>
      <c r="E457" s="36" t="s">
        <v>74</v>
      </c>
      <c r="F457" s="77">
        <f t="shared" si="79"/>
        <v>13184.716459999998</v>
      </c>
      <c r="G457" s="259">
        <f t="shared" si="80"/>
        <v>1693.5211199999999</v>
      </c>
      <c r="H457" s="32">
        <f t="shared" si="81"/>
        <v>11491.195339999998</v>
      </c>
      <c r="I457" s="259">
        <v>132.68137999999999</v>
      </c>
      <c r="J457" s="32">
        <v>54.193800000000003</v>
      </c>
      <c r="K457" s="358">
        <f>310.19456+103.56881</f>
        <v>413.76337000000001</v>
      </c>
      <c r="L457" s="39">
        <f>126.69919+42.30275</f>
        <v>169.00193999999999</v>
      </c>
      <c r="M457" s="358">
        <v>126.7337</v>
      </c>
      <c r="N457" s="39">
        <v>51.764479999999999</v>
      </c>
      <c r="O457" s="358"/>
      <c r="P457" s="39"/>
      <c r="Q457" s="259"/>
      <c r="R457" s="32"/>
      <c r="S457" s="39">
        <v>2373.7254499999999</v>
      </c>
      <c r="T457" s="259"/>
      <c r="U457" s="32"/>
      <c r="V457" s="358"/>
      <c r="W457" s="53"/>
      <c r="X457" s="358"/>
      <c r="Y457" s="39"/>
      <c r="Z457" s="371"/>
      <c r="AA457" s="40"/>
      <c r="AB457" s="358"/>
      <c r="AC457" s="39"/>
      <c r="AD457" s="54"/>
      <c r="AE457" s="358"/>
      <c r="AF457" s="39"/>
      <c r="AG457" s="39">
        <v>8351.4999900000003</v>
      </c>
      <c r="AH457" s="358">
        <v>1020.34267</v>
      </c>
      <c r="AI457" s="39">
        <v>416.75968</v>
      </c>
      <c r="AJ457" s="259"/>
      <c r="AK457" s="32"/>
      <c r="AL457" s="259"/>
      <c r="AM457" s="39"/>
      <c r="AN457" s="371"/>
      <c r="AO457" s="40"/>
      <c r="AP457" s="358"/>
      <c r="AQ457" s="39"/>
      <c r="AR457" s="40"/>
      <c r="AS457" s="40"/>
      <c r="AT457" s="40"/>
      <c r="AU457" s="39"/>
      <c r="AV457" s="358"/>
      <c r="AW457" s="39"/>
      <c r="AX457" s="54"/>
      <c r="AY457" s="358"/>
      <c r="AZ457" s="39"/>
      <c r="BA457" s="358"/>
      <c r="BB457" s="39"/>
      <c r="BC457" s="40"/>
      <c r="BD457" s="39"/>
      <c r="BE457" s="39"/>
      <c r="BF457" s="40"/>
      <c r="BG457" s="40"/>
      <c r="BH457" s="55"/>
      <c r="BI457" s="56">
        <v>74.25</v>
      </c>
      <c r="BJ457" s="39"/>
      <c r="BK457" s="54"/>
      <c r="BL457" s="358"/>
      <c r="BM457" s="39"/>
      <c r="BN457" s="381"/>
      <c r="BO457" s="53"/>
      <c r="BP457" s="53"/>
      <c r="BQ457" s="39"/>
      <c r="BR457" s="39"/>
      <c r="BS457" s="39"/>
      <c r="BT457" s="32"/>
      <c r="BU457" s="39"/>
      <c r="BV457" s="57"/>
      <c r="BW457" s="375"/>
      <c r="BX457" s="54"/>
      <c r="BY457" s="358"/>
      <c r="BZ457" s="58"/>
      <c r="CA457" s="59"/>
      <c r="CB457" s="60"/>
      <c r="CC457" s="59"/>
      <c r="CD457" s="59"/>
      <c r="CE457" s="61"/>
      <c r="CF457" s="39"/>
      <c r="CG457" s="39"/>
    </row>
    <row r="458" spans="1:85" outlineLevel="1" x14ac:dyDescent="0.35">
      <c r="A458" s="75" t="s">
        <v>698</v>
      </c>
      <c r="B458" s="78" t="s">
        <v>711</v>
      </c>
      <c r="C458" s="35" t="s">
        <v>118</v>
      </c>
      <c r="D458" s="72" t="s">
        <v>712</v>
      </c>
      <c r="E458" s="36" t="s">
        <v>74</v>
      </c>
      <c r="F458" s="77">
        <f t="shared" si="79"/>
        <v>6777.7653700000001</v>
      </c>
      <c r="G458" s="259">
        <f t="shared" si="80"/>
        <v>1693.2799500000001</v>
      </c>
      <c r="H458" s="32">
        <f t="shared" si="81"/>
        <v>5084.48542</v>
      </c>
      <c r="I458" s="259">
        <v>324.18439000000001</v>
      </c>
      <c r="J458" s="32">
        <v>132.41334000000001</v>
      </c>
      <c r="K458" s="358">
        <f>440.61414+105.64018</f>
        <v>546.25432000000001</v>
      </c>
      <c r="L458" s="39">
        <f>179.96916+43.14881</f>
        <v>223.11796999999999</v>
      </c>
      <c r="M458" s="358">
        <v>122.42610999999999</v>
      </c>
      <c r="N458" s="39">
        <v>50.005029999999998</v>
      </c>
      <c r="O458" s="358"/>
      <c r="P458" s="39"/>
      <c r="Q458" s="259"/>
      <c r="R458" s="32"/>
      <c r="S458" s="39">
        <v>1162.6155000000001</v>
      </c>
      <c r="T458" s="259">
        <v>700.41512999999998</v>
      </c>
      <c r="U458" s="32">
        <v>286.08487000000002</v>
      </c>
      <c r="V458" s="358"/>
      <c r="W458" s="53"/>
      <c r="X458" s="358"/>
      <c r="Y458" s="39"/>
      <c r="Z458" s="371"/>
      <c r="AA458" s="40"/>
      <c r="AB458" s="358"/>
      <c r="AC458" s="39"/>
      <c r="AD458" s="54"/>
      <c r="AE458" s="358"/>
      <c r="AF458" s="39"/>
      <c r="AG458" s="39"/>
      <c r="AH458" s="259"/>
      <c r="AI458" s="32"/>
      <c r="AJ458" s="259"/>
      <c r="AK458" s="32"/>
      <c r="AL458" s="259"/>
      <c r="AM458" s="39"/>
      <c r="AN458" s="371"/>
      <c r="AO458" s="40"/>
      <c r="AP458" s="358"/>
      <c r="AQ458" s="39"/>
      <c r="AR458" s="40"/>
      <c r="AS458" s="40"/>
      <c r="AT458" s="40"/>
      <c r="AU458" s="39"/>
      <c r="AV458" s="358"/>
      <c r="AW458" s="39"/>
      <c r="AX458" s="54"/>
      <c r="AY458" s="358"/>
      <c r="AZ458" s="39"/>
      <c r="BA458" s="358"/>
      <c r="BB458" s="39"/>
      <c r="BC458" s="40"/>
      <c r="BD458" s="39"/>
      <c r="BE458" s="39"/>
      <c r="BF458" s="40"/>
      <c r="BG458" s="40"/>
      <c r="BH458" s="55"/>
      <c r="BI458" s="56"/>
      <c r="BJ458" s="39"/>
      <c r="BK458" s="54"/>
      <c r="BL458" s="358"/>
      <c r="BM458" s="39"/>
      <c r="BN458" s="381"/>
      <c r="BO458" s="53"/>
      <c r="BP458" s="53"/>
      <c r="BQ458" s="39"/>
      <c r="BR458" s="39"/>
      <c r="BS458" s="39"/>
      <c r="BT458" s="32"/>
      <c r="BU458" s="39"/>
      <c r="BV458" s="57"/>
      <c r="BW458" s="375"/>
      <c r="BX458" s="54"/>
      <c r="BY458" s="358"/>
      <c r="BZ458" s="58"/>
      <c r="CA458" s="59"/>
      <c r="CB458" s="60"/>
      <c r="CC458" s="59"/>
      <c r="CD458" s="59"/>
      <c r="CE458" s="61">
        <v>3230.2487099999998</v>
      </c>
      <c r="CF458" s="39"/>
      <c r="CG458" s="39"/>
    </row>
    <row r="459" spans="1:85" s="3" customFormat="1" ht="22.5" x14ac:dyDescent="0.3">
      <c r="A459" s="264" t="s">
        <v>713</v>
      </c>
      <c r="B459" s="265"/>
      <c r="C459" s="261" t="s">
        <v>135</v>
      </c>
      <c r="D459" s="262"/>
      <c r="E459" s="262"/>
      <c r="F459" s="260">
        <f>SUBTOTAL(9,F452:F458)</f>
        <v>52048.76728</v>
      </c>
      <c r="G459" s="260">
        <f t="shared" ref="G459:BR459" si="82">SUBTOTAL(9,G452:G458)</f>
        <v>11354.62846</v>
      </c>
      <c r="H459" s="260">
        <f t="shared" si="82"/>
        <v>40694.138819999993</v>
      </c>
      <c r="I459" s="260">
        <f t="shared" si="82"/>
        <v>756.94592999999998</v>
      </c>
      <c r="J459" s="260">
        <f t="shared" si="82"/>
        <v>309.17509000000001</v>
      </c>
      <c r="K459" s="260">
        <f t="shared" si="82"/>
        <v>3181.4017800000001</v>
      </c>
      <c r="L459" s="260">
        <f t="shared" si="82"/>
        <v>1299.44579</v>
      </c>
      <c r="M459" s="260">
        <f t="shared" si="82"/>
        <v>1092.61553</v>
      </c>
      <c r="N459" s="260">
        <f t="shared" si="82"/>
        <v>446.27959999999996</v>
      </c>
      <c r="O459" s="260">
        <f t="shared" si="82"/>
        <v>0</v>
      </c>
      <c r="P459" s="260">
        <f t="shared" si="82"/>
        <v>0</v>
      </c>
      <c r="Q459" s="260">
        <f t="shared" si="82"/>
        <v>0</v>
      </c>
      <c r="R459" s="260">
        <f t="shared" si="82"/>
        <v>0</v>
      </c>
      <c r="S459" s="260">
        <f t="shared" si="82"/>
        <v>7827.6091899999992</v>
      </c>
      <c r="T459" s="260">
        <f t="shared" si="82"/>
        <v>5303.3225499999999</v>
      </c>
      <c r="U459" s="260">
        <f t="shared" si="82"/>
        <v>2166.1444500000002</v>
      </c>
      <c r="V459" s="260">
        <f t="shared" si="82"/>
        <v>0</v>
      </c>
      <c r="W459" s="260">
        <f t="shared" si="82"/>
        <v>0</v>
      </c>
      <c r="X459" s="260">
        <f t="shared" si="82"/>
        <v>0</v>
      </c>
      <c r="Y459" s="260">
        <f t="shared" si="82"/>
        <v>0</v>
      </c>
      <c r="Z459" s="260">
        <f t="shared" si="82"/>
        <v>0</v>
      </c>
      <c r="AA459" s="260">
        <f t="shared" si="82"/>
        <v>0</v>
      </c>
      <c r="AB459" s="260">
        <f t="shared" si="82"/>
        <v>0</v>
      </c>
      <c r="AC459" s="260">
        <f t="shared" si="82"/>
        <v>0</v>
      </c>
      <c r="AD459" s="260">
        <f t="shared" si="82"/>
        <v>0</v>
      </c>
      <c r="AE459" s="260">
        <f t="shared" si="82"/>
        <v>0</v>
      </c>
      <c r="AF459" s="260">
        <f t="shared" si="82"/>
        <v>0</v>
      </c>
      <c r="AG459" s="260">
        <f t="shared" si="82"/>
        <v>8486.8766200000009</v>
      </c>
      <c r="AH459" s="260">
        <f t="shared" si="82"/>
        <v>1020.34267</v>
      </c>
      <c r="AI459" s="260">
        <f t="shared" si="82"/>
        <v>416.75968</v>
      </c>
      <c r="AJ459" s="260">
        <f t="shared" si="82"/>
        <v>0</v>
      </c>
      <c r="AK459" s="260">
        <f t="shared" si="82"/>
        <v>0</v>
      </c>
      <c r="AL459" s="260">
        <f t="shared" si="82"/>
        <v>0</v>
      </c>
      <c r="AM459" s="260">
        <f t="shared" si="82"/>
        <v>0</v>
      </c>
      <c r="AN459" s="260">
        <f t="shared" si="82"/>
        <v>0</v>
      </c>
      <c r="AO459" s="260">
        <f t="shared" si="82"/>
        <v>0</v>
      </c>
      <c r="AP459" s="260">
        <f t="shared" si="82"/>
        <v>0</v>
      </c>
      <c r="AQ459" s="260">
        <f t="shared" si="82"/>
        <v>0</v>
      </c>
      <c r="AR459" s="260">
        <f t="shared" si="82"/>
        <v>0</v>
      </c>
      <c r="AS459" s="260">
        <f t="shared" si="82"/>
        <v>0</v>
      </c>
      <c r="AT459" s="260">
        <f t="shared" si="82"/>
        <v>0</v>
      </c>
      <c r="AU459" s="260">
        <f t="shared" si="82"/>
        <v>0</v>
      </c>
      <c r="AV459" s="260">
        <f t="shared" si="82"/>
        <v>0</v>
      </c>
      <c r="AW459" s="260">
        <f t="shared" si="82"/>
        <v>0</v>
      </c>
      <c r="AX459" s="260">
        <f t="shared" si="82"/>
        <v>0</v>
      </c>
      <c r="AY459" s="260">
        <f t="shared" si="82"/>
        <v>0</v>
      </c>
      <c r="AZ459" s="260">
        <f t="shared" si="82"/>
        <v>0</v>
      </c>
      <c r="BA459" s="260">
        <f t="shared" si="82"/>
        <v>0</v>
      </c>
      <c r="BB459" s="260">
        <f t="shared" si="82"/>
        <v>0</v>
      </c>
      <c r="BC459" s="260">
        <f t="shared" si="82"/>
        <v>0</v>
      </c>
      <c r="BD459" s="260">
        <f t="shared" si="82"/>
        <v>0</v>
      </c>
      <c r="BE459" s="260">
        <f t="shared" si="82"/>
        <v>0</v>
      </c>
      <c r="BF459" s="260">
        <f t="shared" si="82"/>
        <v>0</v>
      </c>
      <c r="BG459" s="260">
        <f t="shared" si="82"/>
        <v>0</v>
      </c>
      <c r="BH459" s="260">
        <f t="shared" si="82"/>
        <v>0</v>
      </c>
      <c r="BI459" s="260">
        <f t="shared" si="82"/>
        <v>74.25</v>
      </c>
      <c r="BJ459" s="260">
        <f t="shared" si="82"/>
        <v>0</v>
      </c>
      <c r="BK459" s="260">
        <f t="shared" si="82"/>
        <v>0</v>
      </c>
      <c r="BL459" s="260">
        <f t="shared" si="82"/>
        <v>0</v>
      </c>
      <c r="BM459" s="260">
        <f t="shared" si="82"/>
        <v>0</v>
      </c>
      <c r="BN459" s="260">
        <f t="shared" si="82"/>
        <v>0</v>
      </c>
      <c r="BO459" s="260">
        <f t="shared" si="82"/>
        <v>0</v>
      </c>
      <c r="BP459" s="260">
        <f t="shared" si="82"/>
        <v>0</v>
      </c>
      <c r="BQ459" s="260">
        <f t="shared" si="82"/>
        <v>522.16999999999996</v>
      </c>
      <c r="BR459" s="260">
        <f t="shared" si="82"/>
        <v>0</v>
      </c>
      <c r="BS459" s="260">
        <f t="shared" ref="BS459:CG459" si="83">SUBTOTAL(9,BS452:BS458)</f>
        <v>0</v>
      </c>
      <c r="BT459" s="260">
        <f t="shared" si="83"/>
        <v>0</v>
      </c>
      <c r="BU459" s="260">
        <f t="shared" si="83"/>
        <v>0</v>
      </c>
      <c r="BV459" s="260">
        <f t="shared" si="83"/>
        <v>0</v>
      </c>
      <c r="BW459" s="260">
        <f t="shared" si="83"/>
        <v>0</v>
      </c>
      <c r="BX459" s="260">
        <f t="shared" si="83"/>
        <v>0</v>
      </c>
      <c r="BY459" s="260">
        <f t="shared" si="83"/>
        <v>0</v>
      </c>
      <c r="BZ459" s="260">
        <f t="shared" si="83"/>
        <v>0</v>
      </c>
      <c r="CA459" s="260">
        <f t="shared" si="83"/>
        <v>0</v>
      </c>
      <c r="CB459" s="260">
        <f t="shared" si="83"/>
        <v>0</v>
      </c>
      <c r="CC459" s="260">
        <f t="shared" si="83"/>
        <v>0</v>
      </c>
      <c r="CD459" s="260">
        <f t="shared" si="83"/>
        <v>0</v>
      </c>
      <c r="CE459" s="260">
        <f t="shared" si="83"/>
        <v>19145.428399999997</v>
      </c>
      <c r="CF459" s="260">
        <f t="shared" si="83"/>
        <v>0</v>
      </c>
      <c r="CG459" s="260">
        <f t="shared" si="83"/>
        <v>0</v>
      </c>
    </row>
    <row r="460" spans="1:85" ht="93" outlineLevel="1" x14ac:dyDescent="0.35">
      <c r="A460" s="75" t="s">
        <v>714</v>
      </c>
      <c r="B460" s="304" t="s">
        <v>1230</v>
      </c>
      <c r="C460" s="305" t="s">
        <v>73</v>
      </c>
      <c r="D460" s="305" t="s">
        <v>1231</v>
      </c>
      <c r="E460" s="301"/>
      <c r="F460" s="77">
        <f>G460+H460</f>
        <v>7713.4449999999997</v>
      </c>
      <c r="G460" s="259">
        <f>SUMIF($I$5:$CG$5,"федеральный бюджет",I460:CG460)</f>
        <v>0</v>
      </c>
      <c r="H460" s="32">
        <f>SUMIF($I$5:$CG$5,"краевой бюджет",I460:CG460)</f>
        <v>7713.4449999999997</v>
      </c>
      <c r="I460" s="349"/>
      <c r="J460" s="306"/>
      <c r="K460" s="366"/>
      <c r="L460" s="307"/>
      <c r="M460" s="366"/>
      <c r="N460" s="307"/>
      <c r="O460" s="366"/>
      <c r="P460" s="307"/>
      <c r="Q460" s="349"/>
      <c r="R460" s="306"/>
      <c r="S460" s="307"/>
      <c r="T460" s="349"/>
      <c r="U460" s="306"/>
      <c r="V460" s="366"/>
      <c r="W460" s="292"/>
      <c r="X460" s="366"/>
      <c r="Y460" s="307"/>
      <c r="Z460" s="366"/>
      <c r="AA460" s="307"/>
      <c r="AB460" s="366"/>
      <c r="AC460" s="307"/>
      <c r="AD460" s="307"/>
      <c r="AE460" s="366"/>
      <c r="AF460" s="307"/>
      <c r="AG460" s="307"/>
      <c r="AH460" s="349"/>
      <c r="AI460" s="306"/>
      <c r="AJ460" s="349"/>
      <c r="AK460" s="306"/>
      <c r="AL460" s="349"/>
      <c r="AM460" s="307"/>
      <c r="AN460" s="366"/>
      <c r="AO460" s="307"/>
      <c r="AP460" s="366"/>
      <c r="AQ460" s="307"/>
      <c r="AR460" s="307">
        <v>7713.4449999999997</v>
      </c>
      <c r="AS460" s="307"/>
      <c r="AT460" s="307"/>
      <c r="AU460" s="307"/>
      <c r="AV460" s="366"/>
      <c r="AW460" s="307"/>
      <c r="AX460" s="307"/>
      <c r="AY460" s="366"/>
      <c r="AZ460" s="307"/>
      <c r="BA460" s="366"/>
      <c r="BB460" s="307"/>
      <c r="BC460" s="307"/>
      <c r="BD460" s="307"/>
      <c r="BE460" s="307"/>
      <c r="BF460" s="307"/>
      <c r="BG460" s="307"/>
      <c r="BH460" s="307"/>
      <c r="BI460" s="306"/>
      <c r="BJ460" s="306"/>
      <c r="BK460" s="307"/>
      <c r="BL460" s="366"/>
      <c r="BM460" s="307"/>
      <c r="BN460" s="383"/>
      <c r="BO460" s="292"/>
      <c r="BP460" s="292"/>
      <c r="BQ460" s="307"/>
      <c r="BR460" s="307"/>
      <c r="BS460" s="307"/>
      <c r="BT460" s="306"/>
      <c r="BU460" s="307"/>
      <c r="BV460" s="307"/>
      <c r="BW460" s="366"/>
      <c r="BX460" s="307"/>
      <c r="BY460" s="366"/>
      <c r="BZ460" s="315"/>
      <c r="CA460" s="292"/>
      <c r="CB460" s="292"/>
      <c r="CC460" s="292"/>
      <c r="CD460" s="292"/>
      <c r="CE460" s="292"/>
      <c r="CF460" s="307"/>
      <c r="CG460" s="307"/>
    </row>
    <row r="461" spans="1:85" ht="69.75" outlineLevel="1" x14ac:dyDescent="0.35">
      <c r="A461" s="75" t="s">
        <v>714</v>
      </c>
      <c r="B461" s="10" t="s">
        <v>720</v>
      </c>
      <c r="C461" s="35" t="s">
        <v>73</v>
      </c>
      <c r="D461" s="193">
        <v>242900009949</v>
      </c>
      <c r="E461" s="36" t="s">
        <v>74</v>
      </c>
      <c r="F461" s="77">
        <f>G461+H461</f>
        <v>284.08492999999999</v>
      </c>
      <c r="G461" s="259">
        <f>SUMIF($I$5:$CG$5,"федеральный бюджет",I461:CG461)</f>
        <v>0</v>
      </c>
      <c r="H461" s="32">
        <f>SUMIF($I$5:$CG$5,"краевой бюджет",I461:CG461)</f>
        <v>284.08492999999999</v>
      </c>
      <c r="I461" s="259"/>
      <c r="J461" s="32"/>
      <c r="K461" s="358"/>
      <c r="L461" s="39"/>
      <c r="M461" s="358"/>
      <c r="N461" s="39"/>
      <c r="O461" s="358"/>
      <c r="P461" s="39"/>
      <c r="Q461" s="259"/>
      <c r="R461" s="32"/>
      <c r="S461" s="39"/>
      <c r="T461" s="259"/>
      <c r="U461" s="32"/>
      <c r="V461" s="358"/>
      <c r="W461" s="53"/>
      <c r="X461" s="358"/>
      <c r="Y461" s="39"/>
      <c r="Z461" s="371"/>
      <c r="AA461" s="40"/>
      <c r="AB461" s="358"/>
      <c r="AC461" s="39"/>
      <c r="AD461" s="54"/>
      <c r="AE461" s="358"/>
      <c r="AF461" s="39"/>
      <c r="AG461" s="39">
        <v>284.08492999999999</v>
      </c>
      <c r="AH461" s="259"/>
      <c r="AI461" s="32"/>
      <c r="AJ461" s="259"/>
      <c r="AK461" s="32"/>
      <c r="AL461" s="259"/>
      <c r="AM461" s="39"/>
      <c r="AN461" s="371"/>
      <c r="AO461" s="40"/>
      <c r="AP461" s="358"/>
      <c r="AQ461" s="39"/>
      <c r="AR461" s="40"/>
      <c r="AS461" s="40"/>
      <c r="AT461" s="40"/>
      <c r="AU461" s="39"/>
      <c r="AV461" s="358"/>
      <c r="AW461" s="39"/>
      <c r="AX461" s="54"/>
      <c r="AY461" s="358"/>
      <c r="AZ461" s="39"/>
      <c r="BA461" s="358"/>
      <c r="BB461" s="39"/>
      <c r="BC461" s="40"/>
      <c r="BD461" s="39"/>
      <c r="BE461" s="39"/>
      <c r="BF461" s="40"/>
      <c r="BG461" s="40"/>
      <c r="BH461" s="55"/>
      <c r="BI461" s="56"/>
      <c r="BJ461" s="39"/>
      <c r="BK461" s="54"/>
      <c r="BL461" s="358"/>
      <c r="BM461" s="39"/>
      <c r="BN461" s="381"/>
      <c r="BO461" s="53"/>
      <c r="BP461" s="53"/>
      <c r="BQ461" s="39"/>
      <c r="BR461" s="39"/>
      <c r="BS461" s="39"/>
      <c r="BT461" s="32"/>
      <c r="BU461" s="39"/>
      <c r="BV461" s="57"/>
      <c r="BW461" s="375"/>
      <c r="BX461" s="54"/>
      <c r="BY461" s="358"/>
      <c r="BZ461" s="58"/>
      <c r="CA461" s="59"/>
      <c r="CB461" s="60"/>
      <c r="CC461" s="59"/>
      <c r="CD461" s="59"/>
      <c r="CE461" s="61"/>
      <c r="CF461" s="39"/>
      <c r="CG461" s="39"/>
    </row>
    <row r="462" spans="1:85" ht="93" outlineLevel="1" x14ac:dyDescent="0.35">
      <c r="A462" s="135" t="s">
        <v>714</v>
      </c>
      <c r="B462" s="63" t="s">
        <v>715</v>
      </c>
      <c r="C462" s="35" t="s">
        <v>137</v>
      </c>
      <c r="D462" s="72">
        <v>242901323107</v>
      </c>
      <c r="E462" s="36" t="s">
        <v>74</v>
      </c>
      <c r="F462" s="77">
        <f t="shared" ref="F462:F520" si="84">G462+H462</f>
        <v>405.03091999999998</v>
      </c>
      <c r="G462" s="259">
        <f t="shared" si="80"/>
        <v>0</v>
      </c>
      <c r="H462" s="32">
        <f t="shared" si="81"/>
        <v>405.03091999999998</v>
      </c>
      <c r="I462" s="259"/>
      <c r="J462" s="32"/>
      <c r="K462" s="358"/>
      <c r="L462" s="39"/>
      <c r="M462" s="358"/>
      <c r="N462" s="39"/>
      <c r="O462" s="358"/>
      <c r="P462" s="39"/>
      <c r="Q462" s="259"/>
      <c r="R462" s="32"/>
      <c r="S462" s="39"/>
      <c r="T462" s="259"/>
      <c r="U462" s="32"/>
      <c r="V462" s="358"/>
      <c r="W462" s="53"/>
      <c r="X462" s="358"/>
      <c r="Y462" s="39"/>
      <c r="Z462" s="371"/>
      <c r="AA462" s="40"/>
      <c r="AB462" s="358"/>
      <c r="AC462" s="39"/>
      <c r="AD462" s="54"/>
      <c r="AE462" s="358"/>
      <c r="AF462" s="39"/>
      <c r="AG462" s="39">
        <v>405.03091999999998</v>
      </c>
      <c r="AH462" s="259"/>
      <c r="AI462" s="32"/>
      <c r="AJ462" s="259"/>
      <c r="AK462" s="32"/>
      <c r="AL462" s="259"/>
      <c r="AM462" s="39"/>
      <c r="AN462" s="371"/>
      <c r="AO462" s="40"/>
      <c r="AP462" s="358"/>
      <c r="AQ462" s="39"/>
      <c r="AR462" s="40"/>
      <c r="AS462" s="40"/>
      <c r="AT462" s="40"/>
      <c r="AU462" s="39"/>
      <c r="AV462" s="358"/>
      <c r="AW462" s="39"/>
      <c r="AX462" s="54"/>
      <c r="AY462" s="358"/>
      <c r="AZ462" s="39"/>
      <c r="BA462" s="358"/>
      <c r="BB462" s="39"/>
      <c r="BC462" s="40"/>
      <c r="BD462" s="39"/>
      <c r="BE462" s="39"/>
      <c r="BF462" s="40"/>
      <c r="BG462" s="40"/>
      <c r="BH462" s="55"/>
      <c r="BI462" s="56"/>
      <c r="BJ462" s="39"/>
      <c r="BK462" s="54"/>
      <c r="BL462" s="358"/>
      <c r="BM462" s="39"/>
      <c r="BN462" s="381"/>
      <c r="BO462" s="53"/>
      <c r="BP462" s="53"/>
      <c r="BQ462" s="39"/>
      <c r="BR462" s="39"/>
      <c r="BS462" s="39"/>
      <c r="BT462" s="32"/>
      <c r="BU462" s="39"/>
      <c r="BV462" s="57"/>
      <c r="BW462" s="375"/>
      <c r="BX462" s="54"/>
      <c r="BY462" s="358"/>
      <c r="BZ462" s="58"/>
      <c r="CA462" s="59"/>
      <c r="CB462" s="60"/>
      <c r="CC462" s="59"/>
      <c r="CD462" s="59"/>
      <c r="CE462" s="61"/>
      <c r="CF462" s="39"/>
      <c r="CG462" s="39"/>
    </row>
    <row r="463" spans="1:85" ht="93" outlineLevel="1" x14ac:dyDescent="0.35">
      <c r="A463" s="83" t="s">
        <v>714</v>
      </c>
      <c r="B463" s="10" t="s">
        <v>717</v>
      </c>
      <c r="C463" s="35" t="s">
        <v>137</v>
      </c>
      <c r="D463" s="193">
        <v>242900039492</v>
      </c>
      <c r="E463" s="36" t="s">
        <v>74</v>
      </c>
      <c r="F463" s="77">
        <f t="shared" si="84"/>
        <v>1759.5301100000001</v>
      </c>
      <c r="G463" s="259">
        <f t="shared" si="80"/>
        <v>64.269210000000001</v>
      </c>
      <c r="H463" s="32">
        <f t="shared" si="81"/>
        <v>1695.2609000000002</v>
      </c>
      <c r="I463" s="259"/>
      <c r="J463" s="32"/>
      <c r="K463" s="358"/>
      <c r="L463" s="39"/>
      <c r="M463" s="358"/>
      <c r="N463" s="39"/>
      <c r="O463" s="358"/>
      <c r="P463" s="39"/>
      <c r="Q463" s="259"/>
      <c r="R463" s="32"/>
      <c r="S463" s="39">
        <v>205.6825</v>
      </c>
      <c r="T463" s="259">
        <v>64.269210000000001</v>
      </c>
      <c r="U463" s="32">
        <v>26.250789999999999</v>
      </c>
      <c r="V463" s="358"/>
      <c r="W463" s="53"/>
      <c r="X463" s="358"/>
      <c r="Y463" s="39"/>
      <c r="Z463" s="371"/>
      <c r="AA463" s="40"/>
      <c r="AB463" s="358"/>
      <c r="AC463" s="39"/>
      <c r="AD463" s="54"/>
      <c r="AE463" s="358"/>
      <c r="AF463" s="39"/>
      <c r="AG463" s="39">
        <v>433.70663000000002</v>
      </c>
      <c r="AH463" s="259"/>
      <c r="AI463" s="32"/>
      <c r="AJ463" s="259"/>
      <c r="AK463" s="32"/>
      <c r="AL463" s="259"/>
      <c r="AM463" s="39"/>
      <c r="AN463" s="371"/>
      <c r="AO463" s="40"/>
      <c r="AP463" s="358"/>
      <c r="AQ463" s="39"/>
      <c r="AR463" s="40"/>
      <c r="AS463" s="40"/>
      <c r="AT463" s="40"/>
      <c r="AU463" s="39"/>
      <c r="AV463" s="358"/>
      <c r="AW463" s="39"/>
      <c r="AX463" s="54"/>
      <c r="AY463" s="358"/>
      <c r="AZ463" s="39"/>
      <c r="BA463" s="358"/>
      <c r="BB463" s="39"/>
      <c r="BC463" s="40"/>
      <c r="BD463" s="39"/>
      <c r="BE463" s="39"/>
      <c r="BF463" s="40"/>
      <c r="BG463" s="40"/>
      <c r="BH463" s="55"/>
      <c r="BI463" s="56">
        <v>104.16667</v>
      </c>
      <c r="BJ463" s="39">
        <v>481.75</v>
      </c>
      <c r="BK463" s="54"/>
      <c r="BL463" s="358"/>
      <c r="BM463" s="39"/>
      <c r="BN463" s="381"/>
      <c r="BO463" s="53"/>
      <c r="BP463" s="53"/>
      <c r="BQ463" s="39"/>
      <c r="BR463" s="39"/>
      <c r="BS463" s="39"/>
      <c r="BT463" s="32"/>
      <c r="BU463" s="39">
        <v>443.70431000000002</v>
      </c>
      <c r="BV463" s="57"/>
      <c r="BW463" s="375"/>
      <c r="BX463" s="54"/>
      <c r="BY463" s="358"/>
      <c r="BZ463" s="58"/>
      <c r="CA463" s="59"/>
      <c r="CB463" s="60"/>
      <c r="CC463" s="59"/>
      <c r="CD463" s="59"/>
      <c r="CE463" s="61"/>
      <c r="CF463" s="39"/>
      <c r="CG463" s="39"/>
    </row>
    <row r="464" spans="1:85" ht="69.75" outlineLevel="1" x14ac:dyDescent="0.35">
      <c r="A464" s="75" t="s">
        <v>714</v>
      </c>
      <c r="B464" s="10" t="s">
        <v>718</v>
      </c>
      <c r="C464" s="35" t="s">
        <v>137</v>
      </c>
      <c r="D464" s="193">
        <v>242900363347</v>
      </c>
      <c r="E464" s="36" t="s">
        <v>74</v>
      </c>
      <c r="F464" s="77">
        <f t="shared" si="84"/>
        <v>215.59983</v>
      </c>
      <c r="G464" s="259">
        <f t="shared" si="80"/>
        <v>0</v>
      </c>
      <c r="H464" s="32">
        <f t="shared" si="81"/>
        <v>215.59983</v>
      </c>
      <c r="I464" s="259"/>
      <c r="J464" s="32"/>
      <c r="K464" s="358"/>
      <c r="L464" s="39"/>
      <c r="M464" s="358"/>
      <c r="N464" s="39"/>
      <c r="O464" s="358"/>
      <c r="P464" s="39"/>
      <c r="Q464" s="259"/>
      <c r="R464" s="32"/>
      <c r="S464" s="39"/>
      <c r="T464" s="259"/>
      <c r="U464" s="32"/>
      <c r="V464" s="358"/>
      <c r="W464" s="53"/>
      <c r="X464" s="358"/>
      <c r="Y464" s="39"/>
      <c r="Z464" s="371"/>
      <c r="AA464" s="40"/>
      <c r="AB464" s="358"/>
      <c r="AC464" s="39"/>
      <c r="AD464" s="54"/>
      <c r="AE464" s="358"/>
      <c r="AF464" s="39"/>
      <c r="AG464" s="39">
        <v>215.59983</v>
      </c>
      <c r="AH464" s="259"/>
      <c r="AI464" s="32"/>
      <c r="AJ464" s="259"/>
      <c r="AK464" s="32"/>
      <c r="AL464" s="259"/>
      <c r="AM464" s="39"/>
      <c r="AN464" s="371"/>
      <c r="AO464" s="40"/>
      <c r="AP464" s="358"/>
      <c r="AQ464" s="39"/>
      <c r="AR464" s="40"/>
      <c r="AS464" s="40"/>
      <c r="AT464" s="40"/>
      <c r="AU464" s="39"/>
      <c r="AV464" s="358"/>
      <c r="AW464" s="39"/>
      <c r="AX464" s="54"/>
      <c r="AY464" s="358"/>
      <c r="AZ464" s="39"/>
      <c r="BA464" s="358"/>
      <c r="BB464" s="39"/>
      <c r="BC464" s="40"/>
      <c r="BD464" s="39"/>
      <c r="BE464" s="39"/>
      <c r="BF464" s="40"/>
      <c r="BG464" s="40"/>
      <c r="BH464" s="55"/>
      <c r="BI464" s="56"/>
      <c r="BJ464" s="39"/>
      <c r="BK464" s="54"/>
      <c r="BL464" s="358"/>
      <c r="BM464" s="39"/>
      <c r="BN464" s="381"/>
      <c r="BO464" s="53"/>
      <c r="BP464" s="53"/>
      <c r="BQ464" s="39"/>
      <c r="BR464" s="39"/>
      <c r="BS464" s="39"/>
      <c r="BT464" s="32"/>
      <c r="BU464" s="39"/>
      <c r="BV464" s="57"/>
      <c r="BW464" s="375"/>
      <c r="BX464" s="54"/>
      <c r="BY464" s="358"/>
      <c r="BZ464" s="58"/>
      <c r="CA464" s="59"/>
      <c r="CB464" s="60"/>
      <c r="CC464" s="59"/>
      <c r="CD464" s="59"/>
      <c r="CE464" s="61"/>
      <c r="CF464" s="39"/>
      <c r="CG464" s="39"/>
    </row>
    <row r="465" spans="1:85" ht="69.75" outlineLevel="1" x14ac:dyDescent="0.35">
      <c r="A465" s="75" t="s">
        <v>714</v>
      </c>
      <c r="B465" s="10" t="s">
        <v>719</v>
      </c>
      <c r="C465" s="35" t="s">
        <v>137</v>
      </c>
      <c r="D465" s="193">
        <v>242900926991</v>
      </c>
      <c r="E465" s="36" t="s">
        <v>74</v>
      </c>
      <c r="F465" s="77">
        <f t="shared" si="84"/>
        <v>144.03443999999999</v>
      </c>
      <c r="G465" s="259">
        <f t="shared" si="80"/>
        <v>0</v>
      </c>
      <c r="H465" s="32">
        <f t="shared" si="81"/>
        <v>144.03443999999999</v>
      </c>
      <c r="I465" s="259"/>
      <c r="J465" s="32"/>
      <c r="K465" s="358"/>
      <c r="L465" s="39"/>
      <c r="M465" s="358"/>
      <c r="N465" s="39"/>
      <c r="O465" s="358"/>
      <c r="P465" s="39"/>
      <c r="Q465" s="259"/>
      <c r="R465" s="32"/>
      <c r="S465" s="39"/>
      <c r="T465" s="259"/>
      <c r="U465" s="32"/>
      <c r="V465" s="358"/>
      <c r="W465" s="53"/>
      <c r="X465" s="358"/>
      <c r="Y465" s="39"/>
      <c r="Z465" s="371"/>
      <c r="AA465" s="40"/>
      <c r="AB465" s="358"/>
      <c r="AC465" s="39"/>
      <c r="AD465" s="54"/>
      <c r="AE465" s="358"/>
      <c r="AF465" s="39"/>
      <c r="AG465" s="39">
        <v>144.03443999999999</v>
      </c>
      <c r="AH465" s="259"/>
      <c r="AI465" s="32"/>
      <c r="AJ465" s="259"/>
      <c r="AK465" s="32"/>
      <c r="AL465" s="259"/>
      <c r="AM465" s="39"/>
      <c r="AN465" s="371"/>
      <c r="AO465" s="40"/>
      <c r="AP465" s="358"/>
      <c r="AQ465" s="39"/>
      <c r="AR465" s="40"/>
      <c r="AS465" s="40"/>
      <c r="AT465" s="40"/>
      <c r="AU465" s="39"/>
      <c r="AV465" s="358"/>
      <c r="AW465" s="39"/>
      <c r="AX465" s="54"/>
      <c r="AY465" s="358"/>
      <c r="AZ465" s="39"/>
      <c r="BA465" s="358"/>
      <c r="BB465" s="39"/>
      <c r="BC465" s="40"/>
      <c r="BD465" s="39"/>
      <c r="BE465" s="39"/>
      <c r="BF465" s="40"/>
      <c r="BG465" s="40"/>
      <c r="BH465" s="55"/>
      <c r="BI465" s="56"/>
      <c r="BJ465" s="39"/>
      <c r="BK465" s="54"/>
      <c r="BL465" s="358"/>
      <c r="BM465" s="39"/>
      <c r="BN465" s="381"/>
      <c r="BO465" s="53"/>
      <c r="BP465" s="53"/>
      <c r="BQ465" s="39"/>
      <c r="BR465" s="39"/>
      <c r="BS465" s="39"/>
      <c r="BT465" s="32"/>
      <c r="BU465" s="39"/>
      <c r="BV465" s="57"/>
      <c r="BW465" s="375"/>
      <c r="BX465" s="54"/>
      <c r="BY465" s="358"/>
      <c r="BZ465" s="58"/>
      <c r="CA465" s="59"/>
      <c r="CB465" s="60"/>
      <c r="CC465" s="59"/>
      <c r="CD465" s="59"/>
      <c r="CE465" s="61"/>
      <c r="CF465" s="39"/>
      <c r="CG465" s="39"/>
    </row>
    <row r="466" spans="1:85" ht="69.75" outlineLevel="1" x14ac:dyDescent="0.35">
      <c r="A466" s="75" t="s">
        <v>714</v>
      </c>
      <c r="B466" s="10" t="s">
        <v>721</v>
      </c>
      <c r="C466" s="35" t="s">
        <v>137</v>
      </c>
      <c r="D466" s="193">
        <v>242901030510</v>
      </c>
      <c r="E466" s="36" t="s">
        <v>74</v>
      </c>
      <c r="F466" s="77">
        <f t="shared" si="84"/>
        <v>789.06349</v>
      </c>
      <c r="G466" s="259">
        <f t="shared" si="80"/>
        <v>60.350009999999997</v>
      </c>
      <c r="H466" s="32">
        <f t="shared" si="81"/>
        <v>728.71348</v>
      </c>
      <c r="I466" s="259"/>
      <c r="J466" s="32"/>
      <c r="K466" s="358"/>
      <c r="L466" s="39"/>
      <c r="M466" s="358"/>
      <c r="N466" s="39"/>
      <c r="O466" s="358"/>
      <c r="P466" s="39"/>
      <c r="Q466" s="259"/>
      <c r="R466" s="32"/>
      <c r="S466" s="39">
        <v>207.6825</v>
      </c>
      <c r="T466" s="259">
        <v>60.350009999999997</v>
      </c>
      <c r="U466" s="32">
        <v>24.649989999999999</v>
      </c>
      <c r="V466" s="358"/>
      <c r="W466" s="53"/>
      <c r="X466" s="358"/>
      <c r="Y466" s="39"/>
      <c r="Z466" s="371"/>
      <c r="AA466" s="40"/>
      <c r="AB466" s="358"/>
      <c r="AC466" s="39"/>
      <c r="AD466" s="54"/>
      <c r="AE466" s="358"/>
      <c r="AF466" s="39"/>
      <c r="AG466" s="39">
        <v>496.38099</v>
      </c>
      <c r="AH466" s="259"/>
      <c r="AI466" s="32"/>
      <c r="AJ466" s="259"/>
      <c r="AK466" s="32"/>
      <c r="AL466" s="259"/>
      <c r="AM466" s="39"/>
      <c r="AN466" s="371"/>
      <c r="AO466" s="40"/>
      <c r="AP466" s="358"/>
      <c r="AQ466" s="39"/>
      <c r="AR466" s="40"/>
      <c r="AS466" s="40"/>
      <c r="AT466" s="40"/>
      <c r="AU466" s="39"/>
      <c r="AV466" s="358"/>
      <c r="AW466" s="39"/>
      <c r="AX466" s="54"/>
      <c r="AY466" s="358"/>
      <c r="AZ466" s="39"/>
      <c r="BA466" s="358"/>
      <c r="BB466" s="39"/>
      <c r="BC466" s="40"/>
      <c r="BD466" s="39"/>
      <c r="BE466" s="39"/>
      <c r="BF466" s="40"/>
      <c r="BG466" s="40"/>
      <c r="BH466" s="55"/>
      <c r="BI466" s="56"/>
      <c r="BJ466" s="39"/>
      <c r="BK466" s="54"/>
      <c r="BL466" s="358"/>
      <c r="BM466" s="39"/>
      <c r="BN466" s="381"/>
      <c r="BO466" s="53"/>
      <c r="BP466" s="53"/>
      <c r="BQ466" s="39"/>
      <c r="BR466" s="39"/>
      <c r="BS466" s="39"/>
      <c r="BT466" s="32"/>
      <c r="BU466" s="39"/>
      <c r="BV466" s="57"/>
      <c r="BW466" s="375"/>
      <c r="BX466" s="54"/>
      <c r="BY466" s="358"/>
      <c r="BZ466" s="58"/>
      <c r="CA466" s="59"/>
      <c r="CB466" s="60"/>
      <c r="CC466" s="59"/>
      <c r="CD466" s="59"/>
      <c r="CE466" s="61"/>
      <c r="CF466" s="39"/>
      <c r="CG466" s="39"/>
    </row>
    <row r="467" spans="1:85" ht="69.75" outlineLevel="1" x14ac:dyDescent="0.35">
      <c r="A467" s="75" t="s">
        <v>714</v>
      </c>
      <c r="B467" s="10" t="s">
        <v>722</v>
      </c>
      <c r="C467" s="35" t="s">
        <v>137</v>
      </c>
      <c r="D467" s="193">
        <v>242901179534</v>
      </c>
      <c r="E467" s="36" t="s">
        <v>74</v>
      </c>
      <c r="F467" s="77">
        <f t="shared" si="84"/>
        <v>295.82301999999999</v>
      </c>
      <c r="G467" s="259">
        <f t="shared" si="80"/>
        <v>0</v>
      </c>
      <c r="H467" s="32">
        <f t="shared" si="81"/>
        <v>295.82301999999999</v>
      </c>
      <c r="I467" s="259"/>
      <c r="J467" s="32"/>
      <c r="K467" s="358"/>
      <c r="L467" s="39"/>
      <c r="M467" s="358"/>
      <c r="N467" s="39"/>
      <c r="O467" s="358"/>
      <c r="P467" s="39"/>
      <c r="Q467" s="259"/>
      <c r="R467" s="32"/>
      <c r="S467" s="39"/>
      <c r="T467" s="259"/>
      <c r="U467" s="32"/>
      <c r="V467" s="358"/>
      <c r="W467" s="53"/>
      <c r="X467" s="358"/>
      <c r="Y467" s="39"/>
      <c r="Z467" s="371"/>
      <c r="AA467" s="40"/>
      <c r="AB467" s="358"/>
      <c r="AC467" s="39"/>
      <c r="AD467" s="54"/>
      <c r="AE467" s="358"/>
      <c r="AF467" s="39"/>
      <c r="AG467" s="39">
        <v>295.82301999999999</v>
      </c>
      <c r="AH467" s="259"/>
      <c r="AI467" s="32"/>
      <c r="AJ467" s="259"/>
      <c r="AK467" s="32"/>
      <c r="AL467" s="259"/>
      <c r="AM467" s="39"/>
      <c r="AN467" s="371"/>
      <c r="AO467" s="40"/>
      <c r="AP467" s="358"/>
      <c r="AQ467" s="39"/>
      <c r="AR467" s="40"/>
      <c r="AS467" s="40"/>
      <c r="AT467" s="40"/>
      <c r="AU467" s="39"/>
      <c r="AV467" s="358"/>
      <c r="AW467" s="39"/>
      <c r="AX467" s="54"/>
      <c r="AY467" s="358"/>
      <c r="AZ467" s="39"/>
      <c r="BA467" s="358"/>
      <c r="BB467" s="39"/>
      <c r="BC467" s="40"/>
      <c r="BD467" s="39"/>
      <c r="BE467" s="39"/>
      <c r="BF467" s="40"/>
      <c r="BG467" s="40"/>
      <c r="BH467" s="55"/>
      <c r="BI467" s="56"/>
      <c r="BJ467" s="39"/>
      <c r="BK467" s="54"/>
      <c r="BL467" s="358"/>
      <c r="BM467" s="39"/>
      <c r="BN467" s="381"/>
      <c r="BO467" s="53"/>
      <c r="BP467" s="53"/>
      <c r="BQ467" s="39"/>
      <c r="BR467" s="39"/>
      <c r="BS467" s="39"/>
      <c r="BT467" s="32"/>
      <c r="BU467" s="39"/>
      <c r="BV467" s="57"/>
      <c r="BW467" s="375"/>
      <c r="BX467" s="54"/>
      <c r="BY467" s="358"/>
      <c r="BZ467" s="58"/>
      <c r="CA467" s="59"/>
      <c r="CB467" s="60"/>
      <c r="CC467" s="59"/>
      <c r="CD467" s="59"/>
      <c r="CE467" s="61"/>
      <c r="CF467" s="39"/>
      <c r="CG467" s="39"/>
    </row>
    <row r="468" spans="1:85" ht="69.75" outlineLevel="1" x14ac:dyDescent="0.35">
      <c r="A468" s="75" t="s">
        <v>714</v>
      </c>
      <c r="B468" s="10" t="s">
        <v>723</v>
      </c>
      <c r="C468" s="35" t="s">
        <v>137</v>
      </c>
      <c r="D468" s="193">
        <v>242903869639</v>
      </c>
      <c r="E468" s="36" t="s">
        <v>74</v>
      </c>
      <c r="F468" s="77">
        <f t="shared" si="84"/>
        <v>825.5283300000001</v>
      </c>
      <c r="G468" s="259">
        <f t="shared" si="80"/>
        <v>90.880020000000002</v>
      </c>
      <c r="H468" s="32">
        <f t="shared" si="81"/>
        <v>734.64831000000004</v>
      </c>
      <c r="I468" s="259"/>
      <c r="J468" s="32"/>
      <c r="K468" s="358"/>
      <c r="L468" s="39"/>
      <c r="M468" s="358"/>
      <c r="N468" s="39"/>
      <c r="O468" s="358"/>
      <c r="P468" s="39"/>
      <c r="Q468" s="259"/>
      <c r="R468" s="32"/>
      <c r="S468" s="39">
        <v>148.41900000000001</v>
      </c>
      <c r="T468" s="259">
        <v>90.880020000000002</v>
      </c>
      <c r="U468" s="32">
        <v>37.119979999999998</v>
      </c>
      <c r="V468" s="358"/>
      <c r="W468" s="53"/>
      <c r="X468" s="358"/>
      <c r="Y468" s="39"/>
      <c r="Z468" s="371"/>
      <c r="AA468" s="40"/>
      <c r="AB468" s="358"/>
      <c r="AC468" s="39"/>
      <c r="AD468" s="54"/>
      <c r="AE468" s="358"/>
      <c r="AF468" s="39"/>
      <c r="AG468" s="39"/>
      <c r="AH468" s="259"/>
      <c r="AI468" s="32"/>
      <c r="AJ468" s="259"/>
      <c r="AK468" s="32"/>
      <c r="AL468" s="259"/>
      <c r="AM468" s="39"/>
      <c r="AN468" s="371"/>
      <c r="AO468" s="40"/>
      <c r="AP468" s="358"/>
      <c r="AQ468" s="39"/>
      <c r="AR468" s="40"/>
      <c r="AS468" s="40"/>
      <c r="AT468" s="40"/>
      <c r="AU468" s="39"/>
      <c r="AV468" s="358"/>
      <c r="AW468" s="39"/>
      <c r="AX468" s="54"/>
      <c r="AY468" s="358"/>
      <c r="AZ468" s="39"/>
      <c r="BA468" s="358"/>
      <c r="BB468" s="39"/>
      <c r="BC468" s="40"/>
      <c r="BD468" s="39"/>
      <c r="BE468" s="39"/>
      <c r="BF468" s="40"/>
      <c r="BG468" s="40"/>
      <c r="BH468" s="55"/>
      <c r="BI468" s="56">
        <v>91.666669999999996</v>
      </c>
      <c r="BJ468" s="39">
        <v>457.44265999999999</v>
      </c>
      <c r="BK468" s="54"/>
      <c r="BL468" s="358"/>
      <c r="BM468" s="39"/>
      <c r="BN468" s="381"/>
      <c r="BO468" s="53"/>
      <c r="BP468" s="53"/>
      <c r="BQ468" s="39"/>
      <c r="BR468" s="39"/>
      <c r="BS468" s="39"/>
      <c r="BT468" s="32"/>
      <c r="BU468" s="39"/>
      <c r="BV468" s="57"/>
      <c r="BW468" s="375"/>
      <c r="BX468" s="54"/>
      <c r="BY468" s="358"/>
      <c r="BZ468" s="58"/>
      <c r="CA468" s="59"/>
      <c r="CB468" s="60"/>
      <c r="CC468" s="59"/>
      <c r="CD468" s="59"/>
      <c r="CE468" s="61"/>
      <c r="CF468" s="39"/>
      <c r="CG468" s="39"/>
    </row>
    <row r="469" spans="1:85" ht="69.75" outlineLevel="1" x14ac:dyDescent="0.35">
      <c r="A469" s="135" t="s">
        <v>714</v>
      </c>
      <c r="B469" s="63" t="s">
        <v>724</v>
      </c>
      <c r="C469" s="35" t="s">
        <v>137</v>
      </c>
      <c r="D469" s="72">
        <v>242904021714</v>
      </c>
      <c r="E469" s="36" t="s">
        <v>74</v>
      </c>
      <c r="F469" s="77">
        <f t="shared" si="84"/>
        <v>1677.8268399999999</v>
      </c>
      <c r="G469" s="259">
        <f t="shared" si="80"/>
        <v>0</v>
      </c>
      <c r="H469" s="32">
        <f t="shared" si="81"/>
        <v>1677.8268399999999</v>
      </c>
      <c r="I469" s="259"/>
      <c r="J469" s="32"/>
      <c r="K469" s="358"/>
      <c r="L469" s="39"/>
      <c r="M469" s="358"/>
      <c r="N469" s="39"/>
      <c r="O469" s="358"/>
      <c r="P469" s="39"/>
      <c r="Q469" s="259"/>
      <c r="R469" s="32"/>
      <c r="S469" s="39"/>
      <c r="T469" s="259"/>
      <c r="U469" s="32"/>
      <c r="V469" s="358"/>
      <c r="W469" s="53"/>
      <c r="X469" s="358"/>
      <c r="Y469" s="39"/>
      <c r="Z469" s="371"/>
      <c r="AA469" s="40"/>
      <c r="AB469" s="358"/>
      <c r="AC469" s="39"/>
      <c r="AD469" s="54"/>
      <c r="AE469" s="358"/>
      <c r="AF469" s="39"/>
      <c r="AG469" s="39">
        <v>1677.8268399999999</v>
      </c>
      <c r="AH469" s="259"/>
      <c r="AI469" s="32"/>
      <c r="AJ469" s="259"/>
      <c r="AK469" s="32"/>
      <c r="AL469" s="259"/>
      <c r="AM469" s="39"/>
      <c r="AN469" s="371"/>
      <c r="AO469" s="40"/>
      <c r="AP469" s="358"/>
      <c r="AQ469" s="39"/>
      <c r="AR469" s="40"/>
      <c r="AS469" s="40"/>
      <c r="AT469" s="40"/>
      <c r="AU469" s="39"/>
      <c r="AV469" s="358"/>
      <c r="AW469" s="39"/>
      <c r="AX469" s="54"/>
      <c r="AY469" s="358"/>
      <c r="AZ469" s="39"/>
      <c r="BA469" s="358"/>
      <c r="BB469" s="39"/>
      <c r="BC469" s="40"/>
      <c r="BD469" s="39"/>
      <c r="BE469" s="39"/>
      <c r="BF469" s="40"/>
      <c r="BG469" s="40"/>
      <c r="BH469" s="55"/>
      <c r="BI469" s="56"/>
      <c r="BJ469" s="39"/>
      <c r="BK469" s="54"/>
      <c r="BL469" s="358"/>
      <c r="BM469" s="39"/>
      <c r="BN469" s="381"/>
      <c r="BO469" s="53"/>
      <c r="BP469" s="53"/>
      <c r="BQ469" s="39"/>
      <c r="BR469" s="39"/>
      <c r="BS469" s="39"/>
      <c r="BT469" s="32"/>
      <c r="BU469" s="39"/>
      <c r="BV469" s="57"/>
      <c r="BW469" s="375"/>
      <c r="BX469" s="54"/>
      <c r="BY469" s="358"/>
      <c r="BZ469" s="58"/>
      <c r="CA469" s="59"/>
      <c r="CB469" s="60"/>
      <c r="CC469" s="59"/>
      <c r="CD469" s="59"/>
      <c r="CE469" s="61"/>
      <c r="CF469" s="39"/>
      <c r="CG469" s="39"/>
    </row>
    <row r="470" spans="1:85" ht="93" outlineLevel="1" x14ac:dyDescent="0.35">
      <c r="A470" s="135" t="s">
        <v>714</v>
      </c>
      <c r="B470" s="63" t="s">
        <v>1130</v>
      </c>
      <c r="C470" s="35" t="s">
        <v>137</v>
      </c>
      <c r="D470" s="72">
        <v>242903779209</v>
      </c>
      <c r="E470" s="36" t="s">
        <v>74</v>
      </c>
      <c r="F470" s="77">
        <f t="shared" si="84"/>
        <v>367.27179999999998</v>
      </c>
      <c r="G470" s="259">
        <f t="shared" si="80"/>
        <v>0</v>
      </c>
      <c r="H470" s="32">
        <f t="shared" si="81"/>
        <v>367.27179999999998</v>
      </c>
      <c r="I470" s="259"/>
      <c r="J470" s="32"/>
      <c r="K470" s="358"/>
      <c r="L470" s="39"/>
      <c r="M470" s="358"/>
      <c r="N470" s="39"/>
      <c r="O470" s="358"/>
      <c r="P470" s="39"/>
      <c r="Q470" s="259"/>
      <c r="R470" s="32"/>
      <c r="S470" s="39"/>
      <c r="T470" s="259"/>
      <c r="U470" s="32"/>
      <c r="V470" s="358"/>
      <c r="W470" s="53"/>
      <c r="X470" s="358"/>
      <c r="Y470" s="39"/>
      <c r="Z470" s="371"/>
      <c r="AA470" s="40"/>
      <c r="AB470" s="358"/>
      <c r="AC470" s="39"/>
      <c r="AD470" s="54"/>
      <c r="AE470" s="358"/>
      <c r="AF470" s="39"/>
      <c r="AG470" s="39">
        <v>367.27179999999998</v>
      </c>
      <c r="AH470" s="259"/>
      <c r="AI470" s="32"/>
      <c r="AJ470" s="259"/>
      <c r="AK470" s="32"/>
      <c r="AL470" s="259"/>
      <c r="AM470" s="39"/>
      <c r="AN470" s="371"/>
      <c r="AO470" s="40"/>
      <c r="AP470" s="358"/>
      <c r="AQ470" s="39"/>
      <c r="AR470" s="40"/>
      <c r="AS470" s="40"/>
      <c r="AT470" s="40"/>
      <c r="AU470" s="39"/>
      <c r="AV470" s="358"/>
      <c r="AW470" s="39"/>
      <c r="AX470" s="54"/>
      <c r="AY470" s="358"/>
      <c r="AZ470" s="39"/>
      <c r="BA470" s="358"/>
      <c r="BB470" s="39"/>
      <c r="BC470" s="40"/>
      <c r="BD470" s="39"/>
      <c r="BE470" s="39"/>
      <c r="BF470" s="40"/>
      <c r="BG470" s="40"/>
      <c r="BH470" s="55"/>
      <c r="BI470" s="56"/>
      <c r="BJ470" s="39"/>
      <c r="BK470" s="54"/>
      <c r="BL470" s="358"/>
      <c r="BM470" s="39"/>
      <c r="BN470" s="381"/>
      <c r="BO470" s="53"/>
      <c r="BP470" s="53"/>
      <c r="BQ470" s="39"/>
      <c r="BR470" s="39"/>
      <c r="BS470" s="39"/>
      <c r="BT470" s="32"/>
      <c r="BU470" s="39"/>
      <c r="BV470" s="57"/>
      <c r="BW470" s="375"/>
      <c r="BX470" s="54"/>
      <c r="BY470" s="358"/>
      <c r="BZ470" s="58"/>
      <c r="CA470" s="59"/>
      <c r="CB470" s="60"/>
      <c r="CC470" s="59"/>
      <c r="CD470" s="59"/>
      <c r="CE470" s="61"/>
      <c r="CF470" s="39"/>
      <c r="CG470" s="39"/>
    </row>
    <row r="471" spans="1:85" ht="93" outlineLevel="1" x14ac:dyDescent="0.35">
      <c r="A471" s="135" t="s">
        <v>714</v>
      </c>
      <c r="B471" s="63" t="s">
        <v>725</v>
      </c>
      <c r="C471" s="35" t="s">
        <v>137</v>
      </c>
      <c r="D471" s="72">
        <v>242903644628</v>
      </c>
      <c r="E471" s="36" t="s">
        <v>74</v>
      </c>
      <c r="F471" s="77">
        <f t="shared" si="84"/>
        <v>130.36268999999999</v>
      </c>
      <c r="G471" s="259">
        <f t="shared" si="80"/>
        <v>0</v>
      </c>
      <c r="H471" s="32">
        <f t="shared" si="81"/>
        <v>130.36268999999999</v>
      </c>
      <c r="I471" s="259"/>
      <c r="J471" s="32"/>
      <c r="K471" s="358"/>
      <c r="L471" s="39"/>
      <c r="M471" s="358"/>
      <c r="N471" s="39"/>
      <c r="O471" s="358"/>
      <c r="P471" s="39"/>
      <c r="Q471" s="259"/>
      <c r="R471" s="32"/>
      <c r="S471" s="39"/>
      <c r="T471" s="259"/>
      <c r="U471" s="32"/>
      <c r="V471" s="358"/>
      <c r="W471" s="53"/>
      <c r="X471" s="358"/>
      <c r="Y471" s="39"/>
      <c r="Z471" s="371"/>
      <c r="AA471" s="40"/>
      <c r="AB471" s="358"/>
      <c r="AC471" s="39"/>
      <c r="AD471" s="54"/>
      <c r="AE471" s="358"/>
      <c r="AF471" s="39"/>
      <c r="AG471" s="39">
        <v>130.36268999999999</v>
      </c>
      <c r="AH471" s="259"/>
      <c r="AI471" s="32"/>
      <c r="AJ471" s="259"/>
      <c r="AK471" s="32"/>
      <c r="AL471" s="259"/>
      <c r="AM471" s="39"/>
      <c r="AN471" s="371"/>
      <c r="AO471" s="40"/>
      <c r="AP471" s="358"/>
      <c r="AQ471" s="39"/>
      <c r="AR471" s="40"/>
      <c r="AS471" s="40"/>
      <c r="AT471" s="40"/>
      <c r="AU471" s="39"/>
      <c r="AV471" s="358"/>
      <c r="AW471" s="39"/>
      <c r="AX471" s="54"/>
      <c r="AY471" s="358"/>
      <c r="AZ471" s="39"/>
      <c r="BA471" s="358"/>
      <c r="BB471" s="39"/>
      <c r="BC471" s="40"/>
      <c r="BD471" s="39"/>
      <c r="BE471" s="39"/>
      <c r="BF471" s="40"/>
      <c r="BG471" s="40"/>
      <c r="BH471" s="55"/>
      <c r="BI471" s="56"/>
      <c r="BJ471" s="39"/>
      <c r="BK471" s="54"/>
      <c r="BL471" s="358"/>
      <c r="BM471" s="39"/>
      <c r="BN471" s="381"/>
      <c r="BO471" s="53"/>
      <c r="BP471" s="53"/>
      <c r="BQ471" s="39"/>
      <c r="BR471" s="39"/>
      <c r="BS471" s="39"/>
      <c r="BT471" s="32"/>
      <c r="BU471" s="39"/>
      <c r="BV471" s="57"/>
      <c r="BW471" s="375"/>
      <c r="BX471" s="54"/>
      <c r="BY471" s="358"/>
      <c r="BZ471" s="58"/>
      <c r="CA471" s="59"/>
      <c r="CB471" s="60"/>
      <c r="CC471" s="59"/>
      <c r="CD471" s="59"/>
      <c r="CE471" s="61"/>
      <c r="CF471" s="39"/>
      <c r="CG471" s="39"/>
    </row>
    <row r="472" spans="1:85" ht="69.75" outlineLevel="1" x14ac:dyDescent="0.35">
      <c r="A472" s="135" t="s">
        <v>714</v>
      </c>
      <c r="B472" s="63" t="s">
        <v>726</v>
      </c>
      <c r="C472" s="35" t="s">
        <v>137</v>
      </c>
      <c r="D472" s="72">
        <v>242901137728</v>
      </c>
      <c r="E472" s="36" t="s">
        <v>74</v>
      </c>
      <c r="F472" s="77">
        <f t="shared" si="84"/>
        <v>632.21543999999994</v>
      </c>
      <c r="G472" s="259">
        <f t="shared" si="80"/>
        <v>0</v>
      </c>
      <c r="H472" s="32">
        <f t="shared" si="81"/>
        <v>632.21543999999994</v>
      </c>
      <c r="I472" s="259"/>
      <c r="J472" s="32"/>
      <c r="K472" s="358"/>
      <c r="L472" s="39"/>
      <c r="M472" s="358"/>
      <c r="N472" s="39"/>
      <c r="O472" s="358"/>
      <c r="P472" s="39"/>
      <c r="Q472" s="259"/>
      <c r="R472" s="32"/>
      <c r="S472" s="39">
        <v>395.78399999999999</v>
      </c>
      <c r="T472" s="259"/>
      <c r="U472" s="32"/>
      <c r="V472" s="358"/>
      <c r="W472" s="53"/>
      <c r="X472" s="358"/>
      <c r="Y472" s="39"/>
      <c r="Z472" s="371"/>
      <c r="AA472" s="40"/>
      <c r="AB472" s="358"/>
      <c r="AC472" s="39"/>
      <c r="AD472" s="54"/>
      <c r="AE472" s="358"/>
      <c r="AF472" s="39"/>
      <c r="AG472" s="39"/>
      <c r="AH472" s="259"/>
      <c r="AI472" s="32"/>
      <c r="AJ472" s="259"/>
      <c r="AK472" s="32"/>
      <c r="AL472" s="259"/>
      <c r="AM472" s="39"/>
      <c r="AN472" s="371"/>
      <c r="AO472" s="40"/>
      <c r="AP472" s="358"/>
      <c r="AQ472" s="39"/>
      <c r="AR472" s="40"/>
      <c r="AS472" s="40"/>
      <c r="AT472" s="40"/>
      <c r="AU472" s="39"/>
      <c r="AV472" s="358"/>
      <c r="AW472" s="39"/>
      <c r="AX472" s="54"/>
      <c r="AY472" s="358"/>
      <c r="AZ472" s="39"/>
      <c r="BA472" s="358"/>
      <c r="BB472" s="39"/>
      <c r="BC472" s="40"/>
      <c r="BD472" s="39"/>
      <c r="BE472" s="39"/>
      <c r="BF472" s="40"/>
      <c r="BG472" s="40"/>
      <c r="BH472" s="55"/>
      <c r="BI472" s="56"/>
      <c r="BJ472" s="39">
        <v>236.43144000000001</v>
      </c>
      <c r="BK472" s="54"/>
      <c r="BL472" s="358"/>
      <c r="BM472" s="39"/>
      <c r="BN472" s="381"/>
      <c r="BO472" s="53"/>
      <c r="BP472" s="53"/>
      <c r="BQ472" s="39"/>
      <c r="BR472" s="39"/>
      <c r="BS472" s="39"/>
      <c r="BT472" s="32"/>
      <c r="BU472" s="39"/>
      <c r="BV472" s="57"/>
      <c r="BW472" s="375"/>
      <c r="BX472" s="54"/>
      <c r="BY472" s="358"/>
      <c r="BZ472" s="58"/>
      <c r="CA472" s="59"/>
      <c r="CB472" s="60"/>
      <c r="CC472" s="59"/>
      <c r="CD472" s="59"/>
      <c r="CE472" s="61"/>
      <c r="CF472" s="39"/>
      <c r="CG472" s="39"/>
    </row>
    <row r="473" spans="1:85" ht="46.5" outlineLevel="1" x14ac:dyDescent="0.35">
      <c r="A473" s="75" t="s">
        <v>714</v>
      </c>
      <c r="B473" s="78" t="s">
        <v>727</v>
      </c>
      <c r="C473" s="35" t="s">
        <v>81</v>
      </c>
      <c r="D473" s="72">
        <v>242903696224</v>
      </c>
      <c r="E473" s="36" t="s">
        <v>74</v>
      </c>
      <c r="F473" s="77">
        <f t="shared" si="84"/>
        <v>53352.162480000006</v>
      </c>
      <c r="G473" s="259">
        <f t="shared" si="80"/>
        <v>136.62389000000002</v>
      </c>
      <c r="H473" s="32">
        <f t="shared" si="81"/>
        <v>53215.538590000004</v>
      </c>
      <c r="I473" s="259"/>
      <c r="J473" s="32"/>
      <c r="K473" s="358">
        <v>58.82208</v>
      </c>
      <c r="L473" s="39">
        <v>24.025919999999999</v>
      </c>
      <c r="M473" s="358"/>
      <c r="N473" s="39"/>
      <c r="O473" s="358"/>
      <c r="P473" s="39"/>
      <c r="Q473" s="259"/>
      <c r="R473" s="32"/>
      <c r="S473" s="39">
        <v>441.892</v>
      </c>
      <c r="T473" s="259">
        <v>77.801810000000003</v>
      </c>
      <c r="U473" s="32">
        <v>31.778189999999999</v>
      </c>
      <c r="V473" s="358"/>
      <c r="W473" s="53"/>
      <c r="X473" s="358"/>
      <c r="Y473" s="39"/>
      <c r="Z473" s="371"/>
      <c r="AA473" s="40"/>
      <c r="AB473" s="358"/>
      <c r="AC473" s="39"/>
      <c r="AD473" s="54"/>
      <c r="AE473" s="358"/>
      <c r="AF473" s="39"/>
      <c r="AG473" s="39">
        <v>1163.2362700000001</v>
      </c>
      <c r="AH473" s="259"/>
      <c r="AI473" s="32"/>
      <c r="AJ473" s="259"/>
      <c r="AK473" s="32"/>
      <c r="AL473" s="259"/>
      <c r="AM473" s="39"/>
      <c r="AN473" s="371"/>
      <c r="AO473" s="40"/>
      <c r="AP473" s="358"/>
      <c r="AQ473" s="39"/>
      <c r="AR473" s="40"/>
      <c r="AS473" s="40"/>
      <c r="AT473" s="40"/>
      <c r="AU473" s="39"/>
      <c r="AV473" s="358"/>
      <c r="AW473" s="39"/>
      <c r="AX473" s="54"/>
      <c r="AY473" s="358"/>
      <c r="AZ473" s="39"/>
      <c r="BA473" s="358"/>
      <c r="BB473" s="39"/>
      <c r="BC473" s="40"/>
      <c r="BD473" s="39"/>
      <c r="BE473" s="39"/>
      <c r="BF473" s="40"/>
      <c r="BG473" s="40"/>
      <c r="BH473" s="55"/>
      <c r="BI473" s="44">
        <v>77.083340000000007</v>
      </c>
      <c r="BJ473" s="32">
        <v>51477.522870000001</v>
      </c>
      <c r="BK473" s="54"/>
      <c r="BL473" s="358"/>
      <c r="BM473" s="39"/>
      <c r="BN473" s="381"/>
      <c r="BO473" s="53"/>
      <c r="BP473" s="53"/>
      <c r="BQ473" s="39"/>
      <c r="BR473" s="39"/>
      <c r="BS473" s="39"/>
      <c r="BT473" s="32"/>
      <c r="BU473" s="39"/>
      <c r="BV473" s="57"/>
      <c r="BW473" s="375"/>
      <c r="BX473" s="54"/>
      <c r="BY473" s="358"/>
      <c r="BZ473" s="58"/>
      <c r="CA473" s="59"/>
      <c r="CB473" s="60"/>
      <c r="CC473" s="59"/>
      <c r="CD473" s="59"/>
      <c r="CE473" s="61"/>
      <c r="CF473" s="39"/>
      <c r="CG473" s="39"/>
    </row>
    <row r="474" spans="1:85" ht="46.5" outlineLevel="1" x14ac:dyDescent="0.35">
      <c r="A474" s="75" t="s">
        <v>714</v>
      </c>
      <c r="B474" s="78" t="s">
        <v>728</v>
      </c>
      <c r="C474" s="35" t="s">
        <v>81</v>
      </c>
      <c r="D474" s="72" t="s">
        <v>729</v>
      </c>
      <c r="E474" s="36" t="s">
        <v>74</v>
      </c>
      <c r="F474" s="77">
        <f t="shared" si="84"/>
        <v>237.90488999999999</v>
      </c>
      <c r="G474" s="259">
        <f t="shared" si="80"/>
        <v>48.430880000000002</v>
      </c>
      <c r="H474" s="32">
        <f t="shared" si="81"/>
        <v>189.47400999999999</v>
      </c>
      <c r="I474" s="259"/>
      <c r="J474" s="32"/>
      <c r="K474" s="358"/>
      <c r="L474" s="39"/>
      <c r="M474" s="358"/>
      <c r="N474" s="39"/>
      <c r="O474" s="358"/>
      <c r="P474" s="39"/>
      <c r="Q474" s="259"/>
      <c r="R474" s="32"/>
      <c r="S474" s="39">
        <v>169.69238999999999</v>
      </c>
      <c r="T474" s="259">
        <v>48.430880000000002</v>
      </c>
      <c r="U474" s="32">
        <v>19.78162</v>
      </c>
      <c r="V474" s="358"/>
      <c r="W474" s="53"/>
      <c r="X474" s="358"/>
      <c r="Y474" s="39"/>
      <c r="Z474" s="371"/>
      <c r="AA474" s="40"/>
      <c r="AB474" s="358"/>
      <c r="AC474" s="39"/>
      <c r="AD474" s="54"/>
      <c r="AE474" s="358"/>
      <c r="AF474" s="39"/>
      <c r="AG474" s="39"/>
      <c r="AH474" s="259"/>
      <c r="AI474" s="32"/>
      <c r="AJ474" s="259"/>
      <c r="AK474" s="32"/>
      <c r="AL474" s="259"/>
      <c r="AM474" s="39"/>
      <c r="AN474" s="371"/>
      <c r="AO474" s="40"/>
      <c r="AP474" s="358"/>
      <c r="AQ474" s="39"/>
      <c r="AR474" s="40"/>
      <c r="AS474" s="40"/>
      <c r="AT474" s="40"/>
      <c r="AU474" s="39"/>
      <c r="AV474" s="358"/>
      <c r="AW474" s="39"/>
      <c r="AX474" s="54"/>
      <c r="AY474" s="358"/>
      <c r="AZ474" s="39"/>
      <c r="BA474" s="358"/>
      <c r="BB474" s="39"/>
      <c r="BC474" s="40"/>
      <c r="BD474" s="39"/>
      <c r="BE474" s="39"/>
      <c r="BF474" s="40"/>
      <c r="BG474" s="40"/>
      <c r="BH474" s="55"/>
      <c r="BI474" s="44"/>
      <c r="BJ474" s="32"/>
      <c r="BK474" s="54"/>
      <c r="BL474" s="358"/>
      <c r="BM474" s="39"/>
      <c r="BN474" s="381"/>
      <c r="BO474" s="53"/>
      <c r="BP474" s="53"/>
      <c r="BQ474" s="39"/>
      <c r="BR474" s="39"/>
      <c r="BS474" s="39"/>
      <c r="BT474" s="32"/>
      <c r="BU474" s="39"/>
      <c r="BV474" s="57"/>
      <c r="BW474" s="375"/>
      <c r="BX474" s="54"/>
      <c r="BY474" s="358"/>
      <c r="BZ474" s="58"/>
      <c r="CA474" s="59"/>
      <c r="CB474" s="60"/>
      <c r="CC474" s="59"/>
      <c r="CD474" s="59"/>
      <c r="CE474" s="61"/>
      <c r="CF474" s="39"/>
      <c r="CG474" s="39"/>
    </row>
    <row r="475" spans="1:85" ht="46.5" outlineLevel="1" x14ac:dyDescent="0.35">
      <c r="A475" s="75" t="s">
        <v>714</v>
      </c>
      <c r="B475" s="78" t="s">
        <v>730</v>
      </c>
      <c r="C475" s="35" t="s">
        <v>81</v>
      </c>
      <c r="D475" s="72">
        <v>243904431328</v>
      </c>
      <c r="E475" s="36" t="s">
        <v>74</v>
      </c>
      <c r="F475" s="77">
        <f t="shared" si="84"/>
        <v>438.72057000000001</v>
      </c>
      <c r="G475" s="259">
        <f t="shared" si="80"/>
        <v>0</v>
      </c>
      <c r="H475" s="32">
        <f t="shared" si="81"/>
        <v>438.72057000000001</v>
      </c>
      <c r="I475" s="259"/>
      <c r="J475" s="32"/>
      <c r="K475" s="358"/>
      <c r="L475" s="39"/>
      <c r="M475" s="358"/>
      <c r="N475" s="39"/>
      <c r="O475" s="358"/>
      <c r="P475" s="39"/>
      <c r="Q475" s="259"/>
      <c r="R475" s="32"/>
      <c r="S475" s="39"/>
      <c r="T475" s="259"/>
      <c r="U475" s="32"/>
      <c r="V475" s="358"/>
      <c r="W475" s="53"/>
      <c r="X475" s="358"/>
      <c r="Y475" s="39"/>
      <c r="Z475" s="371"/>
      <c r="AA475" s="40"/>
      <c r="AB475" s="358"/>
      <c r="AC475" s="39"/>
      <c r="AD475" s="54"/>
      <c r="AE475" s="358"/>
      <c r="AF475" s="39"/>
      <c r="AG475" s="39">
        <v>438.72057000000001</v>
      </c>
      <c r="AH475" s="259"/>
      <c r="AI475" s="32"/>
      <c r="AJ475" s="259"/>
      <c r="AK475" s="32"/>
      <c r="AL475" s="259"/>
      <c r="AM475" s="39"/>
      <c r="AN475" s="371"/>
      <c r="AO475" s="40"/>
      <c r="AP475" s="358"/>
      <c r="AQ475" s="39"/>
      <c r="AR475" s="40"/>
      <c r="AS475" s="40"/>
      <c r="AT475" s="40"/>
      <c r="AU475" s="39"/>
      <c r="AV475" s="358"/>
      <c r="AW475" s="39"/>
      <c r="AX475" s="54"/>
      <c r="AY475" s="358"/>
      <c r="AZ475" s="39"/>
      <c r="BA475" s="358"/>
      <c r="BB475" s="39"/>
      <c r="BC475" s="40"/>
      <c r="BD475" s="39"/>
      <c r="BE475" s="39"/>
      <c r="BF475" s="40"/>
      <c r="BG475" s="40"/>
      <c r="BH475" s="55"/>
      <c r="BI475" s="44"/>
      <c r="BJ475" s="32"/>
      <c r="BK475" s="54"/>
      <c r="BL475" s="358"/>
      <c r="BM475" s="39"/>
      <c r="BN475" s="381"/>
      <c r="BO475" s="53"/>
      <c r="BP475" s="53"/>
      <c r="BQ475" s="39"/>
      <c r="BR475" s="39"/>
      <c r="BS475" s="39"/>
      <c r="BT475" s="32"/>
      <c r="BU475" s="39"/>
      <c r="BV475" s="57"/>
      <c r="BW475" s="375"/>
      <c r="BX475" s="54"/>
      <c r="BY475" s="358"/>
      <c r="BZ475" s="58"/>
      <c r="CA475" s="59"/>
      <c r="CB475" s="60"/>
      <c r="CC475" s="59"/>
      <c r="CD475" s="59"/>
      <c r="CE475" s="61"/>
      <c r="CF475" s="39"/>
      <c r="CG475" s="39"/>
    </row>
    <row r="476" spans="1:85" ht="46.5" outlineLevel="1" x14ac:dyDescent="0.35">
      <c r="A476" s="75" t="s">
        <v>714</v>
      </c>
      <c r="B476" s="78" t="s">
        <v>731</v>
      </c>
      <c r="C476" s="35" t="s">
        <v>81</v>
      </c>
      <c r="D476" s="72" t="s">
        <v>732</v>
      </c>
      <c r="E476" s="36" t="s">
        <v>74</v>
      </c>
      <c r="F476" s="77">
        <f t="shared" si="84"/>
        <v>317.34433000000001</v>
      </c>
      <c r="G476" s="259">
        <f t="shared" si="80"/>
        <v>99.354019999999991</v>
      </c>
      <c r="H476" s="32">
        <f t="shared" si="81"/>
        <v>217.99030999999999</v>
      </c>
      <c r="I476" s="259"/>
      <c r="J476" s="32"/>
      <c r="K476" s="358">
        <v>43.377609999999997</v>
      </c>
      <c r="L476" s="39">
        <v>17.717610000000001</v>
      </c>
      <c r="M476" s="358"/>
      <c r="N476" s="39"/>
      <c r="O476" s="358"/>
      <c r="P476" s="39"/>
      <c r="Q476" s="259"/>
      <c r="R476" s="32"/>
      <c r="S476" s="39">
        <v>102.40911</v>
      </c>
      <c r="T476" s="259">
        <v>55.976410000000001</v>
      </c>
      <c r="U476" s="32">
        <v>22.863589999999999</v>
      </c>
      <c r="V476" s="358"/>
      <c r="W476" s="53"/>
      <c r="X476" s="358"/>
      <c r="Y476" s="39"/>
      <c r="Z476" s="371"/>
      <c r="AA476" s="40"/>
      <c r="AB476" s="358"/>
      <c r="AC476" s="39"/>
      <c r="AD476" s="54"/>
      <c r="AE476" s="358"/>
      <c r="AF476" s="39"/>
      <c r="AG476" s="39"/>
      <c r="AH476" s="259"/>
      <c r="AI476" s="32"/>
      <c r="AJ476" s="259"/>
      <c r="AK476" s="32"/>
      <c r="AL476" s="259"/>
      <c r="AM476" s="39"/>
      <c r="AN476" s="371"/>
      <c r="AO476" s="40"/>
      <c r="AP476" s="358"/>
      <c r="AQ476" s="39"/>
      <c r="AR476" s="40"/>
      <c r="AS476" s="40"/>
      <c r="AT476" s="40"/>
      <c r="AU476" s="39"/>
      <c r="AV476" s="358"/>
      <c r="AW476" s="39"/>
      <c r="AX476" s="54"/>
      <c r="AY476" s="358"/>
      <c r="AZ476" s="39"/>
      <c r="BA476" s="358"/>
      <c r="BB476" s="39"/>
      <c r="BC476" s="40"/>
      <c r="BD476" s="39"/>
      <c r="BE476" s="39"/>
      <c r="BF476" s="40"/>
      <c r="BG476" s="40"/>
      <c r="BH476" s="55"/>
      <c r="BI476" s="56"/>
      <c r="BJ476" s="39">
        <v>75</v>
      </c>
      <c r="BK476" s="54"/>
      <c r="BL476" s="358"/>
      <c r="BM476" s="39"/>
      <c r="BN476" s="381"/>
      <c r="BO476" s="53"/>
      <c r="BP476" s="53"/>
      <c r="BQ476" s="39"/>
      <c r="BR476" s="39"/>
      <c r="BS476" s="39"/>
      <c r="BT476" s="32"/>
      <c r="BU476" s="39"/>
      <c r="BV476" s="57"/>
      <c r="BW476" s="375"/>
      <c r="BX476" s="54"/>
      <c r="BY476" s="358"/>
      <c r="BZ476" s="58"/>
      <c r="CA476" s="59"/>
      <c r="CB476" s="60"/>
      <c r="CC476" s="59"/>
      <c r="CD476" s="59"/>
      <c r="CE476" s="61"/>
      <c r="CF476" s="39"/>
      <c r="CG476" s="39"/>
    </row>
    <row r="477" spans="1:85" ht="46.5" outlineLevel="1" x14ac:dyDescent="0.35">
      <c r="A477" s="83" t="s">
        <v>714</v>
      </c>
      <c r="B477" s="10" t="s">
        <v>733</v>
      </c>
      <c r="C477" s="35" t="s">
        <v>81</v>
      </c>
      <c r="D477" s="72" t="s">
        <v>734</v>
      </c>
      <c r="E477" s="36" t="s">
        <v>74</v>
      </c>
      <c r="F477" s="77">
        <f t="shared" si="84"/>
        <v>6168.7192500000001</v>
      </c>
      <c r="G477" s="259">
        <f t="shared" si="80"/>
        <v>182.69722999999999</v>
      </c>
      <c r="H477" s="32">
        <f t="shared" si="81"/>
        <v>5986.0220200000003</v>
      </c>
      <c r="I477" s="259"/>
      <c r="J477" s="32"/>
      <c r="K477" s="358"/>
      <c r="L477" s="39"/>
      <c r="M477" s="358"/>
      <c r="N477" s="39"/>
      <c r="O477" s="358"/>
      <c r="P477" s="39"/>
      <c r="Q477" s="259"/>
      <c r="R477" s="32"/>
      <c r="S477" s="39">
        <v>719.83214999999996</v>
      </c>
      <c r="T477" s="259">
        <v>182.69722999999999</v>
      </c>
      <c r="U477" s="32">
        <v>74.622770000000003</v>
      </c>
      <c r="V477" s="358"/>
      <c r="W477" s="53"/>
      <c r="X477" s="358"/>
      <c r="Y477" s="39"/>
      <c r="Z477" s="371"/>
      <c r="AA477" s="40"/>
      <c r="AB477" s="358"/>
      <c r="AC477" s="39"/>
      <c r="AD477" s="54"/>
      <c r="AE477" s="358"/>
      <c r="AF477" s="39"/>
      <c r="AG477" s="39"/>
      <c r="AH477" s="259"/>
      <c r="AI477" s="32"/>
      <c r="AJ477" s="259"/>
      <c r="AK477" s="32"/>
      <c r="AL477" s="259"/>
      <c r="AM477" s="39"/>
      <c r="AN477" s="371"/>
      <c r="AO477" s="40"/>
      <c r="AP477" s="358"/>
      <c r="AQ477" s="39"/>
      <c r="AR477" s="40"/>
      <c r="AS477" s="40"/>
      <c r="AT477" s="40"/>
      <c r="AU477" s="39"/>
      <c r="AV477" s="358"/>
      <c r="AW477" s="39"/>
      <c r="AX477" s="54"/>
      <c r="AY477" s="358"/>
      <c r="AZ477" s="39"/>
      <c r="BA477" s="358"/>
      <c r="BB477" s="39"/>
      <c r="BC477" s="40"/>
      <c r="BD477" s="39"/>
      <c r="BE477" s="39">
        <v>114.0671</v>
      </c>
      <c r="BF477" s="40"/>
      <c r="BG477" s="40"/>
      <c r="BH477" s="55"/>
      <c r="BI477" s="44"/>
      <c r="BJ477" s="32">
        <v>5077.5</v>
      </c>
      <c r="BK477" s="54"/>
      <c r="BL477" s="358"/>
      <c r="BM477" s="39"/>
      <c r="BN477" s="381"/>
      <c r="BO477" s="53"/>
      <c r="BP477" s="53"/>
      <c r="BQ477" s="39"/>
      <c r="BR477" s="39"/>
      <c r="BS477" s="39"/>
      <c r="BT477" s="32"/>
      <c r="BU477" s="39"/>
      <c r="BV477" s="57"/>
      <c r="BW477" s="375"/>
      <c r="BX477" s="54"/>
      <c r="BY477" s="358"/>
      <c r="BZ477" s="58"/>
      <c r="CA477" s="59"/>
      <c r="CB477" s="60"/>
      <c r="CC477" s="59"/>
      <c r="CD477" s="59"/>
      <c r="CE477" s="61"/>
      <c r="CF477" s="39"/>
      <c r="CG477" s="39"/>
    </row>
    <row r="478" spans="1:85" ht="46.5" outlineLevel="1" x14ac:dyDescent="0.35">
      <c r="A478" s="83" t="s">
        <v>714</v>
      </c>
      <c r="B478" s="10" t="s">
        <v>735</v>
      </c>
      <c r="C478" s="35" t="s">
        <v>81</v>
      </c>
      <c r="D478" s="72">
        <v>242900181347</v>
      </c>
      <c r="E478" s="36" t="s">
        <v>74</v>
      </c>
      <c r="F478" s="77">
        <f t="shared" si="84"/>
        <v>1375.8994700000001</v>
      </c>
      <c r="G478" s="259">
        <f t="shared" si="80"/>
        <v>0</v>
      </c>
      <c r="H478" s="32">
        <f t="shared" si="81"/>
        <v>1375.8994700000001</v>
      </c>
      <c r="I478" s="259"/>
      <c r="J478" s="32"/>
      <c r="K478" s="358"/>
      <c r="L478" s="39"/>
      <c r="M478" s="358"/>
      <c r="N478" s="39"/>
      <c r="O478" s="358"/>
      <c r="P478" s="39"/>
      <c r="Q478" s="259"/>
      <c r="R478" s="32"/>
      <c r="S478" s="39"/>
      <c r="T478" s="259"/>
      <c r="U478" s="32"/>
      <c r="V478" s="358"/>
      <c r="W478" s="53"/>
      <c r="X478" s="358"/>
      <c r="Y478" s="39"/>
      <c r="Z478" s="371"/>
      <c r="AA478" s="40"/>
      <c r="AB478" s="358"/>
      <c r="AC478" s="39"/>
      <c r="AD478" s="54"/>
      <c r="AE478" s="358"/>
      <c r="AF478" s="39"/>
      <c r="AG478" s="39">
        <v>1375.8994700000001</v>
      </c>
      <c r="AH478" s="259"/>
      <c r="AI478" s="32"/>
      <c r="AJ478" s="259"/>
      <c r="AK478" s="32"/>
      <c r="AL478" s="259"/>
      <c r="AM478" s="39"/>
      <c r="AN478" s="371"/>
      <c r="AO478" s="40"/>
      <c r="AP478" s="358"/>
      <c r="AQ478" s="39"/>
      <c r="AR478" s="40"/>
      <c r="AS478" s="40"/>
      <c r="AT478" s="40"/>
      <c r="AU478" s="39"/>
      <c r="AV478" s="358"/>
      <c r="AW478" s="39"/>
      <c r="AX478" s="54"/>
      <c r="AY478" s="358"/>
      <c r="AZ478" s="39"/>
      <c r="BA478" s="358"/>
      <c r="BB478" s="39"/>
      <c r="BC478" s="40"/>
      <c r="BD478" s="39"/>
      <c r="BE478" s="39"/>
      <c r="BF478" s="40"/>
      <c r="BG478" s="40"/>
      <c r="BH478" s="55"/>
      <c r="BI478" s="56"/>
      <c r="BJ478" s="39"/>
      <c r="BK478" s="54"/>
      <c r="BL478" s="358"/>
      <c r="BM478" s="39"/>
      <c r="BN478" s="381"/>
      <c r="BO478" s="53"/>
      <c r="BP478" s="53"/>
      <c r="BQ478" s="39"/>
      <c r="BR478" s="39"/>
      <c r="BS478" s="39"/>
      <c r="BT478" s="32"/>
      <c r="BU478" s="39"/>
      <c r="BV478" s="57"/>
      <c r="BW478" s="375"/>
      <c r="BX478" s="54"/>
      <c r="BY478" s="358"/>
      <c r="BZ478" s="58"/>
      <c r="CA478" s="59"/>
      <c r="CB478" s="60"/>
      <c r="CC478" s="59"/>
      <c r="CD478" s="59"/>
      <c r="CE478" s="61"/>
      <c r="CF478" s="39"/>
      <c r="CG478" s="39"/>
    </row>
    <row r="479" spans="1:85" ht="46.5" outlineLevel="1" x14ac:dyDescent="0.35">
      <c r="A479" s="75" t="s">
        <v>714</v>
      </c>
      <c r="B479" s="78" t="s">
        <v>736</v>
      </c>
      <c r="C479" s="35" t="s">
        <v>81</v>
      </c>
      <c r="D479" s="35" t="s">
        <v>737</v>
      </c>
      <c r="E479" s="36" t="s">
        <v>74</v>
      </c>
      <c r="F479" s="77">
        <f t="shared" si="84"/>
        <v>1996.9614999999999</v>
      </c>
      <c r="G479" s="259">
        <f t="shared" si="80"/>
        <v>828.31370000000004</v>
      </c>
      <c r="H479" s="32">
        <f t="shared" si="81"/>
        <v>1168.6478</v>
      </c>
      <c r="I479" s="259"/>
      <c r="J479" s="32"/>
      <c r="K479" s="358">
        <v>55.145699999999998</v>
      </c>
      <c r="L479" s="39">
        <v>22.5243</v>
      </c>
      <c r="M479" s="358"/>
      <c r="N479" s="39"/>
      <c r="O479" s="358"/>
      <c r="P479" s="39"/>
      <c r="Q479" s="259"/>
      <c r="R479" s="32"/>
      <c r="S479" s="39">
        <v>123.6825</v>
      </c>
      <c r="T479" s="259">
        <v>47.192999999999998</v>
      </c>
      <c r="U479" s="32">
        <v>19.276</v>
      </c>
      <c r="V479" s="358"/>
      <c r="W479" s="53"/>
      <c r="X479" s="358"/>
      <c r="Y479" s="39"/>
      <c r="Z479" s="371"/>
      <c r="AA479" s="40"/>
      <c r="AB479" s="358"/>
      <c r="AC479" s="39"/>
      <c r="AD479" s="54"/>
      <c r="AE479" s="358"/>
      <c r="AF479" s="39"/>
      <c r="AG479" s="39"/>
      <c r="AH479" s="259"/>
      <c r="AI479" s="32"/>
      <c r="AJ479" s="259"/>
      <c r="AK479" s="32"/>
      <c r="AL479" s="259">
        <v>725.97500000000002</v>
      </c>
      <c r="AM479" s="39">
        <v>296.52499999999998</v>
      </c>
      <c r="AN479" s="371"/>
      <c r="AO479" s="40"/>
      <c r="AP479" s="358"/>
      <c r="AQ479" s="39"/>
      <c r="AR479" s="40"/>
      <c r="AS479" s="40"/>
      <c r="AT479" s="40"/>
      <c r="AU479" s="39"/>
      <c r="AV479" s="358"/>
      <c r="AW479" s="39"/>
      <c r="AX479" s="54"/>
      <c r="AY479" s="358"/>
      <c r="AZ479" s="39"/>
      <c r="BA479" s="358"/>
      <c r="BB479" s="39"/>
      <c r="BC479" s="40"/>
      <c r="BD479" s="39"/>
      <c r="BE479" s="39"/>
      <c r="BF479" s="40"/>
      <c r="BG479" s="40"/>
      <c r="BH479" s="55"/>
      <c r="BI479" s="44"/>
      <c r="BJ479" s="32">
        <v>706.64</v>
      </c>
      <c r="BK479" s="54"/>
      <c r="BL479" s="358"/>
      <c r="BM479" s="39"/>
      <c r="BN479" s="381"/>
      <c r="BO479" s="53"/>
      <c r="BP479" s="53"/>
      <c r="BQ479" s="39"/>
      <c r="BR479" s="39"/>
      <c r="BS479" s="39"/>
      <c r="BT479" s="32"/>
      <c r="BU479" s="39"/>
      <c r="BV479" s="57"/>
      <c r="BW479" s="375"/>
      <c r="BX479" s="54"/>
      <c r="BY479" s="358"/>
      <c r="BZ479" s="58"/>
      <c r="CA479" s="59"/>
      <c r="CB479" s="60"/>
      <c r="CC479" s="59"/>
      <c r="CD479" s="59"/>
      <c r="CE479" s="61"/>
      <c r="CF479" s="39"/>
      <c r="CG479" s="39"/>
    </row>
    <row r="480" spans="1:85" ht="46.5" outlineLevel="1" x14ac:dyDescent="0.35">
      <c r="A480" s="75" t="s">
        <v>714</v>
      </c>
      <c r="B480" s="78" t="s">
        <v>738</v>
      </c>
      <c r="C480" s="35" t="s">
        <v>81</v>
      </c>
      <c r="D480" s="72" t="s">
        <v>739</v>
      </c>
      <c r="E480" s="36" t="s">
        <v>74</v>
      </c>
      <c r="F480" s="77">
        <f t="shared" si="84"/>
        <v>147.20425</v>
      </c>
      <c r="G480" s="259">
        <f t="shared" si="80"/>
        <v>25.4819</v>
      </c>
      <c r="H480" s="32">
        <f t="shared" si="81"/>
        <v>121.72235000000001</v>
      </c>
      <c r="I480" s="259"/>
      <c r="J480" s="32"/>
      <c r="K480" s="358"/>
      <c r="L480" s="39"/>
      <c r="M480" s="358"/>
      <c r="N480" s="39"/>
      <c r="O480" s="358"/>
      <c r="P480" s="39"/>
      <c r="Q480" s="259"/>
      <c r="R480" s="32"/>
      <c r="S480" s="39">
        <v>111.31425</v>
      </c>
      <c r="T480" s="259">
        <v>25.4819</v>
      </c>
      <c r="U480" s="32">
        <v>10.408099999999999</v>
      </c>
      <c r="V480" s="358"/>
      <c r="W480" s="53"/>
      <c r="X480" s="358"/>
      <c r="Y480" s="39"/>
      <c r="Z480" s="371"/>
      <c r="AA480" s="40"/>
      <c r="AB480" s="358"/>
      <c r="AC480" s="39"/>
      <c r="AD480" s="54"/>
      <c r="AE480" s="358"/>
      <c r="AF480" s="39"/>
      <c r="AG480" s="39"/>
      <c r="AH480" s="259"/>
      <c r="AI480" s="32"/>
      <c r="AJ480" s="259"/>
      <c r="AK480" s="32"/>
      <c r="AL480" s="259"/>
      <c r="AM480" s="39"/>
      <c r="AN480" s="371"/>
      <c r="AO480" s="40"/>
      <c r="AP480" s="358"/>
      <c r="AQ480" s="39"/>
      <c r="AR480" s="40"/>
      <c r="AS480" s="40"/>
      <c r="AT480" s="40"/>
      <c r="AU480" s="39"/>
      <c r="AV480" s="358"/>
      <c r="AW480" s="39"/>
      <c r="AX480" s="54"/>
      <c r="AY480" s="358"/>
      <c r="AZ480" s="39"/>
      <c r="BA480" s="358"/>
      <c r="BB480" s="39"/>
      <c r="BC480" s="40"/>
      <c r="BD480" s="39"/>
      <c r="BE480" s="39"/>
      <c r="BF480" s="40"/>
      <c r="BG480" s="40"/>
      <c r="BH480" s="55"/>
      <c r="BI480" s="44"/>
      <c r="BJ480" s="32"/>
      <c r="BK480" s="54"/>
      <c r="BL480" s="358"/>
      <c r="BM480" s="39"/>
      <c r="BN480" s="381"/>
      <c r="BO480" s="53"/>
      <c r="BP480" s="53"/>
      <c r="BQ480" s="39"/>
      <c r="BR480" s="39"/>
      <c r="BS480" s="39"/>
      <c r="BT480" s="32"/>
      <c r="BU480" s="39"/>
      <c r="BV480" s="57"/>
      <c r="BW480" s="375"/>
      <c r="BX480" s="54"/>
      <c r="BY480" s="358"/>
      <c r="BZ480" s="58"/>
      <c r="CA480" s="59"/>
      <c r="CB480" s="60"/>
      <c r="CC480" s="59"/>
      <c r="CD480" s="59"/>
      <c r="CE480" s="61"/>
      <c r="CF480" s="39"/>
      <c r="CG480" s="39"/>
    </row>
    <row r="481" spans="1:85" ht="46.5" outlineLevel="1" x14ac:dyDescent="0.35">
      <c r="A481" s="83" t="s">
        <v>714</v>
      </c>
      <c r="B481" s="10" t="s">
        <v>740</v>
      </c>
      <c r="C481" s="35" t="s">
        <v>81</v>
      </c>
      <c r="D481" s="72" t="s">
        <v>741</v>
      </c>
      <c r="E481" s="36" t="s">
        <v>74</v>
      </c>
      <c r="F481" s="77">
        <f t="shared" si="84"/>
        <v>758.58900000000006</v>
      </c>
      <c r="G481" s="259">
        <f t="shared" si="80"/>
        <v>55.145699999999998</v>
      </c>
      <c r="H481" s="32">
        <f t="shared" si="81"/>
        <v>703.44330000000002</v>
      </c>
      <c r="I481" s="259"/>
      <c r="J481" s="32"/>
      <c r="K481" s="358">
        <v>55.145699999999998</v>
      </c>
      <c r="L481" s="39">
        <v>22.5243</v>
      </c>
      <c r="M481" s="358"/>
      <c r="N481" s="39"/>
      <c r="O481" s="358"/>
      <c r="P481" s="39"/>
      <c r="Q481" s="259"/>
      <c r="R481" s="32"/>
      <c r="S481" s="39">
        <v>148.41900000000001</v>
      </c>
      <c r="T481" s="259"/>
      <c r="U481" s="32"/>
      <c r="V481" s="358"/>
      <c r="W481" s="53"/>
      <c r="X481" s="358"/>
      <c r="Y481" s="39"/>
      <c r="Z481" s="371"/>
      <c r="AA481" s="40"/>
      <c r="AB481" s="358"/>
      <c r="AC481" s="39"/>
      <c r="AD481" s="54"/>
      <c r="AE481" s="358"/>
      <c r="AF481" s="39"/>
      <c r="AG481" s="39"/>
      <c r="AH481" s="259"/>
      <c r="AI481" s="32"/>
      <c r="AJ481" s="259"/>
      <c r="AK481" s="32"/>
      <c r="AL481" s="259"/>
      <c r="AM481" s="39"/>
      <c r="AN481" s="371"/>
      <c r="AO481" s="40"/>
      <c r="AP481" s="358"/>
      <c r="AQ481" s="39"/>
      <c r="AR481" s="40"/>
      <c r="AS481" s="40"/>
      <c r="AT481" s="40"/>
      <c r="AU481" s="39"/>
      <c r="AV481" s="358"/>
      <c r="AW481" s="39"/>
      <c r="AX481" s="54"/>
      <c r="AY481" s="358"/>
      <c r="AZ481" s="39"/>
      <c r="BA481" s="358"/>
      <c r="BB481" s="39"/>
      <c r="BC481" s="40"/>
      <c r="BD481" s="39"/>
      <c r="BE481" s="39"/>
      <c r="BF481" s="40"/>
      <c r="BG481" s="40"/>
      <c r="BH481" s="55"/>
      <c r="BI481" s="44"/>
      <c r="BJ481" s="32">
        <v>532.5</v>
      </c>
      <c r="BK481" s="54"/>
      <c r="BL481" s="358"/>
      <c r="BM481" s="39"/>
      <c r="BN481" s="381"/>
      <c r="BO481" s="53"/>
      <c r="BP481" s="53"/>
      <c r="BQ481" s="39"/>
      <c r="BR481" s="39"/>
      <c r="BS481" s="39"/>
      <c r="BT481" s="32"/>
      <c r="BU481" s="39"/>
      <c r="BV481" s="57"/>
      <c r="BW481" s="375"/>
      <c r="BX481" s="54"/>
      <c r="BY481" s="358"/>
      <c r="BZ481" s="58"/>
      <c r="CA481" s="59"/>
      <c r="CB481" s="60"/>
      <c r="CC481" s="59"/>
      <c r="CD481" s="59"/>
      <c r="CE481" s="61"/>
      <c r="CF481" s="39"/>
      <c r="CG481" s="39"/>
    </row>
    <row r="482" spans="1:85" ht="46.5" outlineLevel="1" x14ac:dyDescent="0.35">
      <c r="A482" s="75" t="s">
        <v>714</v>
      </c>
      <c r="B482" s="78" t="s">
        <v>742</v>
      </c>
      <c r="C482" s="35" t="s">
        <v>81</v>
      </c>
      <c r="D482" s="72" t="s">
        <v>743</v>
      </c>
      <c r="E482" s="36" t="s">
        <v>74</v>
      </c>
      <c r="F482" s="77">
        <f t="shared" si="84"/>
        <v>1549.2243900000001</v>
      </c>
      <c r="G482" s="259">
        <f t="shared" si="80"/>
        <v>82.662430000000001</v>
      </c>
      <c r="H482" s="32">
        <f t="shared" si="81"/>
        <v>1466.56196</v>
      </c>
      <c r="I482" s="259"/>
      <c r="J482" s="32"/>
      <c r="K482" s="358">
        <v>44.425370000000001</v>
      </c>
      <c r="L482" s="39">
        <v>18.145579999999999</v>
      </c>
      <c r="M482" s="358"/>
      <c r="N482" s="39"/>
      <c r="O482" s="358"/>
      <c r="P482" s="39"/>
      <c r="Q482" s="259"/>
      <c r="R482" s="32"/>
      <c r="S482" s="39">
        <v>112.79844</v>
      </c>
      <c r="T482" s="259">
        <v>38.23706</v>
      </c>
      <c r="U482" s="32">
        <v>15.617940000000001</v>
      </c>
      <c r="V482" s="358"/>
      <c r="W482" s="53"/>
      <c r="X482" s="358"/>
      <c r="Y482" s="39"/>
      <c r="Z482" s="371"/>
      <c r="AA482" s="40"/>
      <c r="AB482" s="358"/>
      <c r="AC482" s="39"/>
      <c r="AD482" s="54"/>
      <c r="AE482" s="358"/>
      <c r="AF482" s="39"/>
      <c r="AG482" s="39"/>
      <c r="AH482" s="259"/>
      <c r="AI482" s="32"/>
      <c r="AJ482" s="259"/>
      <c r="AK482" s="32"/>
      <c r="AL482" s="259"/>
      <c r="AM482" s="39"/>
      <c r="AN482" s="371"/>
      <c r="AO482" s="40"/>
      <c r="AP482" s="358"/>
      <c r="AQ482" s="39"/>
      <c r="AR482" s="40"/>
      <c r="AS482" s="40"/>
      <c r="AT482" s="40"/>
      <c r="AU482" s="39"/>
      <c r="AV482" s="358"/>
      <c r="AW482" s="39"/>
      <c r="AX482" s="54"/>
      <c r="AY482" s="358"/>
      <c r="AZ482" s="39"/>
      <c r="BA482" s="358"/>
      <c r="BB482" s="39"/>
      <c r="BC482" s="40"/>
      <c r="BD482" s="39"/>
      <c r="BE482" s="39"/>
      <c r="BF482" s="40"/>
      <c r="BG482" s="40"/>
      <c r="BH482" s="55"/>
      <c r="BI482" s="44"/>
      <c r="BJ482" s="32">
        <v>1320</v>
      </c>
      <c r="BK482" s="54"/>
      <c r="BL482" s="358"/>
      <c r="BM482" s="39"/>
      <c r="BN482" s="381"/>
      <c r="BO482" s="53"/>
      <c r="BP482" s="53"/>
      <c r="BQ482" s="39"/>
      <c r="BR482" s="39"/>
      <c r="BS482" s="39"/>
      <c r="BT482" s="32"/>
      <c r="BU482" s="39"/>
      <c r="BV482" s="57"/>
      <c r="BW482" s="375"/>
      <c r="BX482" s="54"/>
      <c r="BY482" s="358"/>
      <c r="BZ482" s="58"/>
      <c r="CA482" s="59"/>
      <c r="CB482" s="60"/>
      <c r="CC482" s="59"/>
      <c r="CD482" s="59"/>
      <c r="CE482" s="61"/>
      <c r="CF482" s="39"/>
      <c r="CG482" s="39"/>
    </row>
    <row r="483" spans="1:85" ht="46.5" outlineLevel="1" x14ac:dyDescent="0.35">
      <c r="A483" s="75" t="s">
        <v>714</v>
      </c>
      <c r="B483" s="78" t="s">
        <v>744</v>
      </c>
      <c r="C483" s="35" t="s">
        <v>81</v>
      </c>
      <c r="D483" s="72" t="s">
        <v>745</v>
      </c>
      <c r="E483" s="36" t="s">
        <v>74</v>
      </c>
      <c r="F483" s="77">
        <f t="shared" si="84"/>
        <v>2393.7736500000005</v>
      </c>
      <c r="G483" s="259">
        <f t="shared" si="80"/>
        <v>181.22362000000001</v>
      </c>
      <c r="H483" s="32">
        <f t="shared" si="81"/>
        <v>2212.5500300000003</v>
      </c>
      <c r="I483" s="259"/>
      <c r="J483" s="32"/>
      <c r="K483" s="358">
        <v>65.255750000000006</v>
      </c>
      <c r="L483" s="39">
        <v>26.653749999999999</v>
      </c>
      <c r="M483" s="358"/>
      <c r="N483" s="39"/>
      <c r="O483" s="358"/>
      <c r="P483" s="39"/>
      <c r="Q483" s="259"/>
      <c r="R483" s="32"/>
      <c r="S483" s="39">
        <v>175.62915000000001</v>
      </c>
      <c r="T483" s="259">
        <v>115.96787</v>
      </c>
      <c r="U483" s="32">
        <v>47.367130000000003</v>
      </c>
      <c r="V483" s="358"/>
      <c r="W483" s="53"/>
      <c r="X483" s="358"/>
      <c r="Y483" s="39"/>
      <c r="Z483" s="371"/>
      <c r="AA483" s="40"/>
      <c r="AB483" s="358"/>
      <c r="AC483" s="39"/>
      <c r="AD483" s="54"/>
      <c r="AE483" s="358"/>
      <c r="AF483" s="39"/>
      <c r="AG483" s="39"/>
      <c r="AH483" s="259"/>
      <c r="AI483" s="32"/>
      <c r="AJ483" s="259"/>
      <c r="AK483" s="32"/>
      <c r="AL483" s="259"/>
      <c r="AM483" s="39"/>
      <c r="AN483" s="371"/>
      <c r="AO483" s="40"/>
      <c r="AP483" s="358"/>
      <c r="AQ483" s="39"/>
      <c r="AR483" s="40"/>
      <c r="AS483" s="40"/>
      <c r="AT483" s="40"/>
      <c r="AU483" s="39"/>
      <c r="AV483" s="358"/>
      <c r="AW483" s="39"/>
      <c r="AX483" s="54"/>
      <c r="AY483" s="358"/>
      <c r="AZ483" s="39"/>
      <c r="BA483" s="358"/>
      <c r="BB483" s="39"/>
      <c r="BC483" s="40"/>
      <c r="BD483" s="39"/>
      <c r="BE483" s="39"/>
      <c r="BF483" s="40"/>
      <c r="BG483" s="40"/>
      <c r="BH483" s="55"/>
      <c r="BI483" s="44"/>
      <c r="BJ483" s="32">
        <v>1962.9</v>
      </c>
      <c r="BK483" s="54"/>
      <c r="BL483" s="358"/>
      <c r="BM483" s="39"/>
      <c r="BN483" s="381"/>
      <c r="BO483" s="53"/>
      <c r="BP483" s="53"/>
      <c r="BQ483" s="39"/>
      <c r="BR483" s="39"/>
      <c r="BS483" s="39"/>
      <c r="BT483" s="32"/>
      <c r="BU483" s="39"/>
      <c r="BV483" s="57"/>
      <c r="BW483" s="375"/>
      <c r="BX483" s="54"/>
      <c r="BY483" s="358"/>
      <c r="BZ483" s="58"/>
      <c r="CA483" s="59"/>
      <c r="CB483" s="60"/>
      <c r="CC483" s="59"/>
      <c r="CD483" s="59"/>
      <c r="CE483" s="61"/>
      <c r="CF483" s="39"/>
      <c r="CG483" s="39"/>
    </row>
    <row r="484" spans="1:85" ht="46.5" outlineLevel="1" x14ac:dyDescent="0.35">
      <c r="A484" s="75" t="s">
        <v>714</v>
      </c>
      <c r="B484" s="78" t="s">
        <v>746</v>
      </c>
      <c r="C484" s="35" t="s">
        <v>81</v>
      </c>
      <c r="D484" s="72">
        <v>242900264882</v>
      </c>
      <c r="E484" s="36" t="s">
        <v>74</v>
      </c>
      <c r="F484" s="77">
        <f t="shared" si="84"/>
        <v>246.79298</v>
      </c>
      <c r="G484" s="259">
        <f t="shared" si="80"/>
        <v>97.243679999999998</v>
      </c>
      <c r="H484" s="32">
        <f t="shared" si="81"/>
        <v>149.54930000000002</v>
      </c>
      <c r="I484" s="259"/>
      <c r="J484" s="32"/>
      <c r="K484" s="358">
        <v>32.331919999999997</v>
      </c>
      <c r="L484" s="39">
        <v>13.206</v>
      </c>
      <c r="M484" s="358"/>
      <c r="N484" s="39"/>
      <c r="O484" s="358"/>
      <c r="P484" s="39"/>
      <c r="Q484" s="259"/>
      <c r="R484" s="32"/>
      <c r="S484" s="39">
        <v>109.83006</v>
      </c>
      <c r="T484" s="259">
        <v>64.911760000000001</v>
      </c>
      <c r="U484" s="32">
        <v>26.51324</v>
      </c>
      <c r="V484" s="358"/>
      <c r="W484" s="53"/>
      <c r="X484" s="358"/>
      <c r="Y484" s="39"/>
      <c r="Z484" s="371"/>
      <c r="AA484" s="40"/>
      <c r="AB484" s="358"/>
      <c r="AC484" s="39"/>
      <c r="AD484" s="54"/>
      <c r="AE484" s="358"/>
      <c r="AF484" s="39"/>
      <c r="AG484" s="39"/>
      <c r="AH484" s="259"/>
      <c r="AI484" s="32"/>
      <c r="AJ484" s="259"/>
      <c r="AK484" s="32"/>
      <c r="AL484" s="259"/>
      <c r="AM484" s="39"/>
      <c r="AN484" s="371"/>
      <c r="AO484" s="40"/>
      <c r="AP484" s="358"/>
      <c r="AQ484" s="39"/>
      <c r="AR484" s="40"/>
      <c r="AS484" s="40"/>
      <c r="AT484" s="40"/>
      <c r="AU484" s="39"/>
      <c r="AV484" s="358"/>
      <c r="AW484" s="39"/>
      <c r="AX484" s="54"/>
      <c r="AY484" s="358"/>
      <c r="AZ484" s="39"/>
      <c r="BA484" s="358"/>
      <c r="BB484" s="39"/>
      <c r="BC484" s="40"/>
      <c r="BD484" s="39"/>
      <c r="BE484" s="39"/>
      <c r="BF484" s="40"/>
      <c r="BG484" s="40"/>
      <c r="BH484" s="55"/>
      <c r="BI484" s="44"/>
      <c r="BJ484" s="32"/>
      <c r="BK484" s="54"/>
      <c r="BL484" s="358"/>
      <c r="BM484" s="39"/>
      <c r="BN484" s="381"/>
      <c r="BO484" s="53"/>
      <c r="BP484" s="53"/>
      <c r="BQ484" s="39"/>
      <c r="BR484" s="39"/>
      <c r="BS484" s="39"/>
      <c r="BT484" s="32"/>
      <c r="BU484" s="39"/>
      <c r="BV484" s="57"/>
      <c r="BW484" s="375"/>
      <c r="BX484" s="54"/>
      <c r="BY484" s="358"/>
      <c r="BZ484" s="58"/>
      <c r="CA484" s="59"/>
      <c r="CB484" s="60"/>
      <c r="CC484" s="59"/>
      <c r="CD484" s="59"/>
      <c r="CE484" s="61"/>
      <c r="CF484" s="39"/>
      <c r="CG484" s="39"/>
    </row>
    <row r="485" spans="1:85" ht="46.5" outlineLevel="1" x14ac:dyDescent="0.35">
      <c r="A485" s="75" t="s">
        <v>714</v>
      </c>
      <c r="B485" s="78" t="s">
        <v>747</v>
      </c>
      <c r="C485" s="35" t="s">
        <v>81</v>
      </c>
      <c r="D485" s="72" t="s">
        <v>748</v>
      </c>
      <c r="E485" s="36" t="s">
        <v>74</v>
      </c>
      <c r="F485" s="77">
        <f t="shared" si="84"/>
        <v>123.6825</v>
      </c>
      <c r="G485" s="259">
        <f t="shared" si="80"/>
        <v>0</v>
      </c>
      <c r="H485" s="32">
        <f t="shared" si="81"/>
        <v>123.6825</v>
      </c>
      <c r="I485" s="259"/>
      <c r="J485" s="32"/>
      <c r="K485" s="358"/>
      <c r="L485" s="39"/>
      <c r="M485" s="358"/>
      <c r="N485" s="39"/>
      <c r="O485" s="358"/>
      <c r="P485" s="39"/>
      <c r="Q485" s="259"/>
      <c r="R485" s="32"/>
      <c r="S485" s="39">
        <v>123.6825</v>
      </c>
      <c r="T485" s="259"/>
      <c r="U485" s="32"/>
      <c r="V485" s="358"/>
      <c r="W485" s="53"/>
      <c r="X485" s="358"/>
      <c r="Y485" s="39"/>
      <c r="Z485" s="371"/>
      <c r="AA485" s="40"/>
      <c r="AB485" s="358"/>
      <c r="AC485" s="39"/>
      <c r="AD485" s="54"/>
      <c r="AE485" s="358"/>
      <c r="AF485" s="39"/>
      <c r="AG485" s="39"/>
      <c r="AH485" s="259"/>
      <c r="AI485" s="32"/>
      <c r="AJ485" s="259"/>
      <c r="AK485" s="32"/>
      <c r="AL485" s="259"/>
      <c r="AM485" s="39"/>
      <c r="AN485" s="371"/>
      <c r="AO485" s="40"/>
      <c r="AP485" s="358"/>
      <c r="AQ485" s="39"/>
      <c r="AR485" s="40"/>
      <c r="AS485" s="40"/>
      <c r="AT485" s="40"/>
      <c r="AU485" s="39"/>
      <c r="AV485" s="358"/>
      <c r="AW485" s="39"/>
      <c r="AX485" s="54"/>
      <c r="AY485" s="358"/>
      <c r="AZ485" s="39"/>
      <c r="BA485" s="358"/>
      <c r="BB485" s="39"/>
      <c r="BC485" s="40"/>
      <c r="BD485" s="39"/>
      <c r="BE485" s="39"/>
      <c r="BF485" s="40"/>
      <c r="BG485" s="40"/>
      <c r="BH485" s="55"/>
      <c r="BI485" s="56"/>
      <c r="BJ485" s="39"/>
      <c r="BK485" s="54"/>
      <c r="BL485" s="358"/>
      <c r="BM485" s="39"/>
      <c r="BN485" s="381"/>
      <c r="BO485" s="53"/>
      <c r="BP485" s="53"/>
      <c r="BQ485" s="39"/>
      <c r="BR485" s="39"/>
      <c r="BS485" s="39"/>
      <c r="BT485" s="32"/>
      <c r="BU485" s="39"/>
      <c r="BV485" s="57"/>
      <c r="BW485" s="375"/>
      <c r="BX485" s="54"/>
      <c r="BY485" s="358"/>
      <c r="BZ485" s="58"/>
      <c r="CA485" s="59"/>
      <c r="CB485" s="60"/>
      <c r="CC485" s="59"/>
      <c r="CD485" s="59"/>
      <c r="CE485" s="61"/>
      <c r="CF485" s="39"/>
      <c r="CG485" s="39"/>
    </row>
    <row r="486" spans="1:85" ht="46.5" outlineLevel="1" x14ac:dyDescent="0.35">
      <c r="A486" s="75" t="s">
        <v>714</v>
      </c>
      <c r="B486" s="78" t="s">
        <v>749</v>
      </c>
      <c r="C486" s="35" t="s">
        <v>81</v>
      </c>
      <c r="D486" s="72">
        <v>242900695303</v>
      </c>
      <c r="E486" s="36" t="s">
        <v>74</v>
      </c>
      <c r="F486" s="77">
        <f t="shared" si="84"/>
        <v>1436.7099999999998</v>
      </c>
      <c r="G486" s="259">
        <f t="shared" si="80"/>
        <v>229.62114</v>
      </c>
      <c r="H486" s="32">
        <f t="shared" si="81"/>
        <v>1207.0888599999998</v>
      </c>
      <c r="I486" s="259"/>
      <c r="J486" s="32"/>
      <c r="K486" s="358"/>
      <c r="L486" s="39"/>
      <c r="M486" s="358"/>
      <c r="N486" s="39"/>
      <c r="O486" s="358"/>
      <c r="P486" s="39"/>
      <c r="Q486" s="259"/>
      <c r="R486" s="32"/>
      <c r="S486" s="39"/>
      <c r="T486" s="259">
        <v>229.62114</v>
      </c>
      <c r="U486" s="32">
        <v>93.78886</v>
      </c>
      <c r="V486" s="358"/>
      <c r="W486" s="53"/>
      <c r="X486" s="358"/>
      <c r="Y486" s="39"/>
      <c r="Z486" s="371"/>
      <c r="AA486" s="40"/>
      <c r="AB486" s="358"/>
      <c r="AC486" s="39"/>
      <c r="AD486" s="54"/>
      <c r="AE486" s="358"/>
      <c r="AF486" s="39"/>
      <c r="AG486" s="39"/>
      <c r="AH486" s="259"/>
      <c r="AI486" s="32"/>
      <c r="AJ486" s="259"/>
      <c r="AK486" s="32"/>
      <c r="AL486" s="259"/>
      <c r="AM486" s="39"/>
      <c r="AN486" s="371"/>
      <c r="AO486" s="40"/>
      <c r="AP486" s="358"/>
      <c r="AQ486" s="39"/>
      <c r="AR486" s="40"/>
      <c r="AS486" s="40"/>
      <c r="AT486" s="40"/>
      <c r="AU486" s="39"/>
      <c r="AV486" s="358"/>
      <c r="AW486" s="39"/>
      <c r="AX486" s="54"/>
      <c r="AY486" s="358"/>
      <c r="AZ486" s="39"/>
      <c r="BA486" s="358"/>
      <c r="BB486" s="39"/>
      <c r="BC486" s="40"/>
      <c r="BD486" s="39"/>
      <c r="BE486" s="39"/>
      <c r="BF486" s="40"/>
      <c r="BG486" s="40"/>
      <c r="BH486" s="55"/>
      <c r="BI486" s="56"/>
      <c r="BJ486" s="39">
        <v>1113.3</v>
      </c>
      <c r="BK486" s="54"/>
      <c r="BL486" s="358"/>
      <c r="BM486" s="39"/>
      <c r="BN486" s="381"/>
      <c r="BO486" s="53"/>
      <c r="BP486" s="53"/>
      <c r="BQ486" s="39"/>
      <c r="BR486" s="39"/>
      <c r="BS486" s="39"/>
      <c r="BT486" s="32"/>
      <c r="BU486" s="39"/>
      <c r="BV486" s="57"/>
      <c r="BW486" s="375"/>
      <c r="BX486" s="54"/>
      <c r="BY486" s="358"/>
      <c r="BZ486" s="58"/>
      <c r="CA486" s="59"/>
      <c r="CB486" s="60"/>
      <c r="CC486" s="59"/>
      <c r="CD486" s="59"/>
      <c r="CE486" s="61"/>
      <c r="CF486" s="39"/>
      <c r="CG486" s="39"/>
    </row>
    <row r="487" spans="1:85" ht="46.5" outlineLevel="1" x14ac:dyDescent="0.35">
      <c r="A487" s="75" t="s">
        <v>714</v>
      </c>
      <c r="B487" s="78" t="s">
        <v>750</v>
      </c>
      <c r="C487" s="35" t="s">
        <v>81</v>
      </c>
      <c r="D487" s="72">
        <v>242900331000</v>
      </c>
      <c r="E487" s="36" t="s">
        <v>74</v>
      </c>
      <c r="F487" s="77">
        <f t="shared" si="84"/>
        <v>1149.4479100000001</v>
      </c>
      <c r="G487" s="259">
        <f t="shared" si="80"/>
        <v>0</v>
      </c>
      <c r="H487" s="32">
        <f t="shared" si="81"/>
        <v>1149.4479100000001</v>
      </c>
      <c r="I487" s="259"/>
      <c r="J487" s="32"/>
      <c r="K487" s="358"/>
      <c r="L487" s="39"/>
      <c r="M487" s="358"/>
      <c r="N487" s="39"/>
      <c r="O487" s="358"/>
      <c r="P487" s="39"/>
      <c r="Q487" s="259"/>
      <c r="R487" s="32"/>
      <c r="S487" s="39"/>
      <c r="T487" s="259"/>
      <c r="U487" s="32"/>
      <c r="V487" s="358"/>
      <c r="W487" s="53"/>
      <c r="X487" s="358"/>
      <c r="Y487" s="39"/>
      <c r="Z487" s="371"/>
      <c r="AA487" s="40"/>
      <c r="AB487" s="358"/>
      <c r="AC487" s="39"/>
      <c r="AD487" s="54"/>
      <c r="AE487" s="358"/>
      <c r="AF487" s="39"/>
      <c r="AG487" s="39">
        <v>1149.4479100000001</v>
      </c>
      <c r="AH487" s="259"/>
      <c r="AI487" s="32"/>
      <c r="AJ487" s="259"/>
      <c r="AK487" s="32"/>
      <c r="AL487" s="259"/>
      <c r="AM487" s="39"/>
      <c r="AN487" s="371"/>
      <c r="AO487" s="40"/>
      <c r="AP487" s="358"/>
      <c r="AQ487" s="39"/>
      <c r="AR487" s="40"/>
      <c r="AS487" s="40"/>
      <c r="AT487" s="40"/>
      <c r="AU487" s="39"/>
      <c r="AV487" s="358"/>
      <c r="AW487" s="39"/>
      <c r="AX487" s="54"/>
      <c r="AY487" s="358"/>
      <c r="AZ487" s="39"/>
      <c r="BA487" s="358"/>
      <c r="BB487" s="39"/>
      <c r="BC487" s="40"/>
      <c r="BD487" s="39"/>
      <c r="BE487" s="39"/>
      <c r="BF487" s="40"/>
      <c r="BG487" s="40"/>
      <c r="BH487" s="55"/>
      <c r="BI487" s="56"/>
      <c r="BJ487" s="39"/>
      <c r="BK487" s="54"/>
      <c r="BL487" s="358"/>
      <c r="BM487" s="39"/>
      <c r="BN487" s="381"/>
      <c r="BO487" s="53"/>
      <c r="BP487" s="53"/>
      <c r="BQ487" s="39"/>
      <c r="BR487" s="39"/>
      <c r="BS487" s="39"/>
      <c r="BT487" s="32"/>
      <c r="BU487" s="39"/>
      <c r="BV487" s="57"/>
      <c r="BW487" s="375"/>
      <c r="BX487" s="54"/>
      <c r="BY487" s="358"/>
      <c r="BZ487" s="58"/>
      <c r="CA487" s="59"/>
      <c r="CB487" s="60"/>
      <c r="CC487" s="59"/>
      <c r="CD487" s="59"/>
      <c r="CE487" s="61"/>
      <c r="CF487" s="39"/>
      <c r="CG487" s="39"/>
    </row>
    <row r="488" spans="1:85" ht="46.5" outlineLevel="1" x14ac:dyDescent="0.35">
      <c r="A488" s="75" t="s">
        <v>751</v>
      </c>
      <c r="B488" s="78" t="s">
        <v>752</v>
      </c>
      <c r="C488" s="35" t="s">
        <v>81</v>
      </c>
      <c r="D488" s="72">
        <v>242900697886</v>
      </c>
      <c r="E488" s="36" t="s">
        <v>74</v>
      </c>
      <c r="F488" s="77">
        <f t="shared" si="84"/>
        <v>507.36651999999998</v>
      </c>
      <c r="G488" s="259">
        <f t="shared" si="80"/>
        <v>143.73525000000001</v>
      </c>
      <c r="H488" s="32">
        <f t="shared" si="81"/>
        <v>363.63126999999997</v>
      </c>
      <c r="I488" s="360"/>
      <c r="J488" s="194"/>
      <c r="K488" s="360">
        <v>66.174840000000003</v>
      </c>
      <c r="L488" s="194">
        <v>27.029160000000001</v>
      </c>
      <c r="M488" s="360"/>
      <c r="N488" s="194"/>
      <c r="O488" s="360"/>
      <c r="P488" s="194"/>
      <c r="Q488" s="360"/>
      <c r="R488" s="194"/>
      <c r="S488" s="194">
        <v>197.892</v>
      </c>
      <c r="T488" s="259">
        <v>77.560410000000005</v>
      </c>
      <c r="U488" s="32">
        <v>31.679590000000001</v>
      </c>
      <c r="V488" s="358"/>
      <c r="W488" s="53"/>
      <c r="X488" s="358"/>
      <c r="Y488" s="39"/>
      <c r="Z488" s="371"/>
      <c r="AA488" s="40"/>
      <c r="AB488" s="360"/>
      <c r="AC488" s="194"/>
      <c r="AD488" s="195"/>
      <c r="AE488" s="360"/>
      <c r="AF488" s="194"/>
      <c r="AG488" s="194"/>
      <c r="AH488" s="360"/>
      <c r="AI488" s="194"/>
      <c r="AJ488" s="360"/>
      <c r="AK488" s="194"/>
      <c r="AL488" s="259"/>
      <c r="AM488" s="39"/>
      <c r="AN488" s="371"/>
      <c r="AO488" s="40"/>
      <c r="AP488" s="358"/>
      <c r="AQ488" s="39"/>
      <c r="AR488" s="40"/>
      <c r="AS488" s="40"/>
      <c r="AT488" s="40"/>
      <c r="AU488" s="39"/>
      <c r="AV488" s="358"/>
      <c r="AW488" s="39"/>
      <c r="AX488" s="54"/>
      <c r="AY488" s="358"/>
      <c r="AZ488" s="39"/>
      <c r="BA488" s="358"/>
      <c r="BB488" s="39"/>
      <c r="BC488" s="40"/>
      <c r="BD488" s="39"/>
      <c r="BE488" s="39"/>
      <c r="BF488" s="40"/>
      <c r="BG488" s="40"/>
      <c r="BH488" s="55"/>
      <c r="BI488" s="56">
        <v>107.03052</v>
      </c>
      <c r="BJ488" s="39"/>
      <c r="BK488" s="54"/>
      <c r="BL488" s="358"/>
      <c r="BM488" s="39"/>
      <c r="BN488" s="381"/>
      <c r="BO488" s="53"/>
      <c r="BP488" s="53"/>
      <c r="BQ488" s="39"/>
      <c r="BR488" s="194"/>
      <c r="BS488" s="194"/>
      <c r="BT488" s="32"/>
      <c r="BU488" s="39"/>
      <c r="BV488" s="57"/>
      <c r="BW488" s="375"/>
      <c r="BX488" s="54"/>
      <c r="BY488" s="358"/>
      <c r="BZ488" s="58"/>
      <c r="CA488" s="59"/>
      <c r="CB488" s="60"/>
      <c r="CC488" s="59"/>
      <c r="CD488" s="59"/>
      <c r="CE488" s="61"/>
      <c r="CF488" s="39"/>
      <c r="CG488" s="39"/>
    </row>
    <row r="489" spans="1:85" ht="46.5" outlineLevel="1" x14ac:dyDescent="0.35">
      <c r="A489" s="75" t="s">
        <v>714</v>
      </c>
      <c r="B489" s="78" t="s">
        <v>753</v>
      </c>
      <c r="C489" s="35" t="s">
        <v>81</v>
      </c>
      <c r="D489" s="35" t="s">
        <v>754</v>
      </c>
      <c r="E489" s="36" t="s">
        <v>74</v>
      </c>
      <c r="F489" s="77">
        <f t="shared" si="84"/>
        <v>600.42043999999999</v>
      </c>
      <c r="G489" s="259">
        <f t="shared" si="80"/>
        <v>0</v>
      </c>
      <c r="H489" s="32">
        <f t="shared" si="81"/>
        <v>600.42043999999999</v>
      </c>
      <c r="I489" s="259"/>
      <c r="J489" s="32"/>
      <c r="K489" s="358"/>
      <c r="L489" s="39"/>
      <c r="M489" s="358"/>
      <c r="N489" s="39"/>
      <c r="O489" s="358"/>
      <c r="P489" s="39"/>
      <c r="Q489" s="259"/>
      <c r="R489" s="32"/>
      <c r="S489" s="39"/>
      <c r="T489" s="259"/>
      <c r="U489" s="32"/>
      <c r="V489" s="358"/>
      <c r="W489" s="53"/>
      <c r="X489" s="358"/>
      <c r="Y489" s="39"/>
      <c r="Z489" s="371"/>
      <c r="AA489" s="40"/>
      <c r="AB489" s="358"/>
      <c r="AC489" s="39"/>
      <c r="AD489" s="54"/>
      <c r="AE489" s="358"/>
      <c r="AF489" s="39"/>
      <c r="AG489" s="39">
        <v>600.42043999999999</v>
      </c>
      <c r="AH489" s="259"/>
      <c r="AI489" s="32"/>
      <c r="AJ489" s="259"/>
      <c r="AK489" s="32"/>
      <c r="AL489" s="259"/>
      <c r="AM489" s="39"/>
      <c r="AN489" s="371"/>
      <c r="AO489" s="40"/>
      <c r="AP489" s="358"/>
      <c r="AQ489" s="39"/>
      <c r="AR489" s="40"/>
      <c r="AS489" s="40"/>
      <c r="AT489" s="40"/>
      <c r="AU489" s="39"/>
      <c r="AV489" s="358"/>
      <c r="AW489" s="39"/>
      <c r="AX489" s="54"/>
      <c r="AY489" s="358"/>
      <c r="AZ489" s="39"/>
      <c r="BA489" s="358"/>
      <c r="BB489" s="39"/>
      <c r="BC489" s="40"/>
      <c r="BD489" s="39"/>
      <c r="BE489" s="39"/>
      <c r="BF489" s="40"/>
      <c r="BG489" s="40"/>
      <c r="BH489" s="55"/>
      <c r="BI489" s="56"/>
      <c r="BJ489" s="39"/>
      <c r="BK489" s="54"/>
      <c r="BL489" s="358"/>
      <c r="BM489" s="39"/>
      <c r="BN489" s="381"/>
      <c r="BO489" s="53"/>
      <c r="BP489" s="53"/>
      <c r="BQ489" s="39"/>
      <c r="BR489" s="39"/>
      <c r="BS489" s="39"/>
      <c r="BT489" s="32"/>
      <c r="BU489" s="39"/>
      <c r="BV489" s="57"/>
      <c r="BW489" s="375"/>
      <c r="BX489" s="54"/>
      <c r="BY489" s="358"/>
      <c r="BZ489" s="58"/>
      <c r="CA489" s="59"/>
      <c r="CB489" s="60"/>
      <c r="CC489" s="59"/>
      <c r="CD489" s="59"/>
      <c r="CE489" s="61"/>
      <c r="CF489" s="39"/>
      <c r="CG489" s="39"/>
    </row>
    <row r="490" spans="1:85" ht="46.5" outlineLevel="1" x14ac:dyDescent="0.35">
      <c r="A490" s="75" t="s">
        <v>714</v>
      </c>
      <c r="B490" s="78" t="s">
        <v>755</v>
      </c>
      <c r="C490" s="35" t="s">
        <v>81</v>
      </c>
      <c r="D490" s="72" t="s">
        <v>756</v>
      </c>
      <c r="E490" s="36" t="s">
        <v>74</v>
      </c>
      <c r="F490" s="77">
        <f t="shared" si="84"/>
        <v>363.24510000000004</v>
      </c>
      <c r="G490" s="259">
        <f t="shared" si="80"/>
        <v>29.607009999999999</v>
      </c>
      <c r="H490" s="32">
        <f t="shared" si="81"/>
        <v>333.63809000000003</v>
      </c>
      <c r="I490" s="259"/>
      <c r="J490" s="32"/>
      <c r="K490" s="358"/>
      <c r="L490" s="39"/>
      <c r="M490" s="358"/>
      <c r="N490" s="39"/>
      <c r="O490" s="358"/>
      <c r="P490" s="39"/>
      <c r="Q490" s="259"/>
      <c r="R490" s="32"/>
      <c r="S490" s="39">
        <v>133.5771</v>
      </c>
      <c r="T490" s="259">
        <v>29.607009999999999</v>
      </c>
      <c r="U490" s="32">
        <v>12.09299</v>
      </c>
      <c r="V490" s="358"/>
      <c r="W490" s="53"/>
      <c r="X490" s="358"/>
      <c r="Y490" s="39"/>
      <c r="Z490" s="371"/>
      <c r="AA490" s="40"/>
      <c r="AB490" s="358"/>
      <c r="AC490" s="39"/>
      <c r="AD490" s="54"/>
      <c r="AE490" s="358"/>
      <c r="AF490" s="39"/>
      <c r="AG490" s="39"/>
      <c r="AH490" s="259"/>
      <c r="AI490" s="32"/>
      <c r="AJ490" s="259"/>
      <c r="AK490" s="32"/>
      <c r="AL490" s="259"/>
      <c r="AM490" s="39"/>
      <c r="AN490" s="371"/>
      <c r="AO490" s="40"/>
      <c r="AP490" s="358"/>
      <c r="AQ490" s="39"/>
      <c r="AR490" s="40"/>
      <c r="AS490" s="40"/>
      <c r="AT490" s="40"/>
      <c r="AU490" s="39"/>
      <c r="AV490" s="358"/>
      <c r="AW490" s="39"/>
      <c r="AX490" s="54"/>
      <c r="AY490" s="358"/>
      <c r="AZ490" s="39"/>
      <c r="BA490" s="358"/>
      <c r="BB490" s="39"/>
      <c r="BC490" s="40"/>
      <c r="BD490" s="39"/>
      <c r="BE490" s="39"/>
      <c r="BF490" s="40"/>
      <c r="BG490" s="40"/>
      <c r="BH490" s="55"/>
      <c r="BI490" s="56"/>
      <c r="BJ490" s="39">
        <v>187.96799999999999</v>
      </c>
      <c r="BK490" s="54"/>
      <c r="BL490" s="358"/>
      <c r="BM490" s="39"/>
      <c r="BN490" s="381"/>
      <c r="BO490" s="53"/>
      <c r="BP490" s="53"/>
      <c r="BQ490" s="39"/>
      <c r="BR490" s="39"/>
      <c r="BS490" s="39"/>
      <c r="BT490" s="32"/>
      <c r="BU490" s="39"/>
      <c r="BV490" s="57"/>
      <c r="BW490" s="375"/>
      <c r="BX490" s="54"/>
      <c r="BY490" s="358"/>
      <c r="BZ490" s="58"/>
      <c r="CA490" s="59"/>
      <c r="CB490" s="60"/>
      <c r="CC490" s="59"/>
      <c r="CD490" s="59"/>
      <c r="CE490" s="61"/>
      <c r="CF490" s="39"/>
      <c r="CG490" s="39"/>
    </row>
    <row r="491" spans="1:85" ht="46.5" outlineLevel="1" x14ac:dyDescent="0.35">
      <c r="A491" s="75" t="s">
        <v>714</v>
      </c>
      <c r="B491" s="78" t="s">
        <v>1131</v>
      </c>
      <c r="C491" s="35" t="s">
        <v>81</v>
      </c>
      <c r="D491" s="123">
        <v>246523914459</v>
      </c>
      <c r="E491" s="124"/>
      <c r="F491" s="77">
        <f t="shared" si="84"/>
        <v>90.073499999999996</v>
      </c>
      <c r="G491" s="259">
        <f t="shared" si="80"/>
        <v>0</v>
      </c>
      <c r="H491" s="32">
        <f t="shared" si="81"/>
        <v>90.073499999999996</v>
      </c>
      <c r="I491" s="354"/>
      <c r="J491" s="44"/>
      <c r="K491" s="372"/>
      <c r="L491" s="56"/>
      <c r="M491" s="372"/>
      <c r="N491" s="56"/>
      <c r="O491" s="372"/>
      <c r="P491" s="56"/>
      <c r="Q491" s="354"/>
      <c r="R491" s="44"/>
      <c r="S491" s="56"/>
      <c r="T491" s="354"/>
      <c r="U491" s="44"/>
      <c r="V491" s="372"/>
      <c r="W491" s="126"/>
      <c r="X491" s="372"/>
      <c r="Y491" s="56"/>
      <c r="Z491" s="371"/>
      <c r="AA491" s="40"/>
      <c r="AB491" s="372"/>
      <c r="AC491" s="56"/>
      <c r="AD491" s="56"/>
      <c r="AE491" s="372"/>
      <c r="AF491" s="56"/>
      <c r="AG491" s="56"/>
      <c r="AH491" s="354"/>
      <c r="AI491" s="44"/>
      <c r="AJ491" s="354"/>
      <c r="AK491" s="44"/>
      <c r="AL491" s="354"/>
      <c r="AM491" s="56"/>
      <c r="AN491" s="371"/>
      <c r="AO491" s="40"/>
      <c r="AP491" s="372"/>
      <c r="AQ491" s="56"/>
      <c r="AR491" s="40"/>
      <c r="AS491" s="40"/>
      <c r="AT491" s="40"/>
      <c r="AU491" s="56"/>
      <c r="AV491" s="372"/>
      <c r="AW491" s="56"/>
      <c r="AX491" s="56"/>
      <c r="AY491" s="372"/>
      <c r="AZ491" s="56"/>
      <c r="BA491" s="372"/>
      <c r="BB491" s="56"/>
      <c r="BC491" s="40"/>
      <c r="BD491" s="56"/>
      <c r="BE491" s="56"/>
      <c r="BF491" s="40"/>
      <c r="BG491" s="40"/>
      <c r="BH491" s="55"/>
      <c r="BI491" s="56">
        <v>90.073499999999996</v>
      </c>
      <c r="BJ491" s="56"/>
      <c r="BK491" s="56"/>
      <c r="BL491" s="372"/>
      <c r="BM491" s="56"/>
      <c r="BN491" s="400"/>
      <c r="BO491" s="126"/>
      <c r="BP491" s="126"/>
      <c r="BQ491" s="56"/>
      <c r="BR491" s="56"/>
      <c r="BS491" s="56"/>
      <c r="BT491" s="44"/>
      <c r="BU491" s="56"/>
      <c r="BV491" s="57"/>
      <c r="BW491" s="372"/>
      <c r="BX491" s="56"/>
      <c r="BY491" s="372"/>
      <c r="BZ491" s="127"/>
      <c r="CA491" s="59"/>
      <c r="CB491" s="60"/>
      <c r="CC491" s="59"/>
      <c r="CD491" s="59"/>
      <c r="CE491" s="61"/>
      <c r="CF491" s="56"/>
      <c r="CG491" s="56"/>
    </row>
    <row r="492" spans="1:85" ht="46.5" outlineLevel="1" x14ac:dyDescent="0.35">
      <c r="A492" s="75" t="s">
        <v>714</v>
      </c>
      <c r="B492" s="78" t="s">
        <v>757</v>
      </c>
      <c r="C492" s="35" t="s">
        <v>81</v>
      </c>
      <c r="D492" s="72" t="s">
        <v>758</v>
      </c>
      <c r="E492" s="36" t="s">
        <v>74</v>
      </c>
      <c r="F492" s="77">
        <f t="shared" si="84"/>
        <v>1480.6778999999999</v>
      </c>
      <c r="G492" s="259">
        <f t="shared" si="80"/>
        <v>206.24792000000002</v>
      </c>
      <c r="H492" s="32">
        <f t="shared" si="81"/>
        <v>1274.4299799999999</v>
      </c>
      <c r="I492" s="259"/>
      <c r="J492" s="32"/>
      <c r="K492" s="358">
        <v>95.585880000000003</v>
      </c>
      <c r="L492" s="39">
        <v>39.042119999999997</v>
      </c>
      <c r="M492" s="358"/>
      <c r="N492" s="39"/>
      <c r="O492" s="358"/>
      <c r="P492" s="39"/>
      <c r="Q492" s="259"/>
      <c r="R492" s="32"/>
      <c r="S492" s="39">
        <v>257.25959999999998</v>
      </c>
      <c r="T492" s="259">
        <v>110.66204</v>
      </c>
      <c r="U492" s="32">
        <v>45.199959999999997</v>
      </c>
      <c r="V492" s="358"/>
      <c r="W492" s="53"/>
      <c r="X492" s="358"/>
      <c r="Y492" s="39"/>
      <c r="Z492" s="371"/>
      <c r="AA492" s="40"/>
      <c r="AB492" s="358"/>
      <c r="AC492" s="39"/>
      <c r="AD492" s="54"/>
      <c r="AE492" s="358"/>
      <c r="AF492" s="39"/>
      <c r="AG492" s="39"/>
      <c r="AH492" s="259"/>
      <c r="AI492" s="32"/>
      <c r="AJ492" s="259"/>
      <c r="AK492" s="32"/>
      <c r="AL492" s="259"/>
      <c r="AM492" s="39"/>
      <c r="AN492" s="371"/>
      <c r="AO492" s="40"/>
      <c r="AP492" s="358"/>
      <c r="AQ492" s="39"/>
      <c r="AR492" s="40"/>
      <c r="AS492" s="40"/>
      <c r="AT492" s="40"/>
      <c r="AU492" s="39"/>
      <c r="AV492" s="358"/>
      <c r="AW492" s="39"/>
      <c r="AX492" s="54"/>
      <c r="AY492" s="358"/>
      <c r="AZ492" s="39"/>
      <c r="BA492" s="358"/>
      <c r="BB492" s="39"/>
      <c r="BC492" s="40"/>
      <c r="BD492" s="39"/>
      <c r="BE492" s="39"/>
      <c r="BF492" s="40"/>
      <c r="BG492" s="40"/>
      <c r="BH492" s="55"/>
      <c r="BI492" s="44"/>
      <c r="BJ492" s="32">
        <v>932.92830000000004</v>
      </c>
      <c r="BK492" s="54"/>
      <c r="BL492" s="358"/>
      <c r="BM492" s="39"/>
      <c r="BN492" s="381"/>
      <c r="BO492" s="53"/>
      <c r="BP492" s="53"/>
      <c r="BQ492" s="39"/>
      <c r="BR492" s="39"/>
      <c r="BS492" s="39"/>
      <c r="BT492" s="32"/>
      <c r="BU492" s="39"/>
      <c r="BV492" s="57"/>
      <c r="BW492" s="375"/>
      <c r="BX492" s="54"/>
      <c r="BY492" s="358"/>
      <c r="BZ492" s="58"/>
      <c r="CA492" s="59"/>
      <c r="CB492" s="60"/>
      <c r="CC492" s="59"/>
      <c r="CD492" s="59"/>
      <c r="CE492" s="61"/>
      <c r="CF492" s="39"/>
      <c r="CG492" s="39"/>
    </row>
    <row r="493" spans="1:85" ht="46.5" outlineLevel="1" x14ac:dyDescent="0.35">
      <c r="A493" s="75" t="s">
        <v>714</v>
      </c>
      <c r="B493" s="78" t="s">
        <v>759</v>
      </c>
      <c r="C493" s="35" t="s">
        <v>81</v>
      </c>
      <c r="D493" s="72" t="s">
        <v>760</v>
      </c>
      <c r="E493" s="36" t="s">
        <v>74</v>
      </c>
      <c r="F493" s="77">
        <f t="shared" si="84"/>
        <v>3936.4341599999998</v>
      </c>
      <c r="G493" s="259">
        <f t="shared" si="80"/>
        <v>0</v>
      </c>
      <c r="H493" s="32">
        <f t="shared" si="81"/>
        <v>3936.4341599999998</v>
      </c>
      <c r="I493" s="259"/>
      <c r="J493" s="32"/>
      <c r="K493" s="358"/>
      <c r="L493" s="39"/>
      <c r="M493" s="358"/>
      <c r="N493" s="39"/>
      <c r="O493" s="358"/>
      <c r="P493" s="39"/>
      <c r="Q493" s="259"/>
      <c r="R493" s="32"/>
      <c r="S493" s="39">
        <v>193.93415999999999</v>
      </c>
      <c r="T493" s="259"/>
      <c r="U493" s="32"/>
      <c r="V493" s="358"/>
      <c r="W493" s="53"/>
      <c r="X493" s="358"/>
      <c r="Y493" s="39"/>
      <c r="Z493" s="371"/>
      <c r="AA493" s="40"/>
      <c r="AB493" s="358"/>
      <c r="AC493" s="39"/>
      <c r="AD493" s="54"/>
      <c r="AE493" s="358"/>
      <c r="AF493" s="39"/>
      <c r="AG493" s="39"/>
      <c r="AH493" s="259"/>
      <c r="AI493" s="32"/>
      <c r="AJ493" s="259"/>
      <c r="AK493" s="32"/>
      <c r="AL493" s="259"/>
      <c r="AM493" s="39"/>
      <c r="AN493" s="371"/>
      <c r="AO493" s="40"/>
      <c r="AP493" s="358"/>
      <c r="AQ493" s="39"/>
      <c r="AR493" s="40"/>
      <c r="AS493" s="40"/>
      <c r="AT493" s="40"/>
      <c r="AU493" s="39"/>
      <c r="AV493" s="358"/>
      <c r="AW493" s="39"/>
      <c r="AX493" s="54"/>
      <c r="AY493" s="358"/>
      <c r="AZ493" s="39"/>
      <c r="BA493" s="358"/>
      <c r="BB493" s="39"/>
      <c r="BC493" s="40"/>
      <c r="BD493" s="39"/>
      <c r="BE493" s="39"/>
      <c r="BF493" s="40"/>
      <c r="BG493" s="40"/>
      <c r="BH493" s="55"/>
      <c r="BI493" s="44"/>
      <c r="BJ493" s="32">
        <v>3742.5</v>
      </c>
      <c r="BK493" s="54"/>
      <c r="BL493" s="358"/>
      <c r="BM493" s="39"/>
      <c r="BN493" s="381"/>
      <c r="BO493" s="53"/>
      <c r="BP493" s="53"/>
      <c r="BQ493" s="39"/>
      <c r="BR493" s="39"/>
      <c r="BS493" s="39"/>
      <c r="BT493" s="32"/>
      <c r="BU493" s="39"/>
      <c r="BV493" s="57"/>
      <c r="BW493" s="375"/>
      <c r="BX493" s="54"/>
      <c r="BY493" s="358"/>
      <c r="BZ493" s="58"/>
      <c r="CA493" s="59"/>
      <c r="CB493" s="60"/>
      <c r="CC493" s="59"/>
      <c r="CD493" s="59"/>
      <c r="CE493" s="61"/>
      <c r="CF493" s="39"/>
      <c r="CG493" s="39"/>
    </row>
    <row r="494" spans="1:85" ht="46.5" outlineLevel="1" x14ac:dyDescent="0.35">
      <c r="A494" s="75" t="s">
        <v>714</v>
      </c>
      <c r="B494" s="78" t="s">
        <v>761</v>
      </c>
      <c r="C494" s="35" t="s">
        <v>81</v>
      </c>
      <c r="D494" s="72" t="s">
        <v>762</v>
      </c>
      <c r="E494" s="36" t="s">
        <v>74</v>
      </c>
      <c r="F494" s="77">
        <f t="shared" si="84"/>
        <v>1445.4866999999999</v>
      </c>
      <c r="G494" s="259">
        <f t="shared" si="80"/>
        <v>318.26228000000003</v>
      </c>
      <c r="H494" s="32">
        <f t="shared" si="81"/>
        <v>1127.22442</v>
      </c>
      <c r="I494" s="259"/>
      <c r="J494" s="32"/>
      <c r="K494" s="358">
        <v>184.37046000000001</v>
      </c>
      <c r="L494" s="39">
        <v>75.306240000000003</v>
      </c>
      <c r="M494" s="358"/>
      <c r="N494" s="39"/>
      <c r="O494" s="358"/>
      <c r="P494" s="39"/>
      <c r="Q494" s="259"/>
      <c r="R494" s="32"/>
      <c r="S494" s="39">
        <v>494.73</v>
      </c>
      <c r="T494" s="259">
        <v>133.89182</v>
      </c>
      <c r="U494" s="32">
        <v>54.688180000000003</v>
      </c>
      <c r="V494" s="358"/>
      <c r="W494" s="53"/>
      <c r="X494" s="358"/>
      <c r="Y494" s="39"/>
      <c r="Z494" s="371"/>
      <c r="AA494" s="40"/>
      <c r="AB494" s="358"/>
      <c r="AC494" s="39"/>
      <c r="AD494" s="54"/>
      <c r="AE494" s="358"/>
      <c r="AF494" s="39"/>
      <c r="AG494" s="39"/>
      <c r="AH494" s="259"/>
      <c r="AI494" s="32"/>
      <c r="AJ494" s="259"/>
      <c r="AK494" s="32"/>
      <c r="AL494" s="259"/>
      <c r="AM494" s="39"/>
      <c r="AN494" s="371"/>
      <c r="AO494" s="40"/>
      <c r="AP494" s="358"/>
      <c r="AQ494" s="39"/>
      <c r="AR494" s="40"/>
      <c r="AS494" s="40"/>
      <c r="AT494" s="40"/>
      <c r="AU494" s="39"/>
      <c r="AV494" s="358"/>
      <c r="AW494" s="39"/>
      <c r="AX494" s="54"/>
      <c r="AY494" s="358"/>
      <c r="AZ494" s="39"/>
      <c r="BA494" s="358"/>
      <c r="BB494" s="39"/>
      <c r="BC494" s="40"/>
      <c r="BD494" s="39"/>
      <c r="BE494" s="39"/>
      <c r="BF494" s="40"/>
      <c r="BG494" s="40"/>
      <c r="BH494" s="55"/>
      <c r="BI494" s="56"/>
      <c r="BJ494" s="39">
        <v>502.5</v>
      </c>
      <c r="BK494" s="54"/>
      <c r="BL494" s="358"/>
      <c r="BM494" s="39"/>
      <c r="BN494" s="381"/>
      <c r="BO494" s="53"/>
      <c r="BP494" s="53"/>
      <c r="BQ494" s="39"/>
      <c r="BR494" s="39"/>
      <c r="BS494" s="39"/>
      <c r="BT494" s="32"/>
      <c r="BU494" s="39"/>
      <c r="BV494" s="57"/>
      <c r="BW494" s="375"/>
      <c r="BX494" s="54"/>
      <c r="BY494" s="358"/>
      <c r="BZ494" s="58"/>
      <c r="CA494" s="59"/>
      <c r="CB494" s="60"/>
      <c r="CC494" s="59"/>
      <c r="CD494" s="59"/>
      <c r="CE494" s="61"/>
      <c r="CF494" s="39"/>
      <c r="CG494" s="39"/>
    </row>
    <row r="495" spans="1:85" ht="46.5" outlineLevel="1" x14ac:dyDescent="0.35">
      <c r="A495" s="86" t="s">
        <v>751</v>
      </c>
      <c r="B495" s="78" t="s">
        <v>763</v>
      </c>
      <c r="C495" s="35" t="s">
        <v>81</v>
      </c>
      <c r="D495" s="72">
        <v>242903892412</v>
      </c>
      <c r="E495" s="36" t="s">
        <v>74</v>
      </c>
      <c r="F495" s="77">
        <f t="shared" si="84"/>
        <v>619.05400000000009</v>
      </c>
      <c r="G495" s="259">
        <f t="shared" si="80"/>
        <v>103.17636</v>
      </c>
      <c r="H495" s="32">
        <f t="shared" si="81"/>
        <v>515.87764000000004</v>
      </c>
      <c r="I495" s="259"/>
      <c r="J495" s="32"/>
      <c r="K495" s="358">
        <v>35.29325</v>
      </c>
      <c r="L495" s="39">
        <v>14.41555</v>
      </c>
      <c r="M495" s="358"/>
      <c r="N495" s="39"/>
      <c r="O495" s="358"/>
      <c r="P495" s="39"/>
      <c r="Q495" s="259"/>
      <c r="R495" s="32"/>
      <c r="S495" s="39">
        <v>118.73520000000001</v>
      </c>
      <c r="T495" s="259">
        <v>67.883110000000002</v>
      </c>
      <c r="U495" s="32">
        <v>27.726890000000001</v>
      </c>
      <c r="V495" s="358"/>
      <c r="W495" s="53"/>
      <c r="X495" s="358"/>
      <c r="Y495" s="39"/>
      <c r="Z495" s="371"/>
      <c r="AA495" s="40"/>
      <c r="AB495" s="358"/>
      <c r="AC495" s="39"/>
      <c r="AD495" s="54"/>
      <c r="AE495" s="358"/>
      <c r="AF495" s="39"/>
      <c r="AG495" s="39"/>
      <c r="AH495" s="259"/>
      <c r="AI495" s="32"/>
      <c r="AJ495" s="259"/>
      <c r="AK495" s="32"/>
      <c r="AL495" s="259"/>
      <c r="AM495" s="39"/>
      <c r="AN495" s="371"/>
      <c r="AO495" s="40"/>
      <c r="AP495" s="358"/>
      <c r="AQ495" s="39"/>
      <c r="AR495" s="40"/>
      <c r="AS495" s="40"/>
      <c r="AT495" s="40"/>
      <c r="AU495" s="39"/>
      <c r="AV495" s="358"/>
      <c r="AW495" s="39"/>
      <c r="AX495" s="54"/>
      <c r="AY495" s="358"/>
      <c r="AZ495" s="39"/>
      <c r="BA495" s="358"/>
      <c r="BB495" s="39"/>
      <c r="BC495" s="40"/>
      <c r="BD495" s="39"/>
      <c r="BE495" s="39"/>
      <c r="BF495" s="40"/>
      <c r="BG495" s="40"/>
      <c r="BH495" s="55"/>
      <c r="BI495" s="44"/>
      <c r="BJ495" s="32">
        <v>355</v>
      </c>
      <c r="BK495" s="54"/>
      <c r="BL495" s="358"/>
      <c r="BM495" s="39"/>
      <c r="BN495" s="381"/>
      <c r="BO495" s="53"/>
      <c r="BP495" s="53"/>
      <c r="BQ495" s="39"/>
      <c r="BR495" s="39"/>
      <c r="BS495" s="39"/>
      <c r="BT495" s="32"/>
      <c r="BU495" s="39"/>
      <c r="BV495" s="57"/>
      <c r="BW495" s="375"/>
      <c r="BX495" s="54"/>
      <c r="BY495" s="358"/>
      <c r="BZ495" s="58"/>
      <c r="CA495" s="59"/>
      <c r="CB495" s="60"/>
      <c r="CC495" s="59"/>
      <c r="CD495" s="59"/>
      <c r="CE495" s="61"/>
      <c r="CF495" s="39"/>
      <c r="CG495" s="39"/>
    </row>
    <row r="496" spans="1:85" ht="46.5" outlineLevel="1" x14ac:dyDescent="0.35">
      <c r="A496" s="75" t="s">
        <v>714</v>
      </c>
      <c r="B496" s="78" t="s">
        <v>764</v>
      </c>
      <c r="C496" s="35" t="s">
        <v>81</v>
      </c>
      <c r="D496" s="72">
        <v>242901111198</v>
      </c>
      <c r="E496" s="36" t="s">
        <v>74</v>
      </c>
      <c r="F496" s="77">
        <f t="shared" si="84"/>
        <v>681.89711999999997</v>
      </c>
      <c r="G496" s="259">
        <f t="shared" si="80"/>
        <v>0</v>
      </c>
      <c r="H496" s="32">
        <f t="shared" si="81"/>
        <v>681.89711999999997</v>
      </c>
      <c r="I496" s="259"/>
      <c r="J496" s="32"/>
      <c r="K496" s="358"/>
      <c r="L496" s="39"/>
      <c r="M496" s="358"/>
      <c r="N496" s="39"/>
      <c r="O496" s="358"/>
      <c r="P496" s="39"/>
      <c r="Q496" s="259"/>
      <c r="R496" s="32"/>
      <c r="S496" s="39"/>
      <c r="T496" s="259"/>
      <c r="U496" s="32"/>
      <c r="V496" s="358"/>
      <c r="W496" s="53"/>
      <c r="X496" s="358"/>
      <c r="Y496" s="39"/>
      <c r="Z496" s="371"/>
      <c r="AA496" s="40"/>
      <c r="AB496" s="358"/>
      <c r="AC496" s="39"/>
      <c r="AD496" s="54"/>
      <c r="AE496" s="358"/>
      <c r="AF496" s="39"/>
      <c r="AG496" s="39">
        <v>681.89711999999997</v>
      </c>
      <c r="AH496" s="259"/>
      <c r="AI496" s="32"/>
      <c r="AJ496" s="259"/>
      <c r="AK496" s="32"/>
      <c r="AL496" s="259"/>
      <c r="AM496" s="39"/>
      <c r="AN496" s="371"/>
      <c r="AO496" s="40"/>
      <c r="AP496" s="358"/>
      <c r="AQ496" s="39"/>
      <c r="AR496" s="40"/>
      <c r="AS496" s="40"/>
      <c r="AT496" s="40"/>
      <c r="AU496" s="39"/>
      <c r="AV496" s="358"/>
      <c r="AW496" s="39"/>
      <c r="AX496" s="54"/>
      <c r="AY496" s="358"/>
      <c r="AZ496" s="39"/>
      <c r="BA496" s="358"/>
      <c r="BB496" s="39"/>
      <c r="BC496" s="40"/>
      <c r="BD496" s="39"/>
      <c r="BE496" s="39"/>
      <c r="BF496" s="40"/>
      <c r="BG496" s="40"/>
      <c r="BH496" s="55"/>
      <c r="BI496" s="56"/>
      <c r="BJ496" s="39"/>
      <c r="BK496" s="54"/>
      <c r="BL496" s="358"/>
      <c r="BM496" s="39"/>
      <c r="BN496" s="381"/>
      <c r="BO496" s="53"/>
      <c r="BP496" s="53"/>
      <c r="BQ496" s="39"/>
      <c r="BR496" s="39"/>
      <c r="BS496" s="39"/>
      <c r="BT496" s="32"/>
      <c r="BU496" s="39"/>
      <c r="BV496" s="57"/>
      <c r="BW496" s="375"/>
      <c r="BX496" s="54"/>
      <c r="BY496" s="358"/>
      <c r="BZ496" s="58"/>
      <c r="CA496" s="59"/>
      <c r="CB496" s="60"/>
      <c r="CC496" s="59"/>
      <c r="CD496" s="59"/>
      <c r="CE496" s="61"/>
      <c r="CF496" s="39"/>
      <c r="CG496" s="39"/>
    </row>
    <row r="497" spans="1:85" ht="46.5" outlineLevel="1" x14ac:dyDescent="0.35">
      <c r="A497" s="75" t="s">
        <v>714</v>
      </c>
      <c r="B497" s="78" t="s">
        <v>765</v>
      </c>
      <c r="C497" s="35" t="s">
        <v>81</v>
      </c>
      <c r="D497" s="72">
        <v>242903688128</v>
      </c>
      <c r="E497" s="36" t="s">
        <v>74</v>
      </c>
      <c r="F497" s="77">
        <f t="shared" si="84"/>
        <v>12964.96848</v>
      </c>
      <c r="G497" s="259">
        <f t="shared" si="80"/>
        <v>790.50415999999996</v>
      </c>
      <c r="H497" s="32">
        <f t="shared" si="81"/>
        <v>12174.464319999999</v>
      </c>
      <c r="I497" s="259"/>
      <c r="J497" s="32"/>
      <c r="K497" s="358">
        <v>299.44114999999999</v>
      </c>
      <c r="L497" s="39">
        <v>122.30695</v>
      </c>
      <c r="M497" s="358"/>
      <c r="N497" s="39"/>
      <c r="O497" s="358"/>
      <c r="P497" s="39"/>
      <c r="Q497" s="259"/>
      <c r="R497" s="32"/>
      <c r="S497" s="39">
        <v>693.61145999999997</v>
      </c>
      <c r="T497" s="259">
        <v>491.06301000000002</v>
      </c>
      <c r="U497" s="32">
        <v>200.57490999999999</v>
      </c>
      <c r="V497" s="358"/>
      <c r="W497" s="53"/>
      <c r="X497" s="358"/>
      <c r="Y497" s="39"/>
      <c r="Z497" s="371"/>
      <c r="AA497" s="40"/>
      <c r="AB497" s="358"/>
      <c r="AC497" s="39"/>
      <c r="AD497" s="54"/>
      <c r="AE497" s="358"/>
      <c r="AF497" s="39"/>
      <c r="AG497" s="39"/>
      <c r="AH497" s="259"/>
      <c r="AI497" s="32"/>
      <c r="AJ497" s="259"/>
      <c r="AK497" s="32"/>
      <c r="AL497" s="259"/>
      <c r="AM497" s="39"/>
      <c r="AN497" s="371"/>
      <c r="AO497" s="40"/>
      <c r="AP497" s="358"/>
      <c r="AQ497" s="39"/>
      <c r="AR497" s="40"/>
      <c r="AS497" s="40"/>
      <c r="AT497" s="40"/>
      <c r="AU497" s="39"/>
      <c r="AV497" s="358"/>
      <c r="AW497" s="39"/>
      <c r="AX497" s="54"/>
      <c r="AY497" s="358"/>
      <c r="AZ497" s="39"/>
      <c r="BA497" s="358"/>
      <c r="BB497" s="39"/>
      <c r="BC497" s="40"/>
      <c r="BD497" s="39"/>
      <c r="BE497" s="39"/>
      <c r="BF497" s="40"/>
      <c r="BG497" s="40"/>
      <c r="BH497" s="55"/>
      <c r="BI497" s="44"/>
      <c r="BJ497" s="32">
        <v>11157.971</v>
      </c>
      <c r="BK497" s="54"/>
      <c r="BL497" s="358"/>
      <c r="BM497" s="39"/>
      <c r="BN497" s="381"/>
      <c r="BO497" s="53"/>
      <c r="BP497" s="53"/>
      <c r="BQ497" s="39"/>
      <c r="BR497" s="39"/>
      <c r="BS497" s="39"/>
      <c r="BT497" s="32"/>
      <c r="BU497" s="39"/>
      <c r="BV497" s="57"/>
      <c r="BW497" s="375"/>
      <c r="BX497" s="54"/>
      <c r="BY497" s="358"/>
      <c r="BZ497" s="58"/>
      <c r="CA497" s="59"/>
      <c r="CB497" s="60"/>
      <c r="CC497" s="59"/>
      <c r="CD497" s="59"/>
      <c r="CE497" s="61"/>
      <c r="CF497" s="39"/>
      <c r="CG497" s="39"/>
    </row>
    <row r="498" spans="1:85" ht="46.5" outlineLevel="1" x14ac:dyDescent="0.35">
      <c r="A498" s="75" t="s">
        <v>714</v>
      </c>
      <c r="B498" s="78" t="s">
        <v>766</v>
      </c>
      <c r="C498" s="35" t="s">
        <v>81</v>
      </c>
      <c r="D498" s="72" t="s">
        <v>767</v>
      </c>
      <c r="E498" s="36" t="s">
        <v>74</v>
      </c>
      <c r="F498" s="77">
        <f t="shared" si="84"/>
        <v>4016.5992900000001</v>
      </c>
      <c r="G498" s="259">
        <f t="shared" si="80"/>
        <v>183.81899999999999</v>
      </c>
      <c r="H498" s="32">
        <f t="shared" si="81"/>
        <v>3832.7802900000002</v>
      </c>
      <c r="I498" s="259"/>
      <c r="J498" s="32"/>
      <c r="K498" s="358">
        <v>183.81899999999999</v>
      </c>
      <c r="L498" s="39">
        <v>75.081000000000003</v>
      </c>
      <c r="M498" s="358"/>
      <c r="N498" s="39"/>
      <c r="O498" s="358"/>
      <c r="P498" s="39"/>
      <c r="Q498" s="259"/>
      <c r="R498" s="32"/>
      <c r="S498" s="39">
        <v>596.14964999999995</v>
      </c>
      <c r="T498" s="259"/>
      <c r="U498" s="32"/>
      <c r="V498" s="358"/>
      <c r="W498" s="53"/>
      <c r="X498" s="358"/>
      <c r="Y498" s="39"/>
      <c r="Z498" s="371"/>
      <c r="AA498" s="40"/>
      <c r="AB498" s="358"/>
      <c r="AC498" s="39"/>
      <c r="AD498" s="54"/>
      <c r="AE498" s="358"/>
      <c r="AF498" s="39"/>
      <c r="AG498" s="39"/>
      <c r="AH498" s="259"/>
      <c r="AI498" s="32"/>
      <c r="AJ498" s="259"/>
      <c r="AK498" s="32"/>
      <c r="AL498" s="259"/>
      <c r="AM498" s="39"/>
      <c r="AN498" s="371"/>
      <c r="AO498" s="40"/>
      <c r="AP498" s="358"/>
      <c r="AQ498" s="39"/>
      <c r="AR498" s="40"/>
      <c r="AS498" s="40"/>
      <c r="AT498" s="40"/>
      <c r="AU498" s="39"/>
      <c r="AV498" s="358"/>
      <c r="AW498" s="39"/>
      <c r="AX498" s="54"/>
      <c r="AY498" s="358"/>
      <c r="AZ498" s="39"/>
      <c r="BA498" s="358"/>
      <c r="BB498" s="39"/>
      <c r="BC498" s="40"/>
      <c r="BD498" s="39"/>
      <c r="BE498" s="39"/>
      <c r="BF498" s="40"/>
      <c r="BG498" s="40"/>
      <c r="BH498" s="55"/>
      <c r="BI498" s="44"/>
      <c r="BJ498" s="32">
        <v>3161.5496400000002</v>
      </c>
      <c r="BK498" s="54"/>
      <c r="BL498" s="358"/>
      <c r="BM498" s="39"/>
      <c r="BN498" s="381"/>
      <c r="BO498" s="53"/>
      <c r="BP498" s="53"/>
      <c r="BQ498" s="39"/>
      <c r="BR498" s="39"/>
      <c r="BS498" s="39"/>
      <c r="BT498" s="32"/>
      <c r="BU498" s="39"/>
      <c r="BV498" s="57"/>
      <c r="BW498" s="375"/>
      <c r="BX498" s="54"/>
      <c r="BY498" s="358"/>
      <c r="BZ498" s="58"/>
      <c r="CA498" s="59"/>
      <c r="CB498" s="60"/>
      <c r="CC498" s="59"/>
      <c r="CD498" s="59"/>
      <c r="CE498" s="61"/>
      <c r="CF498" s="39"/>
      <c r="CG498" s="39"/>
    </row>
    <row r="499" spans="1:85" ht="46.5" outlineLevel="1" x14ac:dyDescent="0.35">
      <c r="A499" s="75" t="s">
        <v>714</v>
      </c>
      <c r="B499" s="78" t="s">
        <v>768</v>
      </c>
      <c r="C499" s="35" t="s">
        <v>81</v>
      </c>
      <c r="D499" s="72" t="s">
        <v>769</v>
      </c>
      <c r="E499" s="36" t="s">
        <v>74</v>
      </c>
      <c r="F499" s="77">
        <f t="shared" si="84"/>
        <v>177.35939999999999</v>
      </c>
      <c r="G499" s="259">
        <f t="shared" si="80"/>
        <v>27.572849999999999</v>
      </c>
      <c r="H499" s="32">
        <f t="shared" si="81"/>
        <v>149.78655000000001</v>
      </c>
      <c r="I499" s="259"/>
      <c r="J499" s="32"/>
      <c r="K499" s="358">
        <v>27.572849999999999</v>
      </c>
      <c r="L499" s="39">
        <v>11.26215</v>
      </c>
      <c r="M499" s="358"/>
      <c r="N499" s="39"/>
      <c r="O499" s="358"/>
      <c r="P499" s="39"/>
      <c r="Q499" s="259"/>
      <c r="R499" s="32"/>
      <c r="S499" s="39">
        <v>138.52440000000001</v>
      </c>
      <c r="T499" s="259"/>
      <c r="U499" s="32"/>
      <c r="V499" s="358"/>
      <c r="W499" s="53"/>
      <c r="X499" s="358"/>
      <c r="Y499" s="39"/>
      <c r="Z499" s="371"/>
      <c r="AA499" s="40"/>
      <c r="AB499" s="358"/>
      <c r="AC499" s="39"/>
      <c r="AD499" s="54"/>
      <c r="AE499" s="358"/>
      <c r="AF499" s="39"/>
      <c r="AG499" s="39"/>
      <c r="AH499" s="259"/>
      <c r="AI499" s="32"/>
      <c r="AJ499" s="259"/>
      <c r="AK499" s="32"/>
      <c r="AL499" s="259"/>
      <c r="AM499" s="39"/>
      <c r="AN499" s="371"/>
      <c r="AO499" s="40"/>
      <c r="AP499" s="358"/>
      <c r="AQ499" s="39"/>
      <c r="AR499" s="40"/>
      <c r="AS499" s="40"/>
      <c r="AT499" s="40"/>
      <c r="AU499" s="39"/>
      <c r="AV499" s="358"/>
      <c r="AW499" s="39"/>
      <c r="AX499" s="54"/>
      <c r="AY499" s="358"/>
      <c r="AZ499" s="39"/>
      <c r="BA499" s="358"/>
      <c r="BB499" s="39"/>
      <c r="BC499" s="40"/>
      <c r="BD499" s="39"/>
      <c r="BE499" s="39"/>
      <c r="BF499" s="40"/>
      <c r="BG499" s="40"/>
      <c r="BH499" s="55"/>
      <c r="BI499" s="44"/>
      <c r="BJ499" s="32"/>
      <c r="BK499" s="54"/>
      <c r="BL499" s="358"/>
      <c r="BM499" s="39"/>
      <c r="BN499" s="381"/>
      <c r="BO499" s="53"/>
      <c r="BP499" s="53"/>
      <c r="BQ499" s="39"/>
      <c r="BR499" s="39"/>
      <c r="BS499" s="39"/>
      <c r="BT499" s="32"/>
      <c r="BU499" s="39"/>
      <c r="BV499" s="57"/>
      <c r="BW499" s="375"/>
      <c r="BX499" s="54"/>
      <c r="BY499" s="358"/>
      <c r="BZ499" s="58"/>
      <c r="CA499" s="59"/>
      <c r="CB499" s="60"/>
      <c r="CC499" s="59"/>
      <c r="CD499" s="59"/>
      <c r="CE499" s="61"/>
      <c r="CF499" s="39"/>
      <c r="CG499" s="39"/>
    </row>
    <row r="500" spans="1:85" ht="46.5" outlineLevel="1" x14ac:dyDescent="0.35">
      <c r="A500" s="75" t="s">
        <v>714</v>
      </c>
      <c r="B500" s="78" t="s">
        <v>770</v>
      </c>
      <c r="C500" s="35" t="s">
        <v>81</v>
      </c>
      <c r="D500" s="72" t="s">
        <v>771</v>
      </c>
      <c r="E500" s="36" t="s">
        <v>74</v>
      </c>
      <c r="F500" s="77">
        <f t="shared" si="84"/>
        <v>1665.8673600000002</v>
      </c>
      <c r="G500" s="259">
        <f t="shared" si="80"/>
        <v>216.97102000000001</v>
      </c>
      <c r="H500" s="32">
        <f t="shared" si="81"/>
        <v>1448.8963400000002</v>
      </c>
      <c r="I500" s="259"/>
      <c r="J500" s="32"/>
      <c r="K500" s="358">
        <v>93.085939999999994</v>
      </c>
      <c r="L500" s="39">
        <v>38.02102</v>
      </c>
      <c r="M500" s="358"/>
      <c r="N500" s="39"/>
      <c r="O500" s="358"/>
      <c r="P500" s="39"/>
      <c r="Q500" s="259"/>
      <c r="R500" s="32"/>
      <c r="S500" s="39">
        <v>208.77606</v>
      </c>
      <c r="T500" s="259">
        <v>123.88508</v>
      </c>
      <c r="U500" s="32">
        <v>50.600920000000002</v>
      </c>
      <c r="V500" s="358"/>
      <c r="W500" s="53"/>
      <c r="X500" s="358"/>
      <c r="Y500" s="39"/>
      <c r="Z500" s="371"/>
      <c r="AA500" s="40"/>
      <c r="AB500" s="358"/>
      <c r="AC500" s="39"/>
      <c r="AD500" s="54"/>
      <c r="AE500" s="358"/>
      <c r="AF500" s="39"/>
      <c r="AG500" s="39"/>
      <c r="AH500" s="259"/>
      <c r="AI500" s="32"/>
      <c r="AJ500" s="259"/>
      <c r="AK500" s="32"/>
      <c r="AL500" s="259"/>
      <c r="AM500" s="39"/>
      <c r="AN500" s="371"/>
      <c r="AO500" s="40"/>
      <c r="AP500" s="358"/>
      <c r="AQ500" s="39"/>
      <c r="AR500" s="40"/>
      <c r="AS500" s="40"/>
      <c r="AT500" s="40"/>
      <c r="AU500" s="39"/>
      <c r="AV500" s="358"/>
      <c r="AW500" s="39"/>
      <c r="AX500" s="54"/>
      <c r="AY500" s="358"/>
      <c r="AZ500" s="39"/>
      <c r="BA500" s="358"/>
      <c r="BB500" s="39"/>
      <c r="BC500" s="40"/>
      <c r="BD500" s="39"/>
      <c r="BE500" s="39"/>
      <c r="BF500" s="40"/>
      <c r="BG500" s="40"/>
      <c r="BH500" s="55"/>
      <c r="BI500" s="44"/>
      <c r="BJ500" s="32">
        <v>1151.4983400000001</v>
      </c>
      <c r="BK500" s="54"/>
      <c r="BL500" s="358"/>
      <c r="BM500" s="39"/>
      <c r="BN500" s="381"/>
      <c r="BO500" s="53"/>
      <c r="BP500" s="53"/>
      <c r="BQ500" s="39"/>
      <c r="BR500" s="39"/>
      <c r="BS500" s="39"/>
      <c r="BT500" s="32"/>
      <c r="BU500" s="39"/>
      <c r="BV500" s="57"/>
      <c r="BW500" s="375"/>
      <c r="BX500" s="54"/>
      <c r="BY500" s="358"/>
      <c r="BZ500" s="58"/>
      <c r="CA500" s="59"/>
      <c r="CB500" s="60"/>
      <c r="CC500" s="59"/>
      <c r="CD500" s="59"/>
      <c r="CE500" s="61"/>
      <c r="CF500" s="39"/>
      <c r="CG500" s="39"/>
    </row>
    <row r="501" spans="1:85" ht="46.5" outlineLevel="1" x14ac:dyDescent="0.35">
      <c r="A501" s="75" t="s">
        <v>714</v>
      </c>
      <c r="B501" s="78" t="s">
        <v>772</v>
      </c>
      <c r="C501" s="35" t="s">
        <v>81</v>
      </c>
      <c r="D501" s="72">
        <v>246527605726</v>
      </c>
      <c r="E501" s="36" t="s">
        <v>74</v>
      </c>
      <c r="F501" s="77">
        <f t="shared" si="84"/>
        <v>461.28334999999998</v>
      </c>
      <c r="G501" s="259">
        <f t="shared" si="80"/>
        <v>0</v>
      </c>
      <c r="H501" s="32">
        <f t="shared" si="81"/>
        <v>461.28334999999998</v>
      </c>
      <c r="I501" s="259"/>
      <c r="J501" s="32"/>
      <c r="K501" s="358"/>
      <c r="L501" s="39"/>
      <c r="M501" s="358"/>
      <c r="N501" s="39"/>
      <c r="O501" s="358"/>
      <c r="P501" s="39"/>
      <c r="Q501" s="259"/>
      <c r="R501" s="32"/>
      <c r="S501" s="39"/>
      <c r="T501" s="259"/>
      <c r="U501" s="32"/>
      <c r="V501" s="358"/>
      <c r="W501" s="53"/>
      <c r="X501" s="358"/>
      <c r="Y501" s="39"/>
      <c r="Z501" s="371"/>
      <c r="AA501" s="40"/>
      <c r="AB501" s="358"/>
      <c r="AC501" s="39"/>
      <c r="AD501" s="54"/>
      <c r="AE501" s="358"/>
      <c r="AF501" s="39"/>
      <c r="AG501" s="39">
        <v>461.28334999999998</v>
      </c>
      <c r="AH501" s="259"/>
      <c r="AI501" s="32"/>
      <c r="AJ501" s="259"/>
      <c r="AK501" s="32"/>
      <c r="AL501" s="259"/>
      <c r="AM501" s="39"/>
      <c r="AN501" s="371"/>
      <c r="AO501" s="40"/>
      <c r="AP501" s="358"/>
      <c r="AQ501" s="39"/>
      <c r="AR501" s="40"/>
      <c r="AS501" s="40"/>
      <c r="AT501" s="40"/>
      <c r="AU501" s="39"/>
      <c r="AV501" s="358"/>
      <c r="AW501" s="39"/>
      <c r="AX501" s="54"/>
      <c r="AY501" s="358"/>
      <c r="AZ501" s="39"/>
      <c r="BA501" s="358"/>
      <c r="BB501" s="39"/>
      <c r="BC501" s="40"/>
      <c r="BD501" s="39"/>
      <c r="BE501" s="39"/>
      <c r="BF501" s="40"/>
      <c r="BG501" s="40"/>
      <c r="BH501" s="55"/>
      <c r="BI501" s="56"/>
      <c r="BJ501" s="39"/>
      <c r="BK501" s="54"/>
      <c r="BL501" s="358"/>
      <c r="BM501" s="39"/>
      <c r="BN501" s="381"/>
      <c r="BO501" s="53"/>
      <c r="BP501" s="53"/>
      <c r="BQ501" s="39"/>
      <c r="BR501" s="39"/>
      <c r="BS501" s="39"/>
      <c r="BT501" s="32"/>
      <c r="BU501" s="39"/>
      <c r="BV501" s="57"/>
      <c r="BW501" s="375"/>
      <c r="BX501" s="54"/>
      <c r="BY501" s="358"/>
      <c r="BZ501" s="58"/>
      <c r="CA501" s="59"/>
      <c r="CB501" s="60"/>
      <c r="CC501" s="59"/>
      <c r="CD501" s="59"/>
      <c r="CE501" s="61"/>
      <c r="CF501" s="39"/>
      <c r="CG501" s="39"/>
    </row>
    <row r="502" spans="1:85" ht="46.5" outlineLevel="1" x14ac:dyDescent="0.35">
      <c r="A502" s="135" t="s">
        <v>714</v>
      </c>
      <c r="B502" s="63" t="s">
        <v>716</v>
      </c>
      <c r="C502" s="35" t="s">
        <v>81</v>
      </c>
      <c r="D502" s="72">
        <v>242900565495</v>
      </c>
      <c r="E502" s="36" t="s">
        <v>74</v>
      </c>
      <c r="F502" s="77">
        <f>G502+H502</f>
        <v>7000</v>
      </c>
      <c r="G502" s="259">
        <f>SUMIF($I$5:$CG$5,"федеральный бюджет",I502:CG502)</f>
        <v>6650</v>
      </c>
      <c r="H502" s="32">
        <f>SUMIF($I$5:$CG$5,"краевой бюджет",I502:CG502)</f>
        <v>350</v>
      </c>
      <c r="I502" s="259"/>
      <c r="J502" s="32"/>
      <c r="K502" s="358"/>
      <c r="L502" s="39"/>
      <c r="M502" s="358"/>
      <c r="N502" s="39"/>
      <c r="O502" s="358"/>
      <c r="P502" s="39"/>
      <c r="Q502" s="259"/>
      <c r="R502" s="32"/>
      <c r="S502" s="39"/>
      <c r="T502" s="259"/>
      <c r="U502" s="32"/>
      <c r="V502" s="358"/>
      <c r="W502" s="53"/>
      <c r="X502" s="358"/>
      <c r="Y502" s="39"/>
      <c r="Z502" s="371"/>
      <c r="AA502" s="40"/>
      <c r="AB502" s="358"/>
      <c r="AC502" s="39"/>
      <c r="AD502" s="54"/>
      <c r="AE502" s="358"/>
      <c r="AF502" s="39"/>
      <c r="AG502" s="39"/>
      <c r="AH502" s="259"/>
      <c r="AI502" s="32"/>
      <c r="AJ502" s="259"/>
      <c r="AK502" s="32"/>
      <c r="AL502" s="259"/>
      <c r="AM502" s="39"/>
      <c r="AN502" s="371"/>
      <c r="AO502" s="40"/>
      <c r="AP502" s="259">
        <v>6650</v>
      </c>
      <c r="AQ502" s="32">
        <v>350</v>
      </c>
      <c r="AR502" s="42"/>
      <c r="AS502" s="42"/>
      <c r="AT502" s="42"/>
      <c r="AU502" s="39"/>
      <c r="AV502" s="358"/>
      <c r="AW502" s="39"/>
      <c r="AX502" s="54"/>
      <c r="AY502" s="358"/>
      <c r="AZ502" s="39"/>
      <c r="BA502" s="358"/>
      <c r="BB502" s="39"/>
      <c r="BC502" s="40"/>
      <c r="BD502" s="39"/>
      <c r="BE502" s="39"/>
      <c r="BF502" s="40"/>
      <c r="BG502" s="40"/>
      <c r="BH502" s="55"/>
      <c r="BI502" s="56"/>
      <c r="BJ502" s="39"/>
      <c r="BK502" s="54"/>
      <c r="BL502" s="358"/>
      <c r="BM502" s="39"/>
      <c r="BN502" s="381"/>
      <c r="BO502" s="53"/>
      <c r="BP502" s="53"/>
      <c r="BQ502" s="39"/>
      <c r="BR502" s="39"/>
      <c r="BS502" s="39"/>
      <c r="BT502" s="32"/>
      <c r="BU502" s="39"/>
      <c r="BV502" s="57"/>
      <c r="BW502" s="375"/>
      <c r="BX502" s="54"/>
      <c r="BY502" s="358"/>
      <c r="BZ502" s="58"/>
      <c r="CA502" s="59"/>
      <c r="CB502" s="60"/>
      <c r="CC502" s="59"/>
      <c r="CD502" s="59"/>
      <c r="CE502" s="61"/>
      <c r="CF502" s="39"/>
      <c r="CG502" s="39"/>
    </row>
    <row r="503" spans="1:85" ht="46.5" outlineLevel="1" x14ac:dyDescent="0.35">
      <c r="A503" s="75" t="s">
        <v>714</v>
      </c>
      <c r="B503" s="78" t="s">
        <v>773</v>
      </c>
      <c r="C503" s="35" t="s">
        <v>81</v>
      </c>
      <c r="D503" s="72" t="s">
        <v>774</v>
      </c>
      <c r="E503" s="36" t="s">
        <v>74</v>
      </c>
      <c r="F503" s="77">
        <f t="shared" si="84"/>
        <v>84.104100000000003</v>
      </c>
      <c r="G503" s="259">
        <f t="shared" si="80"/>
        <v>0</v>
      </c>
      <c r="H503" s="32">
        <f t="shared" si="81"/>
        <v>84.104100000000003</v>
      </c>
      <c r="I503" s="259"/>
      <c r="J503" s="32"/>
      <c r="K503" s="358"/>
      <c r="L503" s="39"/>
      <c r="M503" s="358"/>
      <c r="N503" s="39"/>
      <c r="O503" s="358"/>
      <c r="P503" s="39"/>
      <c r="Q503" s="259"/>
      <c r="R503" s="32"/>
      <c r="S503" s="39">
        <v>84.104100000000003</v>
      </c>
      <c r="T503" s="259"/>
      <c r="U503" s="32"/>
      <c r="V503" s="358"/>
      <c r="W503" s="53"/>
      <c r="X503" s="358"/>
      <c r="Y503" s="39"/>
      <c r="Z503" s="371"/>
      <c r="AA503" s="40"/>
      <c r="AB503" s="358"/>
      <c r="AC503" s="39"/>
      <c r="AD503" s="54"/>
      <c r="AE503" s="358"/>
      <c r="AF503" s="39"/>
      <c r="AG503" s="39"/>
      <c r="AH503" s="259"/>
      <c r="AI503" s="32"/>
      <c r="AJ503" s="259"/>
      <c r="AK503" s="32"/>
      <c r="AL503" s="259"/>
      <c r="AM503" s="39"/>
      <c r="AN503" s="371"/>
      <c r="AO503" s="40"/>
      <c r="AP503" s="358"/>
      <c r="AQ503" s="39"/>
      <c r="AR503" s="40"/>
      <c r="AS503" s="40"/>
      <c r="AT503" s="40"/>
      <c r="AU503" s="39"/>
      <c r="AV503" s="358"/>
      <c r="AW503" s="39"/>
      <c r="AX503" s="54"/>
      <c r="AY503" s="358"/>
      <c r="AZ503" s="39"/>
      <c r="BA503" s="358"/>
      <c r="BB503" s="39"/>
      <c r="BC503" s="40"/>
      <c r="BD503" s="39"/>
      <c r="BE503" s="39"/>
      <c r="BF503" s="40"/>
      <c r="BG503" s="40"/>
      <c r="BH503" s="55"/>
      <c r="BI503" s="56"/>
      <c r="BJ503" s="39"/>
      <c r="BK503" s="54"/>
      <c r="BL503" s="358"/>
      <c r="BM503" s="39"/>
      <c r="BN503" s="381"/>
      <c r="BO503" s="53"/>
      <c r="BP503" s="53"/>
      <c r="BQ503" s="39"/>
      <c r="BR503" s="39"/>
      <c r="BS503" s="39"/>
      <c r="BT503" s="32"/>
      <c r="BU503" s="39"/>
      <c r="BV503" s="57"/>
      <c r="BW503" s="375"/>
      <c r="BX503" s="54"/>
      <c r="BY503" s="358"/>
      <c r="BZ503" s="58"/>
      <c r="CA503" s="59"/>
      <c r="CB503" s="60"/>
      <c r="CC503" s="59"/>
      <c r="CD503" s="59"/>
      <c r="CE503" s="61"/>
      <c r="CF503" s="39"/>
      <c r="CG503" s="39"/>
    </row>
    <row r="504" spans="1:85" ht="46.5" outlineLevel="1" x14ac:dyDescent="0.35">
      <c r="A504" s="75" t="s">
        <v>714</v>
      </c>
      <c r="B504" s="78" t="s">
        <v>775</v>
      </c>
      <c r="C504" s="35" t="s">
        <v>81</v>
      </c>
      <c r="D504" s="72">
        <v>242903541118</v>
      </c>
      <c r="E504" s="36" t="s">
        <v>74</v>
      </c>
      <c r="F504" s="77">
        <f t="shared" si="84"/>
        <v>548.11124999999993</v>
      </c>
      <c r="G504" s="259">
        <f t="shared" si="80"/>
        <v>0</v>
      </c>
      <c r="H504" s="32">
        <f t="shared" si="81"/>
        <v>548.11124999999993</v>
      </c>
      <c r="I504" s="259"/>
      <c r="J504" s="32"/>
      <c r="K504" s="358"/>
      <c r="L504" s="39"/>
      <c r="M504" s="358"/>
      <c r="N504" s="39"/>
      <c r="O504" s="358"/>
      <c r="P504" s="39"/>
      <c r="Q504" s="259"/>
      <c r="R504" s="32"/>
      <c r="S504" s="39"/>
      <c r="T504" s="259"/>
      <c r="U504" s="32"/>
      <c r="V504" s="358"/>
      <c r="W504" s="53"/>
      <c r="X504" s="358"/>
      <c r="Y504" s="39"/>
      <c r="Z504" s="371"/>
      <c r="AA504" s="40"/>
      <c r="AB504" s="358"/>
      <c r="AC504" s="39"/>
      <c r="AD504" s="54"/>
      <c r="AE504" s="358"/>
      <c r="AF504" s="39"/>
      <c r="AG504" s="39">
        <v>471.31124999999997</v>
      </c>
      <c r="AH504" s="259"/>
      <c r="AI504" s="32"/>
      <c r="AJ504" s="259"/>
      <c r="AK504" s="32"/>
      <c r="AL504" s="259"/>
      <c r="AM504" s="39"/>
      <c r="AN504" s="371"/>
      <c r="AO504" s="40"/>
      <c r="AP504" s="358"/>
      <c r="AQ504" s="39"/>
      <c r="AR504" s="40"/>
      <c r="AS504" s="40"/>
      <c r="AT504" s="40"/>
      <c r="AU504" s="39"/>
      <c r="AV504" s="358"/>
      <c r="AW504" s="39"/>
      <c r="AX504" s="54"/>
      <c r="AY504" s="358"/>
      <c r="AZ504" s="39"/>
      <c r="BA504" s="358"/>
      <c r="BB504" s="39"/>
      <c r="BC504" s="40"/>
      <c r="BD504" s="39"/>
      <c r="BE504" s="39"/>
      <c r="BF504" s="40"/>
      <c r="BG504" s="40"/>
      <c r="BH504" s="55"/>
      <c r="BI504" s="44"/>
      <c r="BJ504" s="32">
        <v>76.8</v>
      </c>
      <c r="BK504" s="54"/>
      <c r="BL504" s="358"/>
      <c r="BM504" s="39"/>
      <c r="BN504" s="381"/>
      <c r="BO504" s="53"/>
      <c r="BP504" s="53"/>
      <c r="BQ504" s="39"/>
      <c r="BR504" s="39"/>
      <c r="BS504" s="39"/>
      <c r="BT504" s="32"/>
      <c r="BU504" s="39"/>
      <c r="BV504" s="57"/>
      <c r="BW504" s="375"/>
      <c r="BX504" s="54"/>
      <c r="BY504" s="358"/>
      <c r="BZ504" s="58"/>
      <c r="CA504" s="59"/>
      <c r="CB504" s="60"/>
      <c r="CC504" s="59"/>
      <c r="CD504" s="59"/>
      <c r="CE504" s="61"/>
      <c r="CF504" s="39"/>
      <c r="CG504" s="39"/>
    </row>
    <row r="505" spans="1:85" ht="46.5" outlineLevel="1" x14ac:dyDescent="0.35">
      <c r="A505" s="75" t="s">
        <v>714</v>
      </c>
      <c r="B505" s="78" t="s">
        <v>776</v>
      </c>
      <c r="C505" s="35" t="s">
        <v>81</v>
      </c>
      <c r="D505" s="72" t="s">
        <v>777</v>
      </c>
      <c r="E505" s="36" t="s">
        <v>74</v>
      </c>
      <c r="F505" s="77">
        <f t="shared" si="84"/>
        <v>2772.1077300000002</v>
      </c>
      <c r="G505" s="259">
        <f t="shared" si="80"/>
        <v>113.89492</v>
      </c>
      <c r="H505" s="32">
        <f t="shared" si="81"/>
        <v>2658.21281</v>
      </c>
      <c r="I505" s="259"/>
      <c r="J505" s="32"/>
      <c r="K505" s="358">
        <v>55.586869999999998</v>
      </c>
      <c r="L505" s="39">
        <v>22.70449</v>
      </c>
      <c r="M505" s="358"/>
      <c r="N505" s="39"/>
      <c r="O505" s="358"/>
      <c r="P505" s="39"/>
      <c r="Q505" s="259"/>
      <c r="R505" s="32"/>
      <c r="S505" s="39">
        <v>142.48223999999999</v>
      </c>
      <c r="T505" s="259">
        <v>58.308050000000001</v>
      </c>
      <c r="U505" s="32">
        <v>23.815950000000001</v>
      </c>
      <c r="V505" s="358"/>
      <c r="W505" s="53"/>
      <c r="X505" s="358"/>
      <c r="Y505" s="39"/>
      <c r="Z505" s="371"/>
      <c r="AA505" s="40"/>
      <c r="AB505" s="358"/>
      <c r="AC505" s="39"/>
      <c r="AD505" s="54"/>
      <c r="AE505" s="358"/>
      <c r="AF505" s="39"/>
      <c r="AG505" s="39"/>
      <c r="AH505" s="259"/>
      <c r="AI505" s="32"/>
      <c r="AJ505" s="259"/>
      <c r="AK505" s="32"/>
      <c r="AL505" s="259"/>
      <c r="AM505" s="39"/>
      <c r="AN505" s="371"/>
      <c r="AO505" s="40"/>
      <c r="AP505" s="358"/>
      <c r="AQ505" s="39"/>
      <c r="AR505" s="40"/>
      <c r="AS505" s="40"/>
      <c r="AT505" s="40"/>
      <c r="AU505" s="39"/>
      <c r="AV505" s="358"/>
      <c r="AW505" s="39"/>
      <c r="AX505" s="54"/>
      <c r="AY505" s="358"/>
      <c r="AZ505" s="39"/>
      <c r="BA505" s="358"/>
      <c r="BB505" s="39"/>
      <c r="BC505" s="40"/>
      <c r="BD505" s="39"/>
      <c r="BE505" s="39"/>
      <c r="BF505" s="40"/>
      <c r="BG505" s="40"/>
      <c r="BH505" s="55"/>
      <c r="BI505" s="44"/>
      <c r="BJ505" s="32">
        <v>2469.2101299999999</v>
      </c>
      <c r="BK505" s="54"/>
      <c r="BL505" s="358"/>
      <c r="BM505" s="39"/>
      <c r="BN505" s="381"/>
      <c r="BO505" s="53"/>
      <c r="BP505" s="53"/>
      <c r="BQ505" s="39"/>
      <c r="BR505" s="39"/>
      <c r="BS505" s="39"/>
      <c r="BT505" s="32"/>
      <c r="BU505" s="39"/>
      <c r="BV505" s="57"/>
      <c r="BW505" s="375"/>
      <c r="BX505" s="54"/>
      <c r="BY505" s="358"/>
      <c r="BZ505" s="58"/>
      <c r="CA505" s="59"/>
      <c r="CB505" s="60"/>
      <c r="CC505" s="59"/>
      <c r="CD505" s="59"/>
      <c r="CE505" s="61"/>
      <c r="CF505" s="39"/>
      <c r="CG505" s="39"/>
    </row>
    <row r="506" spans="1:85" ht="46.5" outlineLevel="1" x14ac:dyDescent="0.35">
      <c r="A506" s="75" t="s">
        <v>714</v>
      </c>
      <c r="B506" s="78" t="s">
        <v>778</v>
      </c>
      <c r="C506" s="35" t="s">
        <v>81</v>
      </c>
      <c r="D506" s="72" t="s">
        <v>779</v>
      </c>
      <c r="E506" s="36" t="s">
        <v>74</v>
      </c>
      <c r="F506" s="77">
        <f t="shared" si="84"/>
        <v>309.53215</v>
      </c>
      <c r="G506" s="259">
        <f t="shared" si="80"/>
        <v>112.63406000000001</v>
      </c>
      <c r="H506" s="32">
        <f t="shared" si="81"/>
        <v>196.89809</v>
      </c>
      <c r="I506" s="259"/>
      <c r="J506" s="32"/>
      <c r="K506" s="358">
        <v>56.064799999999998</v>
      </c>
      <c r="L506" s="39">
        <v>22.899699999999999</v>
      </c>
      <c r="M506" s="358"/>
      <c r="N506" s="39"/>
      <c r="O506" s="358"/>
      <c r="P506" s="39"/>
      <c r="Q506" s="259"/>
      <c r="R506" s="32"/>
      <c r="S506" s="39">
        <v>150.89265</v>
      </c>
      <c r="T506" s="259">
        <v>56.56926</v>
      </c>
      <c r="U506" s="32">
        <v>23.105740000000001</v>
      </c>
      <c r="V506" s="358"/>
      <c r="W506" s="53"/>
      <c r="X506" s="358"/>
      <c r="Y506" s="39"/>
      <c r="Z506" s="371"/>
      <c r="AA506" s="40"/>
      <c r="AB506" s="358"/>
      <c r="AC506" s="39"/>
      <c r="AD506" s="54"/>
      <c r="AE506" s="358"/>
      <c r="AF506" s="39"/>
      <c r="AG506" s="39"/>
      <c r="AH506" s="259"/>
      <c r="AI506" s="32"/>
      <c r="AJ506" s="259"/>
      <c r="AK506" s="32"/>
      <c r="AL506" s="259"/>
      <c r="AM506" s="39"/>
      <c r="AN506" s="371"/>
      <c r="AO506" s="40"/>
      <c r="AP506" s="358"/>
      <c r="AQ506" s="39"/>
      <c r="AR506" s="40"/>
      <c r="AS506" s="40"/>
      <c r="AT506" s="40"/>
      <c r="AU506" s="39"/>
      <c r="AV506" s="358"/>
      <c r="AW506" s="39"/>
      <c r="AX506" s="54"/>
      <c r="AY506" s="358"/>
      <c r="AZ506" s="39"/>
      <c r="BA506" s="358"/>
      <c r="BB506" s="39"/>
      <c r="BC506" s="40"/>
      <c r="BD506" s="39"/>
      <c r="BE506" s="39"/>
      <c r="BF506" s="40"/>
      <c r="BG506" s="40"/>
      <c r="BH506" s="55"/>
      <c r="BI506" s="56"/>
      <c r="BJ506" s="39"/>
      <c r="BK506" s="54"/>
      <c r="BL506" s="358"/>
      <c r="BM506" s="39"/>
      <c r="BN506" s="381"/>
      <c r="BO506" s="53"/>
      <c r="BP506" s="53"/>
      <c r="BQ506" s="39"/>
      <c r="BR506" s="39"/>
      <c r="BS506" s="39"/>
      <c r="BT506" s="32"/>
      <c r="BU506" s="39"/>
      <c r="BV506" s="57"/>
      <c r="BW506" s="375"/>
      <c r="BX506" s="54"/>
      <c r="BY506" s="358"/>
      <c r="BZ506" s="58"/>
      <c r="CA506" s="59"/>
      <c r="CB506" s="60"/>
      <c r="CC506" s="59"/>
      <c r="CD506" s="59"/>
      <c r="CE506" s="61"/>
      <c r="CF506" s="39"/>
      <c r="CG506" s="39"/>
    </row>
    <row r="507" spans="1:85" ht="46.5" outlineLevel="1" x14ac:dyDescent="0.35">
      <c r="A507" s="75" t="s">
        <v>714</v>
      </c>
      <c r="B507" s="78" t="s">
        <v>780</v>
      </c>
      <c r="C507" s="35" t="s">
        <v>81</v>
      </c>
      <c r="D507" s="72" t="s">
        <v>781</v>
      </c>
      <c r="E507" s="36" t="s">
        <v>74</v>
      </c>
      <c r="F507" s="77">
        <f t="shared" si="84"/>
        <v>476.62275</v>
      </c>
      <c r="G507" s="259">
        <f t="shared" si="80"/>
        <v>0</v>
      </c>
      <c r="H507" s="32">
        <f t="shared" si="81"/>
        <v>476.62275</v>
      </c>
      <c r="I507" s="259"/>
      <c r="J507" s="32"/>
      <c r="K507" s="358"/>
      <c r="L507" s="39"/>
      <c r="M507" s="358"/>
      <c r="N507" s="39"/>
      <c r="O507" s="358"/>
      <c r="P507" s="39"/>
      <c r="Q507" s="259"/>
      <c r="R507" s="32"/>
      <c r="S507" s="39">
        <v>148.41900000000001</v>
      </c>
      <c r="T507" s="259"/>
      <c r="U507" s="32"/>
      <c r="V507" s="358"/>
      <c r="W507" s="53"/>
      <c r="X507" s="358"/>
      <c r="Y507" s="39"/>
      <c r="Z507" s="371"/>
      <c r="AA507" s="40"/>
      <c r="AB507" s="358"/>
      <c r="AC507" s="39"/>
      <c r="AD507" s="54"/>
      <c r="AE507" s="358"/>
      <c r="AF507" s="39"/>
      <c r="AG507" s="39"/>
      <c r="AH507" s="259"/>
      <c r="AI507" s="32"/>
      <c r="AJ507" s="259"/>
      <c r="AK507" s="32"/>
      <c r="AL507" s="259"/>
      <c r="AM507" s="39"/>
      <c r="AN507" s="371"/>
      <c r="AO507" s="40"/>
      <c r="AP507" s="358"/>
      <c r="AQ507" s="39"/>
      <c r="AR507" s="40"/>
      <c r="AS507" s="40"/>
      <c r="AT507" s="40"/>
      <c r="AU507" s="39"/>
      <c r="AV507" s="358"/>
      <c r="AW507" s="39"/>
      <c r="AX507" s="54"/>
      <c r="AY507" s="358"/>
      <c r="AZ507" s="39"/>
      <c r="BA507" s="358"/>
      <c r="BB507" s="39"/>
      <c r="BC507" s="40"/>
      <c r="BD507" s="39"/>
      <c r="BE507" s="39"/>
      <c r="BF507" s="40"/>
      <c r="BG507" s="40"/>
      <c r="BH507" s="55"/>
      <c r="BI507" s="56"/>
      <c r="BJ507" s="39">
        <v>328.20375000000001</v>
      </c>
      <c r="BK507" s="54"/>
      <c r="BL507" s="358"/>
      <c r="BM507" s="39"/>
      <c r="BN507" s="381"/>
      <c r="BO507" s="53"/>
      <c r="BP507" s="53"/>
      <c r="BQ507" s="39"/>
      <c r="BR507" s="39"/>
      <c r="BS507" s="39"/>
      <c r="BT507" s="32"/>
      <c r="BU507" s="39"/>
      <c r="BV507" s="57"/>
      <c r="BW507" s="375"/>
      <c r="BX507" s="54"/>
      <c r="BY507" s="358"/>
      <c r="BZ507" s="58"/>
      <c r="CA507" s="59"/>
      <c r="CB507" s="60"/>
      <c r="CC507" s="59"/>
      <c r="CD507" s="59"/>
      <c r="CE507" s="61"/>
      <c r="CF507" s="39"/>
      <c r="CG507" s="39"/>
    </row>
    <row r="508" spans="1:85" ht="46.5" outlineLevel="1" x14ac:dyDescent="0.35">
      <c r="A508" s="75" t="s">
        <v>714</v>
      </c>
      <c r="B508" s="78" t="s">
        <v>782</v>
      </c>
      <c r="C508" s="35" t="s">
        <v>81</v>
      </c>
      <c r="D508" s="72" t="s">
        <v>783</v>
      </c>
      <c r="E508" s="36" t="s">
        <v>74</v>
      </c>
      <c r="F508" s="77">
        <f t="shared" si="84"/>
        <v>5230.4814299999998</v>
      </c>
      <c r="G508" s="259">
        <f t="shared" si="80"/>
        <v>195.69486000000001</v>
      </c>
      <c r="H508" s="32">
        <f t="shared" si="81"/>
        <v>5034.7865700000002</v>
      </c>
      <c r="I508" s="259"/>
      <c r="J508" s="32"/>
      <c r="K508" s="358">
        <v>72.792320000000004</v>
      </c>
      <c r="L508" s="39">
        <v>29.73208</v>
      </c>
      <c r="M508" s="358"/>
      <c r="N508" s="39"/>
      <c r="O508" s="358"/>
      <c r="P508" s="39"/>
      <c r="Q508" s="259"/>
      <c r="R508" s="32"/>
      <c r="S508" s="39">
        <v>163.26089999999999</v>
      </c>
      <c r="T508" s="259">
        <v>122.90254</v>
      </c>
      <c r="U508" s="32">
        <v>50.199590000000001</v>
      </c>
      <c r="V508" s="358"/>
      <c r="W508" s="53"/>
      <c r="X508" s="358"/>
      <c r="Y508" s="39"/>
      <c r="Z508" s="371"/>
      <c r="AA508" s="40"/>
      <c r="AB508" s="358"/>
      <c r="AC508" s="39"/>
      <c r="AD508" s="54"/>
      <c r="AE508" s="358"/>
      <c r="AF508" s="39"/>
      <c r="AG508" s="39"/>
      <c r="AH508" s="259"/>
      <c r="AI508" s="32"/>
      <c r="AJ508" s="259"/>
      <c r="AK508" s="32"/>
      <c r="AL508" s="259"/>
      <c r="AM508" s="39"/>
      <c r="AN508" s="371"/>
      <c r="AO508" s="40"/>
      <c r="AP508" s="358"/>
      <c r="AQ508" s="39"/>
      <c r="AR508" s="40"/>
      <c r="AS508" s="40"/>
      <c r="AT508" s="40"/>
      <c r="AU508" s="39"/>
      <c r="AV508" s="358"/>
      <c r="AW508" s="39"/>
      <c r="AX508" s="54"/>
      <c r="AY508" s="358"/>
      <c r="AZ508" s="39"/>
      <c r="BA508" s="358"/>
      <c r="BB508" s="39"/>
      <c r="BC508" s="40"/>
      <c r="BD508" s="39"/>
      <c r="BE508" s="39"/>
      <c r="BF508" s="40"/>
      <c r="BG508" s="40"/>
      <c r="BH508" s="55"/>
      <c r="BI508" s="44"/>
      <c r="BJ508" s="32">
        <v>4791.5940000000001</v>
      </c>
      <c r="BK508" s="54"/>
      <c r="BL508" s="358"/>
      <c r="BM508" s="39"/>
      <c r="BN508" s="381"/>
      <c r="BO508" s="53"/>
      <c r="BP508" s="53"/>
      <c r="BQ508" s="39"/>
      <c r="BR508" s="39"/>
      <c r="BS508" s="39"/>
      <c r="BT508" s="32"/>
      <c r="BU508" s="39"/>
      <c r="BV508" s="57"/>
      <c r="BW508" s="375"/>
      <c r="BX508" s="54"/>
      <c r="BY508" s="358"/>
      <c r="BZ508" s="58"/>
      <c r="CA508" s="59"/>
      <c r="CB508" s="60"/>
      <c r="CC508" s="59"/>
      <c r="CD508" s="59"/>
      <c r="CE508" s="61"/>
      <c r="CF508" s="39"/>
      <c r="CG508" s="39"/>
    </row>
    <row r="509" spans="1:85" ht="46.5" outlineLevel="1" x14ac:dyDescent="0.35">
      <c r="A509" s="75" t="s">
        <v>714</v>
      </c>
      <c r="B509" s="78" t="s">
        <v>784</v>
      </c>
      <c r="C509" s="35" t="s">
        <v>81</v>
      </c>
      <c r="D509" s="72" t="s">
        <v>785</v>
      </c>
      <c r="E509" s="36" t="s">
        <v>74</v>
      </c>
      <c r="F509" s="77">
        <f t="shared" si="84"/>
        <v>1260.7811400000001</v>
      </c>
      <c r="G509" s="259">
        <f t="shared" si="80"/>
        <v>53.050159999999998</v>
      </c>
      <c r="H509" s="32">
        <f t="shared" si="81"/>
        <v>1207.73098</v>
      </c>
      <c r="I509" s="259"/>
      <c r="J509" s="32"/>
      <c r="K509" s="358">
        <v>53.050159999999998</v>
      </c>
      <c r="L509" s="39">
        <v>21.668379999999999</v>
      </c>
      <c r="M509" s="358"/>
      <c r="N509" s="39"/>
      <c r="O509" s="358"/>
      <c r="P509" s="39"/>
      <c r="Q509" s="259"/>
      <c r="R509" s="32"/>
      <c r="S509" s="39">
        <v>232.5231</v>
      </c>
      <c r="T509" s="259"/>
      <c r="U509" s="32"/>
      <c r="V509" s="358"/>
      <c r="W509" s="53"/>
      <c r="X509" s="358"/>
      <c r="Y509" s="39"/>
      <c r="Z509" s="371"/>
      <c r="AA509" s="40"/>
      <c r="AB509" s="358"/>
      <c r="AC509" s="39"/>
      <c r="AD509" s="54"/>
      <c r="AE509" s="358"/>
      <c r="AF509" s="39"/>
      <c r="AG509" s="39"/>
      <c r="AH509" s="259"/>
      <c r="AI509" s="32"/>
      <c r="AJ509" s="259"/>
      <c r="AK509" s="32"/>
      <c r="AL509" s="259"/>
      <c r="AM509" s="39"/>
      <c r="AN509" s="371"/>
      <c r="AO509" s="40"/>
      <c r="AP509" s="358"/>
      <c r="AQ509" s="39"/>
      <c r="AR509" s="40"/>
      <c r="AS509" s="40"/>
      <c r="AT509" s="40"/>
      <c r="AU509" s="39"/>
      <c r="AV509" s="358"/>
      <c r="AW509" s="39"/>
      <c r="AX509" s="54"/>
      <c r="AY509" s="358"/>
      <c r="AZ509" s="39"/>
      <c r="BA509" s="358"/>
      <c r="BB509" s="39"/>
      <c r="BC509" s="40"/>
      <c r="BD509" s="39"/>
      <c r="BE509" s="39"/>
      <c r="BF509" s="40"/>
      <c r="BG509" s="40"/>
      <c r="BH509" s="55"/>
      <c r="BI509" s="44"/>
      <c r="BJ509" s="32">
        <v>953.53949999999998</v>
      </c>
      <c r="BK509" s="54"/>
      <c r="BL509" s="358"/>
      <c r="BM509" s="39"/>
      <c r="BN509" s="381"/>
      <c r="BO509" s="53"/>
      <c r="BP509" s="53"/>
      <c r="BQ509" s="39"/>
      <c r="BR509" s="39"/>
      <c r="BS509" s="39"/>
      <c r="BT509" s="32"/>
      <c r="BU509" s="39"/>
      <c r="BV509" s="57"/>
      <c r="BW509" s="375"/>
      <c r="BX509" s="54"/>
      <c r="BY509" s="358"/>
      <c r="BZ509" s="58"/>
      <c r="CA509" s="59"/>
      <c r="CB509" s="60"/>
      <c r="CC509" s="59"/>
      <c r="CD509" s="59"/>
      <c r="CE509" s="61"/>
      <c r="CF509" s="39"/>
      <c r="CG509" s="39"/>
    </row>
    <row r="510" spans="1:85" ht="46.5" outlineLevel="1" x14ac:dyDescent="0.35">
      <c r="A510" s="135" t="s">
        <v>714</v>
      </c>
      <c r="B510" s="63" t="s">
        <v>786</v>
      </c>
      <c r="C510" s="35" t="s">
        <v>81</v>
      </c>
      <c r="D510" s="72">
        <v>242904052399</v>
      </c>
      <c r="E510" s="36" t="s">
        <v>74</v>
      </c>
      <c r="F510" s="77">
        <f t="shared" si="84"/>
        <v>3440.9199600000002</v>
      </c>
      <c r="G510" s="259">
        <f t="shared" si="80"/>
        <v>0</v>
      </c>
      <c r="H510" s="32">
        <f t="shared" si="81"/>
        <v>3440.9199600000002</v>
      </c>
      <c r="I510" s="259"/>
      <c r="J510" s="32"/>
      <c r="K510" s="358"/>
      <c r="L510" s="39"/>
      <c r="M510" s="358"/>
      <c r="N510" s="39"/>
      <c r="O510" s="358"/>
      <c r="P510" s="39"/>
      <c r="Q510" s="259"/>
      <c r="R510" s="32"/>
      <c r="S510" s="39"/>
      <c r="T510" s="259"/>
      <c r="U510" s="32"/>
      <c r="V510" s="358"/>
      <c r="W510" s="53"/>
      <c r="X510" s="358"/>
      <c r="Y510" s="39"/>
      <c r="Z510" s="371"/>
      <c r="AA510" s="40"/>
      <c r="AB510" s="358"/>
      <c r="AC510" s="39"/>
      <c r="AD510" s="54"/>
      <c r="AE510" s="358"/>
      <c r="AF510" s="39"/>
      <c r="AG510" s="39">
        <v>3440.9199600000002</v>
      </c>
      <c r="AH510" s="259"/>
      <c r="AI510" s="32"/>
      <c r="AJ510" s="259"/>
      <c r="AK510" s="32"/>
      <c r="AL510" s="259"/>
      <c r="AM510" s="39"/>
      <c r="AN510" s="371"/>
      <c r="AO510" s="40"/>
      <c r="AP510" s="358"/>
      <c r="AQ510" s="39"/>
      <c r="AR510" s="40"/>
      <c r="AS510" s="40"/>
      <c r="AT510" s="40"/>
      <c r="AU510" s="39"/>
      <c r="AV510" s="358"/>
      <c r="AW510" s="39"/>
      <c r="AX510" s="54"/>
      <c r="AY510" s="358"/>
      <c r="AZ510" s="39"/>
      <c r="BA510" s="358"/>
      <c r="BB510" s="39"/>
      <c r="BC510" s="40"/>
      <c r="BD510" s="39"/>
      <c r="BE510" s="39"/>
      <c r="BF510" s="40"/>
      <c r="BG510" s="40"/>
      <c r="BH510" s="55"/>
      <c r="BI510" s="56"/>
      <c r="BJ510" s="39"/>
      <c r="BK510" s="54"/>
      <c r="BL510" s="358"/>
      <c r="BM510" s="39"/>
      <c r="BN510" s="381"/>
      <c r="BO510" s="53"/>
      <c r="BP510" s="53"/>
      <c r="BQ510" s="39"/>
      <c r="BR510" s="39"/>
      <c r="BS510" s="39"/>
      <c r="BT510" s="32"/>
      <c r="BU510" s="39"/>
      <c r="BV510" s="57"/>
      <c r="BW510" s="375"/>
      <c r="BX510" s="54"/>
      <c r="BY510" s="358"/>
      <c r="BZ510" s="58"/>
      <c r="CA510" s="59"/>
      <c r="CB510" s="60"/>
      <c r="CC510" s="59"/>
      <c r="CD510" s="59"/>
      <c r="CE510" s="61"/>
      <c r="CF510" s="39"/>
      <c r="CG510" s="39"/>
    </row>
    <row r="511" spans="1:85" ht="46.5" outlineLevel="1" x14ac:dyDescent="0.35">
      <c r="A511" s="75" t="s">
        <v>714</v>
      </c>
      <c r="B511" s="78" t="s">
        <v>787</v>
      </c>
      <c r="C511" s="35" t="s">
        <v>81</v>
      </c>
      <c r="D511" s="72">
        <v>242903557968</v>
      </c>
      <c r="E511" s="36" t="s">
        <v>74</v>
      </c>
      <c r="F511" s="77">
        <f t="shared" si="84"/>
        <v>831.06212000000005</v>
      </c>
      <c r="G511" s="259">
        <f t="shared" si="80"/>
        <v>0</v>
      </c>
      <c r="H511" s="32">
        <f t="shared" si="81"/>
        <v>831.06212000000005</v>
      </c>
      <c r="I511" s="259"/>
      <c r="J511" s="32"/>
      <c r="K511" s="358"/>
      <c r="L511" s="39"/>
      <c r="M511" s="358"/>
      <c r="N511" s="39"/>
      <c r="O511" s="358"/>
      <c r="P511" s="39"/>
      <c r="Q511" s="259"/>
      <c r="R511" s="32"/>
      <c r="S511" s="39"/>
      <c r="T511" s="259"/>
      <c r="U511" s="32"/>
      <c r="V511" s="358"/>
      <c r="W511" s="53"/>
      <c r="X511" s="358"/>
      <c r="Y511" s="39"/>
      <c r="Z511" s="371"/>
      <c r="AA511" s="40"/>
      <c r="AB511" s="358"/>
      <c r="AC511" s="39"/>
      <c r="AD511" s="54"/>
      <c r="AE511" s="358"/>
      <c r="AF511" s="39"/>
      <c r="AG511" s="39">
        <v>831.06212000000005</v>
      </c>
      <c r="AH511" s="259"/>
      <c r="AI511" s="32"/>
      <c r="AJ511" s="259"/>
      <c r="AK511" s="32"/>
      <c r="AL511" s="259"/>
      <c r="AM511" s="39"/>
      <c r="AN511" s="371"/>
      <c r="AO511" s="40"/>
      <c r="AP511" s="358"/>
      <c r="AQ511" s="39"/>
      <c r="AR511" s="40"/>
      <c r="AS511" s="40"/>
      <c r="AT511" s="40"/>
      <c r="AU511" s="39"/>
      <c r="AV511" s="358"/>
      <c r="AW511" s="39"/>
      <c r="AX511" s="54"/>
      <c r="AY511" s="358"/>
      <c r="AZ511" s="39"/>
      <c r="BA511" s="358"/>
      <c r="BB511" s="39"/>
      <c r="BC511" s="40"/>
      <c r="BD511" s="39"/>
      <c r="BE511" s="39"/>
      <c r="BF511" s="40"/>
      <c r="BG511" s="40"/>
      <c r="BH511" s="55"/>
      <c r="BI511" s="56"/>
      <c r="BJ511" s="39"/>
      <c r="BK511" s="54"/>
      <c r="BL511" s="358"/>
      <c r="BM511" s="39"/>
      <c r="BN511" s="381"/>
      <c r="BO511" s="53"/>
      <c r="BP511" s="53"/>
      <c r="BQ511" s="39"/>
      <c r="BR511" s="39"/>
      <c r="BS511" s="39"/>
      <c r="BT511" s="32"/>
      <c r="BU511" s="39"/>
      <c r="BV511" s="57"/>
      <c r="BW511" s="375"/>
      <c r="BX511" s="54"/>
      <c r="BY511" s="358"/>
      <c r="BZ511" s="58"/>
      <c r="CA511" s="59"/>
      <c r="CB511" s="60"/>
      <c r="CC511" s="59"/>
      <c r="CD511" s="59"/>
      <c r="CE511" s="61"/>
      <c r="CF511" s="39"/>
      <c r="CG511" s="39"/>
    </row>
    <row r="512" spans="1:85" ht="46.5" outlineLevel="1" x14ac:dyDescent="0.35">
      <c r="A512" s="75" t="s">
        <v>714</v>
      </c>
      <c r="B512" s="78" t="s">
        <v>788</v>
      </c>
      <c r="C512" s="35" t="s">
        <v>81</v>
      </c>
      <c r="D512" s="35" t="s">
        <v>789</v>
      </c>
      <c r="E512" s="36" t="s">
        <v>74</v>
      </c>
      <c r="F512" s="77">
        <f t="shared" si="84"/>
        <v>1197.5584199999998</v>
      </c>
      <c r="G512" s="259">
        <f t="shared" si="80"/>
        <v>79.850970000000004</v>
      </c>
      <c r="H512" s="32">
        <f t="shared" si="81"/>
        <v>1117.7074499999999</v>
      </c>
      <c r="I512" s="259"/>
      <c r="J512" s="32"/>
      <c r="K512" s="358">
        <v>79.850970000000004</v>
      </c>
      <c r="L512" s="39">
        <v>32.615189999999998</v>
      </c>
      <c r="M512" s="358"/>
      <c r="N512" s="39"/>
      <c r="O512" s="358"/>
      <c r="P512" s="39"/>
      <c r="Q512" s="259"/>
      <c r="R512" s="32"/>
      <c r="S512" s="39">
        <v>179.09226000000001</v>
      </c>
      <c r="T512" s="259"/>
      <c r="U512" s="32"/>
      <c r="V512" s="358"/>
      <c r="W512" s="53"/>
      <c r="X512" s="358"/>
      <c r="Y512" s="39"/>
      <c r="Z512" s="371"/>
      <c r="AA512" s="40"/>
      <c r="AB512" s="358"/>
      <c r="AC512" s="39"/>
      <c r="AD512" s="54"/>
      <c r="AE512" s="358"/>
      <c r="AF512" s="39"/>
      <c r="AG512" s="39"/>
      <c r="AH512" s="259"/>
      <c r="AI512" s="32"/>
      <c r="AJ512" s="259"/>
      <c r="AK512" s="32"/>
      <c r="AL512" s="259"/>
      <c r="AM512" s="39"/>
      <c r="AN512" s="371"/>
      <c r="AO512" s="40"/>
      <c r="AP512" s="358"/>
      <c r="AQ512" s="39"/>
      <c r="AR512" s="40"/>
      <c r="AS512" s="40"/>
      <c r="AT512" s="40"/>
      <c r="AU512" s="39"/>
      <c r="AV512" s="358"/>
      <c r="AW512" s="39"/>
      <c r="AX512" s="54"/>
      <c r="AY512" s="358"/>
      <c r="AZ512" s="39"/>
      <c r="BA512" s="358"/>
      <c r="BB512" s="39"/>
      <c r="BC512" s="40"/>
      <c r="BD512" s="39"/>
      <c r="BE512" s="39"/>
      <c r="BF512" s="40"/>
      <c r="BG512" s="40"/>
      <c r="BH512" s="55"/>
      <c r="BI512" s="44"/>
      <c r="BJ512" s="32">
        <v>906</v>
      </c>
      <c r="BK512" s="54"/>
      <c r="BL512" s="358"/>
      <c r="BM512" s="39"/>
      <c r="BN512" s="381"/>
      <c r="BO512" s="53"/>
      <c r="BP512" s="53"/>
      <c r="BQ512" s="39"/>
      <c r="BR512" s="39"/>
      <c r="BS512" s="39"/>
      <c r="BT512" s="32"/>
      <c r="BU512" s="39"/>
      <c r="BV512" s="57"/>
      <c r="BW512" s="375"/>
      <c r="BX512" s="54"/>
      <c r="BY512" s="358"/>
      <c r="BZ512" s="58"/>
      <c r="CA512" s="59"/>
      <c r="CB512" s="60"/>
      <c r="CC512" s="59"/>
      <c r="CD512" s="59"/>
      <c r="CE512" s="61"/>
      <c r="CF512" s="39"/>
      <c r="CG512" s="39"/>
    </row>
    <row r="513" spans="1:85" outlineLevel="1" x14ac:dyDescent="0.35">
      <c r="A513" s="75" t="s">
        <v>714</v>
      </c>
      <c r="B513" s="78" t="s">
        <v>790</v>
      </c>
      <c r="C513" s="35" t="s">
        <v>109</v>
      </c>
      <c r="D513" s="35" t="s">
        <v>791</v>
      </c>
      <c r="E513" s="36" t="s">
        <v>74</v>
      </c>
      <c r="F513" s="77">
        <f t="shared" si="84"/>
        <v>607.91331000000002</v>
      </c>
      <c r="G513" s="259">
        <f t="shared" si="80"/>
        <v>0</v>
      </c>
      <c r="H513" s="32">
        <f t="shared" si="81"/>
        <v>607.91331000000002</v>
      </c>
      <c r="I513" s="259"/>
      <c r="J513" s="32"/>
      <c r="K513" s="358"/>
      <c r="L513" s="39"/>
      <c r="M513" s="358"/>
      <c r="N513" s="39"/>
      <c r="O513" s="358"/>
      <c r="P513" s="39"/>
      <c r="Q513" s="259"/>
      <c r="R513" s="32"/>
      <c r="S513" s="39"/>
      <c r="T513" s="259"/>
      <c r="U513" s="32"/>
      <c r="V513" s="358"/>
      <c r="W513" s="53"/>
      <c r="X513" s="358"/>
      <c r="Y513" s="39"/>
      <c r="Z513" s="371"/>
      <c r="AA513" s="40"/>
      <c r="AB513" s="358"/>
      <c r="AC513" s="39"/>
      <c r="AD513" s="54"/>
      <c r="AE513" s="358"/>
      <c r="AF513" s="39"/>
      <c r="AG513" s="39"/>
      <c r="AH513" s="259"/>
      <c r="AI513" s="32"/>
      <c r="AJ513" s="259"/>
      <c r="AK513" s="32"/>
      <c r="AL513" s="259"/>
      <c r="AM513" s="39"/>
      <c r="AN513" s="371"/>
      <c r="AO513" s="40"/>
      <c r="AP513" s="358"/>
      <c r="AQ513" s="39"/>
      <c r="AR513" s="40"/>
      <c r="AS513" s="40"/>
      <c r="AT513" s="40"/>
      <c r="AU513" s="39"/>
      <c r="AV513" s="358"/>
      <c r="AW513" s="39"/>
      <c r="AX513" s="54"/>
      <c r="AY513" s="358"/>
      <c r="AZ513" s="39"/>
      <c r="BA513" s="358"/>
      <c r="BB513" s="39"/>
      <c r="BC513" s="40"/>
      <c r="BD513" s="39"/>
      <c r="BE513" s="39"/>
      <c r="BF513" s="40"/>
      <c r="BG513" s="40"/>
      <c r="BH513" s="55"/>
      <c r="BI513" s="56"/>
      <c r="BJ513" s="39"/>
      <c r="BK513" s="54"/>
      <c r="BL513" s="358"/>
      <c r="BM513" s="39"/>
      <c r="BN513" s="381"/>
      <c r="BO513" s="53"/>
      <c r="BP513" s="53"/>
      <c r="BQ513" s="39">
        <v>70.8125</v>
      </c>
      <c r="BR513" s="39"/>
      <c r="BS513" s="39"/>
      <c r="BT513" s="32"/>
      <c r="BU513" s="39">
        <v>537.10081000000002</v>
      </c>
      <c r="BV513" s="57"/>
      <c r="BW513" s="375"/>
      <c r="BX513" s="54"/>
      <c r="BY513" s="358"/>
      <c r="BZ513" s="58"/>
      <c r="CA513" s="59"/>
      <c r="CB513" s="60"/>
      <c r="CC513" s="59"/>
      <c r="CD513" s="59"/>
      <c r="CE513" s="61"/>
      <c r="CF513" s="39"/>
      <c r="CG513" s="39"/>
    </row>
    <row r="514" spans="1:85" outlineLevel="1" x14ac:dyDescent="0.35">
      <c r="A514" s="75" t="s">
        <v>714</v>
      </c>
      <c r="B514" s="78" t="s">
        <v>792</v>
      </c>
      <c r="C514" s="35" t="s">
        <v>118</v>
      </c>
      <c r="D514" s="72" t="s">
        <v>793</v>
      </c>
      <c r="E514" s="36" t="s">
        <v>74</v>
      </c>
      <c r="F514" s="77">
        <f t="shared" si="84"/>
        <v>6171.7422800000004</v>
      </c>
      <c r="G514" s="259">
        <f t="shared" si="80"/>
        <v>933.67279999999994</v>
      </c>
      <c r="H514" s="32">
        <f t="shared" si="81"/>
        <v>5238.0694800000001</v>
      </c>
      <c r="I514" s="259"/>
      <c r="J514" s="32"/>
      <c r="K514" s="358">
        <v>189.84826000000001</v>
      </c>
      <c r="L514" s="39">
        <v>77.543660000000003</v>
      </c>
      <c r="M514" s="358"/>
      <c r="N514" s="39"/>
      <c r="O514" s="358"/>
      <c r="P514" s="39"/>
      <c r="Q514" s="259"/>
      <c r="R514" s="32"/>
      <c r="S514" s="39">
        <v>1276.4033999999999</v>
      </c>
      <c r="T514" s="259">
        <v>743.82453999999996</v>
      </c>
      <c r="U514" s="32">
        <v>303.81545999999997</v>
      </c>
      <c r="V514" s="358"/>
      <c r="W514" s="53"/>
      <c r="X514" s="358"/>
      <c r="Y514" s="39"/>
      <c r="Z514" s="371"/>
      <c r="AA514" s="40"/>
      <c r="AB514" s="358"/>
      <c r="AC514" s="39"/>
      <c r="AD514" s="54"/>
      <c r="AE514" s="358"/>
      <c r="AF514" s="39"/>
      <c r="AG514" s="39"/>
      <c r="AH514" s="259"/>
      <c r="AI514" s="32"/>
      <c r="AJ514" s="259"/>
      <c r="AK514" s="32"/>
      <c r="AL514" s="259"/>
      <c r="AM514" s="39"/>
      <c r="AN514" s="371"/>
      <c r="AO514" s="40"/>
      <c r="AP514" s="358"/>
      <c r="AQ514" s="39"/>
      <c r="AR514" s="40"/>
      <c r="AS514" s="40"/>
      <c r="AT514" s="40"/>
      <c r="AU514" s="39"/>
      <c r="AV514" s="358"/>
      <c r="AW514" s="39"/>
      <c r="AX514" s="54"/>
      <c r="AY514" s="358"/>
      <c r="AZ514" s="39"/>
      <c r="BA514" s="358"/>
      <c r="BB514" s="39"/>
      <c r="BC514" s="40"/>
      <c r="BD514" s="39"/>
      <c r="BE514" s="39"/>
      <c r="BF514" s="40"/>
      <c r="BG514" s="40"/>
      <c r="BH514" s="55"/>
      <c r="BI514" s="56">
        <f>89.58334+125+104.16667</f>
        <v>318.75001000000003</v>
      </c>
      <c r="BJ514" s="39"/>
      <c r="BK514" s="54"/>
      <c r="BL514" s="358"/>
      <c r="BM514" s="39"/>
      <c r="BN514" s="381"/>
      <c r="BO514" s="53"/>
      <c r="BP514" s="53"/>
      <c r="BQ514" s="39"/>
      <c r="BR514" s="39"/>
      <c r="BS514" s="39"/>
      <c r="BT514" s="32"/>
      <c r="BU514" s="39"/>
      <c r="BV514" s="57"/>
      <c r="BW514" s="375"/>
      <c r="BX514" s="54"/>
      <c r="BY514" s="358"/>
      <c r="BZ514" s="58"/>
      <c r="CA514" s="59"/>
      <c r="CB514" s="60"/>
      <c r="CC514" s="59"/>
      <c r="CD514" s="59"/>
      <c r="CE514" s="61">
        <v>3261.5569500000001</v>
      </c>
      <c r="CF514" s="39"/>
      <c r="CG514" s="39"/>
    </row>
    <row r="515" spans="1:85" outlineLevel="1" x14ac:dyDescent="0.35">
      <c r="A515" s="75" t="s">
        <v>714</v>
      </c>
      <c r="B515" s="78" t="s">
        <v>794</v>
      </c>
      <c r="C515" s="35" t="s">
        <v>118</v>
      </c>
      <c r="D515" s="72" t="s">
        <v>795</v>
      </c>
      <c r="E515" s="36" t="s">
        <v>74</v>
      </c>
      <c r="F515" s="77">
        <f t="shared" si="84"/>
        <v>18883.339920000002</v>
      </c>
      <c r="G515" s="259">
        <f t="shared" si="80"/>
        <v>1768.54573</v>
      </c>
      <c r="H515" s="32">
        <f t="shared" si="81"/>
        <v>17114.794190000001</v>
      </c>
      <c r="I515" s="259">
        <v>829.95959000000005</v>
      </c>
      <c r="J515" s="32">
        <v>338.99758000000003</v>
      </c>
      <c r="K515" s="358"/>
      <c r="L515" s="39"/>
      <c r="M515" s="358">
        <v>938.58614</v>
      </c>
      <c r="N515" s="39">
        <v>383.36617000000001</v>
      </c>
      <c r="O515" s="358"/>
      <c r="P515" s="39"/>
      <c r="Q515" s="259"/>
      <c r="R515" s="32"/>
      <c r="S515" s="39">
        <f>3425.51052+1232.99255</f>
        <v>4658.5030699999998</v>
      </c>
      <c r="T515" s="259"/>
      <c r="U515" s="32"/>
      <c r="V515" s="358"/>
      <c r="W515" s="53"/>
      <c r="X515" s="358"/>
      <c r="Y515" s="39"/>
      <c r="Z515" s="371"/>
      <c r="AA515" s="40"/>
      <c r="AB515" s="358"/>
      <c r="AC515" s="39"/>
      <c r="AD515" s="54"/>
      <c r="AE515" s="358"/>
      <c r="AF515" s="39"/>
      <c r="AG515" s="39"/>
      <c r="AH515" s="259"/>
      <c r="AI515" s="32"/>
      <c r="AJ515" s="259"/>
      <c r="AK515" s="32"/>
      <c r="AL515" s="259"/>
      <c r="AM515" s="39"/>
      <c r="AN515" s="371"/>
      <c r="AO515" s="40"/>
      <c r="AP515" s="358"/>
      <c r="AQ515" s="39"/>
      <c r="AR515" s="40"/>
      <c r="AS515" s="40"/>
      <c r="AT515" s="40"/>
      <c r="AU515" s="39"/>
      <c r="AV515" s="358"/>
      <c r="AW515" s="39"/>
      <c r="AX515" s="54"/>
      <c r="AY515" s="358"/>
      <c r="AZ515" s="39"/>
      <c r="BA515" s="358"/>
      <c r="BB515" s="39"/>
      <c r="BC515" s="40"/>
      <c r="BD515" s="39"/>
      <c r="BE515" s="39"/>
      <c r="BF515" s="40"/>
      <c r="BG515" s="40"/>
      <c r="BH515" s="55"/>
      <c r="BI515" s="56"/>
      <c r="BJ515" s="39"/>
      <c r="BK515" s="54"/>
      <c r="BL515" s="358"/>
      <c r="BM515" s="39"/>
      <c r="BN515" s="381"/>
      <c r="BO515" s="53"/>
      <c r="BP515" s="53"/>
      <c r="BQ515" s="39"/>
      <c r="BR515" s="39"/>
      <c r="BS515" s="39"/>
      <c r="BT515" s="32"/>
      <c r="BU515" s="39"/>
      <c r="BV515" s="57"/>
      <c r="BW515" s="375"/>
      <c r="BX515" s="54"/>
      <c r="BY515" s="358"/>
      <c r="BZ515" s="58"/>
      <c r="CA515" s="59"/>
      <c r="CB515" s="60"/>
      <c r="CC515" s="59"/>
      <c r="CD515" s="59"/>
      <c r="CE515" s="61">
        <v>11733.927369999999</v>
      </c>
      <c r="CF515" s="39"/>
      <c r="CG515" s="39"/>
    </row>
    <row r="516" spans="1:85" outlineLevel="1" x14ac:dyDescent="0.35">
      <c r="A516" s="135" t="s">
        <v>714</v>
      </c>
      <c r="B516" s="78" t="s">
        <v>796</v>
      </c>
      <c r="C516" s="35" t="s">
        <v>118</v>
      </c>
      <c r="D516" s="72" t="s">
        <v>797</v>
      </c>
      <c r="E516" s="36" t="s">
        <v>248</v>
      </c>
      <c r="F516" s="77">
        <f t="shared" si="84"/>
        <v>42112.759139999995</v>
      </c>
      <c r="G516" s="259">
        <f t="shared" si="80"/>
        <v>9888.358909999999</v>
      </c>
      <c r="H516" s="32">
        <f t="shared" si="81"/>
        <v>32224.400229999999</v>
      </c>
      <c r="I516" s="259"/>
      <c r="J516" s="32"/>
      <c r="K516" s="358"/>
      <c r="L516" s="39"/>
      <c r="M516" s="358"/>
      <c r="N516" s="39"/>
      <c r="O516" s="358"/>
      <c r="P516" s="39"/>
      <c r="Q516" s="259"/>
      <c r="R516" s="32"/>
      <c r="S516" s="39">
        <v>9246.5036999999993</v>
      </c>
      <c r="T516" s="259">
        <v>2950.5571</v>
      </c>
      <c r="U516" s="32">
        <v>1205.1563599999999</v>
      </c>
      <c r="V516" s="358"/>
      <c r="W516" s="53"/>
      <c r="X516" s="358"/>
      <c r="Y516" s="39"/>
      <c r="Z516" s="371"/>
      <c r="AA516" s="40"/>
      <c r="AB516" s="358"/>
      <c r="AC516" s="39"/>
      <c r="AD516" s="54"/>
      <c r="AE516" s="358"/>
      <c r="AF516" s="39"/>
      <c r="AG516" s="39">
        <v>18893.438880000002</v>
      </c>
      <c r="AH516" s="358">
        <v>6937.8018099999999</v>
      </c>
      <c r="AI516" s="39">
        <v>2833.7500399999999</v>
      </c>
      <c r="AJ516" s="259"/>
      <c r="AK516" s="32"/>
      <c r="AL516" s="259"/>
      <c r="AM516" s="39"/>
      <c r="AN516" s="371"/>
      <c r="AO516" s="40"/>
      <c r="AP516" s="358"/>
      <c r="AQ516" s="39"/>
      <c r="AR516" s="40"/>
      <c r="AS516" s="40"/>
      <c r="AT516" s="40"/>
      <c r="AU516" s="39"/>
      <c r="AV516" s="358"/>
      <c r="AW516" s="39"/>
      <c r="AX516" s="54"/>
      <c r="AY516" s="358"/>
      <c r="AZ516" s="39"/>
      <c r="BA516" s="358"/>
      <c r="BB516" s="39"/>
      <c r="BC516" s="40"/>
      <c r="BD516" s="39"/>
      <c r="BE516" s="39"/>
      <c r="BF516" s="40"/>
      <c r="BG516" s="40"/>
      <c r="BH516" s="55"/>
      <c r="BI516" s="56"/>
      <c r="BJ516" s="39"/>
      <c r="BK516" s="54"/>
      <c r="BL516" s="358"/>
      <c r="BM516" s="39"/>
      <c r="BN516" s="381"/>
      <c r="BO516" s="53"/>
      <c r="BP516" s="53"/>
      <c r="BQ516" s="39"/>
      <c r="BR516" s="39"/>
      <c r="BS516" s="39"/>
      <c r="BT516" s="32"/>
      <c r="BU516" s="39"/>
      <c r="BV516" s="57"/>
      <c r="BW516" s="375"/>
      <c r="BX516" s="54"/>
      <c r="BY516" s="358"/>
      <c r="BZ516" s="58"/>
      <c r="CA516" s="59"/>
      <c r="CB516" s="60"/>
      <c r="CC516" s="59">
        <v>45.551250000000003</v>
      </c>
      <c r="CD516" s="59"/>
      <c r="CE516" s="61"/>
      <c r="CF516" s="39"/>
      <c r="CG516" s="39"/>
    </row>
    <row r="517" spans="1:85" outlineLevel="1" x14ac:dyDescent="0.35">
      <c r="A517" s="75" t="s">
        <v>714</v>
      </c>
      <c r="B517" s="63" t="s">
        <v>798</v>
      </c>
      <c r="C517" s="35" t="s">
        <v>118</v>
      </c>
      <c r="D517" s="72" t="s">
        <v>799</v>
      </c>
      <c r="E517" s="36" t="s">
        <v>74</v>
      </c>
      <c r="F517" s="77">
        <f t="shared" si="84"/>
        <v>1950.1817999999998</v>
      </c>
      <c r="G517" s="259">
        <f t="shared" si="80"/>
        <v>276.42701</v>
      </c>
      <c r="H517" s="32">
        <f t="shared" si="81"/>
        <v>1673.75479</v>
      </c>
      <c r="I517" s="259"/>
      <c r="J517" s="32"/>
      <c r="K517" s="358">
        <v>276.42701</v>
      </c>
      <c r="L517" s="39">
        <v>112.90680999999999</v>
      </c>
      <c r="M517" s="358"/>
      <c r="N517" s="39"/>
      <c r="O517" s="358"/>
      <c r="P517" s="39"/>
      <c r="Q517" s="259"/>
      <c r="R517" s="32"/>
      <c r="S517" s="39">
        <v>895.46130000000005</v>
      </c>
      <c r="T517" s="259"/>
      <c r="U517" s="32"/>
      <c r="V517" s="358"/>
      <c r="W517" s="53"/>
      <c r="X517" s="358"/>
      <c r="Y517" s="39"/>
      <c r="Z517" s="371"/>
      <c r="AA517" s="40"/>
      <c r="AB517" s="358"/>
      <c r="AC517" s="39"/>
      <c r="AD517" s="54"/>
      <c r="AE517" s="358"/>
      <c r="AF517" s="39"/>
      <c r="AG517" s="39"/>
      <c r="AH517" s="259"/>
      <c r="AI517" s="32"/>
      <c r="AJ517" s="259"/>
      <c r="AK517" s="32"/>
      <c r="AL517" s="259"/>
      <c r="AM517" s="39"/>
      <c r="AN517" s="371"/>
      <c r="AO517" s="40"/>
      <c r="AP517" s="358"/>
      <c r="AQ517" s="39"/>
      <c r="AR517" s="40"/>
      <c r="AS517" s="40"/>
      <c r="AT517" s="40"/>
      <c r="AU517" s="39"/>
      <c r="AV517" s="358"/>
      <c r="AW517" s="39"/>
      <c r="AX517" s="54"/>
      <c r="AY517" s="358"/>
      <c r="AZ517" s="39"/>
      <c r="BA517" s="358"/>
      <c r="BB517" s="39"/>
      <c r="BC517" s="40"/>
      <c r="BD517" s="39"/>
      <c r="BE517" s="39"/>
      <c r="BF517" s="40"/>
      <c r="BG517" s="40"/>
      <c r="BH517" s="55"/>
      <c r="BI517" s="56"/>
      <c r="BJ517" s="39"/>
      <c r="BK517" s="54"/>
      <c r="BL517" s="358"/>
      <c r="BM517" s="39"/>
      <c r="BN517" s="381"/>
      <c r="BO517" s="53"/>
      <c r="BP517" s="53"/>
      <c r="BQ517" s="39"/>
      <c r="BR517" s="39"/>
      <c r="BS517" s="39"/>
      <c r="BT517" s="32"/>
      <c r="BU517" s="39"/>
      <c r="BV517" s="57"/>
      <c r="BW517" s="375"/>
      <c r="BX517" s="54"/>
      <c r="BY517" s="358"/>
      <c r="BZ517" s="58"/>
      <c r="CA517" s="59"/>
      <c r="CB517" s="60"/>
      <c r="CC517" s="59"/>
      <c r="CD517" s="59"/>
      <c r="CE517" s="61">
        <v>665.38667999999996</v>
      </c>
      <c r="CF517" s="39"/>
      <c r="CG517" s="39"/>
    </row>
    <row r="518" spans="1:85" outlineLevel="1" x14ac:dyDescent="0.35">
      <c r="A518" s="83" t="s">
        <v>714</v>
      </c>
      <c r="B518" s="78" t="s">
        <v>800</v>
      </c>
      <c r="C518" s="35" t="s">
        <v>118</v>
      </c>
      <c r="D518" s="72" t="s">
        <v>801</v>
      </c>
      <c r="E518" s="36" t="s">
        <v>74</v>
      </c>
      <c r="F518" s="77">
        <f t="shared" si="84"/>
        <v>7382.8593099999998</v>
      </c>
      <c r="G518" s="259">
        <f t="shared" ref="G518:G581" si="85">SUMIF($I$5:$CG$5,"федеральный бюджет",I518:CG518)</f>
        <v>147.05520000000001</v>
      </c>
      <c r="H518" s="32">
        <f t="shared" ref="H518:H581" si="86">SUMIF($I$5:$CG$5,"краевой бюджет",I518:CG518)</f>
        <v>7235.80411</v>
      </c>
      <c r="I518" s="259"/>
      <c r="J518" s="32"/>
      <c r="K518" s="358">
        <v>147.05520000000001</v>
      </c>
      <c r="L518" s="39">
        <v>60.064799999999998</v>
      </c>
      <c r="M518" s="358"/>
      <c r="N518" s="39"/>
      <c r="O518" s="358"/>
      <c r="P518" s="39"/>
      <c r="Q518" s="259"/>
      <c r="R518" s="32"/>
      <c r="S518" s="39">
        <v>494.73</v>
      </c>
      <c r="T518" s="259"/>
      <c r="U518" s="32"/>
      <c r="V518" s="358"/>
      <c r="W518" s="53"/>
      <c r="X518" s="358"/>
      <c r="Y518" s="39"/>
      <c r="Z518" s="371"/>
      <c r="AA518" s="40"/>
      <c r="AB518" s="358"/>
      <c r="AC518" s="39"/>
      <c r="AD518" s="54"/>
      <c r="AE518" s="358"/>
      <c r="AF518" s="39"/>
      <c r="AG518" s="39"/>
      <c r="AH518" s="259"/>
      <c r="AI518" s="32"/>
      <c r="AJ518" s="259"/>
      <c r="AK518" s="32"/>
      <c r="AL518" s="259"/>
      <c r="AM518" s="39"/>
      <c r="AN518" s="371"/>
      <c r="AO518" s="40"/>
      <c r="AP518" s="358"/>
      <c r="AQ518" s="39"/>
      <c r="AR518" s="40"/>
      <c r="AS518" s="40"/>
      <c r="AT518" s="40"/>
      <c r="AU518" s="39"/>
      <c r="AV518" s="358"/>
      <c r="AW518" s="39"/>
      <c r="AX518" s="54"/>
      <c r="AY518" s="358"/>
      <c r="AZ518" s="39"/>
      <c r="BA518" s="358"/>
      <c r="BB518" s="39"/>
      <c r="BC518" s="40"/>
      <c r="BD518" s="39"/>
      <c r="BE518" s="39"/>
      <c r="BF518" s="40"/>
      <c r="BG518" s="40"/>
      <c r="BH518" s="55"/>
      <c r="BI518" s="56"/>
      <c r="BJ518" s="39"/>
      <c r="BK518" s="54"/>
      <c r="BL518" s="358"/>
      <c r="BM518" s="39"/>
      <c r="BN518" s="381"/>
      <c r="BO518" s="53"/>
      <c r="BP518" s="53"/>
      <c r="BQ518" s="39"/>
      <c r="BR518" s="39"/>
      <c r="BS518" s="39"/>
      <c r="BT518" s="32"/>
      <c r="BU518" s="39"/>
      <c r="BV518" s="57"/>
      <c r="BW518" s="375"/>
      <c r="BX518" s="54"/>
      <c r="BY518" s="358"/>
      <c r="BZ518" s="58"/>
      <c r="CA518" s="59"/>
      <c r="CB518" s="60"/>
      <c r="CC518" s="59"/>
      <c r="CD518" s="59"/>
      <c r="CE518" s="61">
        <v>6681.0093100000004</v>
      </c>
      <c r="CF518" s="39"/>
      <c r="CG518" s="39"/>
    </row>
    <row r="519" spans="1:85" outlineLevel="1" x14ac:dyDescent="0.35">
      <c r="A519" s="83" t="s">
        <v>714</v>
      </c>
      <c r="B519" s="10" t="s">
        <v>802</v>
      </c>
      <c r="C519" s="35" t="s">
        <v>118</v>
      </c>
      <c r="D519" s="72">
        <v>2460219691</v>
      </c>
      <c r="E519" s="36" t="s">
        <v>74</v>
      </c>
      <c r="F519" s="77">
        <f t="shared" si="84"/>
        <v>2693.1984199999997</v>
      </c>
      <c r="G519" s="259">
        <f t="shared" si="85"/>
        <v>1912.1708799999999</v>
      </c>
      <c r="H519" s="32">
        <f t="shared" si="86"/>
        <v>781.02754000000004</v>
      </c>
      <c r="I519" s="259">
        <v>1912.1708799999999</v>
      </c>
      <c r="J519" s="32">
        <v>781.02754000000004</v>
      </c>
      <c r="K519" s="358"/>
      <c r="L519" s="39"/>
      <c r="M519" s="358"/>
      <c r="N519" s="39"/>
      <c r="O519" s="358"/>
      <c r="P519" s="39"/>
      <c r="Q519" s="259"/>
      <c r="R519" s="32"/>
      <c r="S519" s="39"/>
      <c r="T519" s="259"/>
      <c r="U519" s="32"/>
      <c r="V519" s="358"/>
      <c r="W519" s="53"/>
      <c r="X519" s="358"/>
      <c r="Y519" s="39"/>
      <c r="Z519" s="371"/>
      <c r="AA519" s="40"/>
      <c r="AB519" s="358"/>
      <c r="AC519" s="39"/>
      <c r="AD519" s="54"/>
      <c r="AE519" s="358"/>
      <c r="AF519" s="39"/>
      <c r="AG519" s="39"/>
      <c r="AH519" s="259"/>
      <c r="AI519" s="32"/>
      <c r="AJ519" s="259"/>
      <c r="AK519" s="32"/>
      <c r="AL519" s="259"/>
      <c r="AM519" s="39"/>
      <c r="AN519" s="371"/>
      <c r="AO519" s="40"/>
      <c r="AP519" s="358"/>
      <c r="AQ519" s="39"/>
      <c r="AR519" s="40"/>
      <c r="AS519" s="40"/>
      <c r="AT519" s="40"/>
      <c r="AU519" s="39"/>
      <c r="AV519" s="358"/>
      <c r="AW519" s="39"/>
      <c r="AX519" s="54"/>
      <c r="AY519" s="358"/>
      <c r="AZ519" s="39"/>
      <c r="BA519" s="358"/>
      <c r="BB519" s="39"/>
      <c r="BC519" s="40"/>
      <c r="BD519" s="39"/>
      <c r="BE519" s="39"/>
      <c r="BF519" s="40"/>
      <c r="BG519" s="40"/>
      <c r="BH519" s="55"/>
      <c r="BI519" s="56"/>
      <c r="BJ519" s="39"/>
      <c r="BK519" s="54"/>
      <c r="BL519" s="358"/>
      <c r="BM519" s="39"/>
      <c r="BN519" s="381"/>
      <c r="BO519" s="53"/>
      <c r="BP519" s="53"/>
      <c r="BQ519" s="39"/>
      <c r="BR519" s="39"/>
      <c r="BS519" s="39"/>
      <c r="BT519" s="32"/>
      <c r="BU519" s="39"/>
      <c r="BV519" s="57"/>
      <c r="BW519" s="375"/>
      <c r="BX519" s="54"/>
      <c r="BY519" s="358"/>
      <c r="BZ519" s="58"/>
      <c r="CA519" s="59"/>
      <c r="CB519" s="60"/>
      <c r="CC519" s="59"/>
      <c r="CD519" s="59"/>
      <c r="CE519" s="61"/>
      <c r="CF519" s="39"/>
      <c r="CG519" s="39"/>
    </row>
    <row r="520" spans="1:85" outlineLevel="1" x14ac:dyDescent="0.35">
      <c r="A520" s="83" t="s">
        <v>714</v>
      </c>
      <c r="B520" s="10" t="s">
        <v>803</v>
      </c>
      <c r="C520" s="35" t="s">
        <v>118</v>
      </c>
      <c r="D520" s="35" t="s">
        <v>804</v>
      </c>
      <c r="E520" s="36" t="s">
        <v>74</v>
      </c>
      <c r="F520" s="77">
        <f t="shared" si="84"/>
        <v>2573.2623899999999</v>
      </c>
      <c r="G520" s="259">
        <f t="shared" si="85"/>
        <v>342.69227999999998</v>
      </c>
      <c r="H520" s="32">
        <f t="shared" si="86"/>
        <v>2230.5701099999997</v>
      </c>
      <c r="I520" s="259"/>
      <c r="J520" s="32"/>
      <c r="K520" s="358">
        <v>132.49673999999999</v>
      </c>
      <c r="L520" s="39">
        <v>54.118380000000002</v>
      </c>
      <c r="M520" s="358"/>
      <c r="N520" s="39"/>
      <c r="O520" s="358"/>
      <c r="P520" s="39"/>
      <c r="Q520" s="259"/>
      <c r="R520" s="32"/>
      <c r="S520" s="39">
        <v>445.75173000000001</v>
      </c>
      <c r="T520" s="259">
        <v>210.19553999999999</v>
      </c>
      <c r="U520" s="32">
        <v>85.854460000000003</v>
      </c>
      <c r="V520" s="358"/>
      <c r="W520" s="53"/>
      <c r="X520" s="358"/>
      <c r="Y520" s="39"/>
      <c r="Z520" s="371"/>
      <c r="AA520" s="40"/>
      <c r="AB520" s="358"/>
      <c r="AC520" s="39"/>
      <c r="AD520" s="54"/>
      <c r="AE520" s="358"/>
      <c r="AF520" s="39"/>
      <c r="AG520" s="39"/>
      <c r="AH520" s="259"/>
      <c r="AI520" s="32"/>
      <c r="AJ520" s="259"/>
      <c r="AK520" s="32"/>
      <c r="AL520" s="259"/>
      <c r="AM520" s="39"/>
      <c r="AN520" s="371"/>
      <c r="AO520" s="40"/>
      <c r="AP520" s="358"/>
      <c r="AQ520" s="39"/>
      <c r="AR520" s="40"/>
      <c r="AS520" s="40"/>
      <c r="AT520" s="40"/>
      <c r="AU520" s="39"/>
      <c r="AV520" s="358"/>
      <c r="AW520" s="39"/>
      <c r="AX520" s="54"/>
      <c r="AY520" s="358"/>
      <c r="AZ520" s="39"/>
      <c r="BA520" s="358"/>
      <c r="BB520" s="39"/>
      <c r="BC520" s="40"/>
      <c r="BD520" s="39"/>
      <c r="BE520" s="39"/>
      <c r="BF520" s="40"/>
      <c r="BG520" s="40"/>
      <c r="BH520" s="55"/>
      <c r="BI520" s="56">
        <f>347.58334+91.66667+67.97613+100.66667+140.6485</f>
        <v>748.54131000000007</v>
      </c>
      <c r="BJ520" s="39"/>
      <c r="BK520" s="54"/>
      <c r="BL520" s="358"/>
      <c r="BM520" s="39"/>
      <c r="BN520" s="381"/>
      <c r="BO520" s="53"/>
      <c r="BP520" s="53"/>
      <c r="BQ520" s="39"/>
      <c r="BR520" s="39"/>
      <c r="BS520" s="39"/>
      <c r="BT520" s="32"/>
      <c r="BU520" s="39"/>
      <c r="BV520" s="57"/>
      <c r="BW520" s="375"/>
      <c r="BX520" s="54"/>
      <c r="BY520" s="358"/>
      <c r="BZ520" s="58"/>
      <c r="CA520" s="59"/>
      <c r="CB520" s="60"/>
      <c r="CC520" s="59"/>
      <c r="CD520" s="59"/>
      <c r="CE520" s="61">
        <v>896.30422999999996</v>
      </c>
      <c r="CF520" s="39"/>
      <c r="CG520" s="39"/>
    </row>
    <row r="521" spans="1:85" s="3" customFormat="1" ht="22.5" x14ac:dyDescent="0.3">
      <c r="A521" s="266" t="s">
        <v>805</v>
      </c>
      <c r="B521" s="267"/>
      <c r="C521" s="261" t="s">
        <v>135</v>
      </c>
      <c r="D521" s="262"/>
      <c r="E521" s="262"/>
      <c r="F521" s="249">
        <f>SUBTOTAL(9,F460:F520)</f>
        <v>221470.22494999997</v>
      </c>
      <c r="G521" s="249">
        <f t="shared" ref="G521:BR521" si="87">SUBTOTAL(9,G460:G520)</f>
        <v>26676.241059999997</v>
      </c>
      <c r="H521" s="249">
        <f t="shared" si="87"/>
        <v>194793.98389</v>
      </c>
      <c r="I521" s="249">
        <f t="shared" si="87"/>
        <v>2742.1304700000001</v>
      </c>
      <c r="J521" s="249">
        <f t="shared" si="87"/>
        <v>1120.02512</v>
      </c>
      <c r="K521" s="249">
        <f t="shared" si="87"/>
        <v>2403.0198299999997</v>
      </c>
      <c r="L521" s="249">
        <f t="shared" si="87"/>
        <v>981.51513999999997</v>
      </c>
      <c r="M521" s="249">
        <f t="shared" si="87"/>
        <v>938.58614</v>
      </c>
      <c r="N521" s="249">
        <f t="shared" si="87"/>
        <v>383.36617000000001</v>
      </c>
      <c r="O521" s="249">
        <f t="shared" si="87"/>
        <v>0</v>
      </c>
      <c r="P521" s="249">
        <f t="shared" si="87"/>
        <v>0</v>
      </c>
      <c r="Q521" s="249">
        <f t="shared" si="87"/>
        <v>0</v>
      </c>
      <c r="R521" s="249">
        <f t="shared" si="87"/>
        <v>0</v>
      </c>
      <c r="S521" s="249">
        <f t="shared" si="87"/>
        <v>24448.066629999998</v>
      </c>
      <c r="T521" s="249">
        <f t="shared" si="87"/>
        <v>6278.7278099999994</v>
      </c>
      <c r="U521" s="249">
        <f t="shared" si="87"/>
        <v>2564.5491999999999</v>
      </c>
      <c r="V521" s="249">
        <f t="shared" si="87"/>
        <v>0</v>
      </c>
      <c r="W521" s="249">
        <f t="shared" si="87"/>
        <v>0</v>
      </c>
      <c r="X521" s="249">
        <f t="shared" si="87"/>
        <v>0</v>
      </c>
      <c r="Y521" s="249">
        <f t="shared" si="87"/>
        <v>0</v>
      </c>
      <c r="Z521" s="249">
        <f t="shared" si="87"/>
        <v>0</v>
      </c>
      <c r="AA521" s="249">
        <f t="shared" si="87"/>
        <v>0</v>
      </c>
      <c r="AB521" s="249">
        <f t="shared" si="87"/>
        <v>0</v>
      </c>
      <c r="AC521" s="249">
        <f t="shared" si="87"/>
        <v>0</v>
      </c>
      <c r="AD521" s="249">
        <f t="shared" si="87"/>
        <v>0</v>
      </c>
      <c r="AE521" s="249">
        <f t="shared" si="87"/>
        <v>0</v>
      </c>
      <c r="AF521" s="249">
        <f t="shared" si="87"/>
        <v>0</v>
      </c>
      <c r="AG521" s="249">
        <f t="shared" si="87"/>
        <v>33957.759430000006</v>
      </c>
      <c r="AH521" s="249">
        <f t="shared" si="87"/>
        <v>6937.8018099999999</v>
      </c>
      <c r="AI521" s="249">
        <f t="shared" si="87"/>
        <v>2833.7500399999999</v>
      </c>
      <c r="AJ521" s="249">
        <f t="shared" si="87"/>
        <v>0</v>
      </c>
      <c r="AK521" s="249">
        <f t="shared" si="87"/>
        <v>0</v>
      </c>
      <c r="AL521" s="249">
        <f t="shared" si="87"/>
        <v>725.97500000000002</v>
      </c>
      <c r="AM521" s="249">
        <f t="shared" si="87"/>
        <v>296.52499999999998</v>
      </c>
      <c r="AN521" s="249">
        <f t="shared" si="87"/>
        <v>0</v>
      </c>
      <c r="AO521" s="249">
        <f t="shared" si="87"/>
        <v>0</v>
      </c>
      <c r="AP521" s="249">
        <f t="shared" si="87"/>
        <v>6650</v>
      </c>
      <c r="AQ521" s="249">
        <f t="shared" si="87"/>
        <v>350</v>
      </c>
      <c r="AR521" s="249">
        <f t="shared" si="87"/>
        <v>7713.4449999999997</v>
      </c>
      <c r="AS521" s="249">
        <f t="shared" si="87"/>
        <v>0</v>
      </c>
      <c r="AT521" s="249">
        <f t="shared" si="87"/>
        <v>0</v>
      </c>
      <c r="AU521" s="249">
        <f t="shared" si="87"/>
        <v>0</v>
      </c>
      <c r="AV521" s="249">
        <f t="shared" si="87"/>
        <v>0</v>
      </c>
      <c r="AW521" s="249">
        <f t="shared" si="87"/>
        <v>0</v>
      </c>
      <c r="AX521" s="249">
        <f t="shared" si="87"/>
        <v>0</v>
      </c>
      <c r="AY521" s="249">
        <f t="shared" si="87"/>
        <v>0</v>
      </c>
      <c r="AZ521" s="249">
        <f t="shared" si="87"/>
        <v>0</v>
      </c>
      <c r="BA521" s="249">
        <f t="shared" si="87"/>
        <v>0</v>
      </c>
      <c r="BB521" s="249">
        <f t="shared" si="87"/>
        <v>0</v>
      </c>
      <c r="BC521" s="249">
        <f t="shared" si="87"/>
        <v>0</v>
      </c>
      <c r="BD521" s="249">
        <f t="shared" si="87"/>
        <v>0</v>
      </c>
      <c r="BE521" s="249">
        <f t="shared" si="87"/>
        <v>114.0671</v>
      </c>
      <c r="BF521" s="249">
        <f t="shared" si="87"/>
        <v>0</v>
      </c>
      <c r="BG521" s="249">
        <f t="shared" si="87"/>
        <v>0</v>
      </c>
      <c r="BH521" s="249">
        <f t="shared" si="87"/>
        <v>0</v>
      </c>
      <c r="BI521" s="249">
        <f t="shared" si="87"/>
        <v>1537.3120200000001</v>
      </c>
      <c r="BJ521" s="249">
        <f t="shared" si="87"/>
        <v>94158.24963000002</v>
      </c>
      <c r="BK521" s="249">
        <f t="shared" si="87"/>
        <v>0</v>
      </c>
      <c r="BL521" s="249">
        <f t="shared" si="87"/>
        <v>0</v>
      </c>
      <c r="BM521" s="249">
        <f t="shared" si="87"/>
        <v>0</v>
      </c>
      <c r="BN521" s="249">
        <f t="shared" si="87"/>
        <v>0</v>
      </c>
      <c r="BO521" s="249">
        <f t="shared" si="87"/>
        <v>0</v>
      </c>
      <c r="BP521" s="249">
        <f t="shared" si="87"/>
        <v>0</v>
      </c>
      <c r="BQ521" s="249">
        <f t="shared" si="87"/>
        <v>70.8125</v>
      </c>
      <c r="BR521" s="249">
        <f t="shared" si="87"/>
        <v>0</v>
      </c>
      <c r="BS521" s="249">
        <f t="shared" ref="BS521:CG521" si="88">SUBTOTAL(9,BS460:BS520)</f>
        <v>0</v>
      </c>
      <c r="BT521" s="249">
        <f t="shared" si="88"/>
        <v>0</v>
      </c>
      <c r="BU521" s="249">
        <f t="shared" si="88"/>
        <v>980.80511999999999</v>
      </c>
      <c r="BV521" s="249">
        <f t="shared" si="88"/>
        <v>0</v>
      </c>
      <c r="BW521" s="249">
        <f t="shared" si="88"/>
        <v>0</v>
      </c>
      <c r="BX521" s="249">
        <f t="shared" si="88"/>
        <v>0</v>
      </c>
      <c r="BY521" s="249">
        <f t="shared" si="88"/>
        <v>0</v>
      </c>
      <c r="BZ521" s="249">
        <f t="shared" si="88"/>
        <v>0</v>
      </c>
      <c r="CA521" s="249">
        <f t="shared" si="88"/>
        <v>0</v>
      </c>
      <c r="CB521" s="249">
        <f t="shared" si="88"/>
        <v>0</v>
      </c>
      <c r="CC521" s="249">
        <f t="shared" si="88"/>
        <v>45.551250000000003</v>
      </c>
      <c r="CD521" s="249">
        <f t="shared" si="88"/>
        <v>0</v>
      </c>
      <c r="CE521" s="249">
        <f t="shared" si="88"/>
        <v>23238.184540000002</v>
      </c>
      <c r="CF521" s="249">
        <f t="shared" si="88"/>
        <v>0</v>
      </c>
      <c r="CG521" s="249">
        <f t="shared" si="88"/>
        <v>0</v>
      </c>
    </row>
    <row r="522" spans="1:85" ht="69.75" outlineLevel="1" x14ac:dyDescent="0.35">
      <c r="A522" s="75" t="s">
        <v>806</v>
      </c>
      <c r="B522" s="63" t="s">
        <v>807</v>
      </c>
      <c r="C522" s="35" t="s">
        <v>73</v>
      </c>
      <c r="D522" s="72" t="s">
        <v>808</v>
      </c>
      <c r="E522" s="36" t="s">
        <v>74</v>
      </c>
      <c r="F522" s="77">
        <f t="shared" ref="F522:F527" si="89">G522+H522</f>
        <v>337.36500000000001</v>
      </c>
      <c r="G522" s="259">
        <f t="shared" si="85"/>
        <v>0</v>
      </c>
      <c r="H522" s="32">
        <f t="shared" si="86"/>
        <v>337.36500000000001</v>
      </c>
      <c r="I522" s="249"/>
      <c r="J522" s="77"/>
      <c r="K522" s="358"/>
      <c r="L522" s="32"/>
      <c r="M522" s="259"/>
      <c r="N522" s="32"/>
      <c r="O522" s="358"/>
      <c r="P522" s="32"/>
      <c r="Q522" s="249"/>
      <c r="R522" s="77"/>
      <c r="S522" s="32">
        <v>247.36500000000001</v>
      </c>
      <c r="T522" s="259"/>
      <c r="U522" s="32"/>
      <c r="V522" s="249"/>
      <c r="W522" s="196"/>
      <c r="X522" s="358"/>
      <c r="Y522" s="39"/>
      <c r="Z522" s="371"/>
      <c r="AA522" s="40"/>
      <c r="AB522" s="259"/>
      <c r="AC522" s="32"/>
      <c r="AD522" s="41"/>
      <c r="AE522" s="259"/>
      <c r="AF522" s="32"/>
      <c r="AG522" s="32"/>
      <c r="AH522" s="249"/>
      <c r="AI522" s="77"/>
      <c r="AJ522" s="249"/>
      <c r="AK522" s="77"/>
      <c r="AL522" s="259"/>
      <c r="AM522" s="77"/>
      <c r="AN522" s="391"/>
      <c r="AO522" s="80"/>
      <c r="AP522" s="249"/>
      <c r="AQ522" s="77"/>
      <c r="AR522" s="80"/>
      <c r="AS522" s="80"/>
      <c r="AT522" s="80"/>
      <c r="AU522" s="77"/>
      <c r="AV522" s="249"/>
      <c r="AW522" s="77"/>
      <c r="AX522" s="79"/>
      <c r="AY522" s="249"/>
      <c r="AZ522" s="77"/>
      <c r="BA522" s="249"/>
      <c r="BB522" s="77"/>
      <c r="BC522" s="80"/>
      <c r="BD522" s="77"/>
      <c r="BE522" s="77"/>
      <c r="BF522" s="80"/>
      <c r="BG522" s="80"/>
      <c r="BH522" s="81"/>
      <c r="BI522" s="44">
        <f>60+30</f>
        <v>90</v>
      </c>
      <c r="BJ522" s="32"/>
      <c r="BK522" s="79"/>
      <c r="BL522" s="249"/>
      <c r="BM522" s="77"/>
      <c r="BN522" s="406"/>
      <c r="BO522" s="196"/>
      <c r="BP522" s="196"/>
      <c r="BQ522" s="77"/>
      <c r="BR522" s="77"/>
      <c r="BS522" s="77"/>
      <c r="BT522" s="77"/>
      <c r="BU522" s="77"/>
      <c r="BV522" s="82"/>
      <c r="BW522" s="412"/>
      <c r="BX522" s="79"/>
      <c r="BY522" s="249"/>
      <c r="BZ522" s="87"/>
      <c r="CA522" s="197"/>
      <c r="CB522" s="198"/>
      <c r="CC522" s="197"/>
      <c r="CD522" s="197"/>
      <c r="CE522" s="199"/>
      <c r="CF522" s="77"/>
      <c r="CG522" s="77"/>
    </row>
    <row r="523" spans="1:85" ht="69.75" outlineLevel="1" x14ac:dyDescent="0.35">
      <c r="A523" s="75" t="s">
        <v>806</v>
      </c>
      <c r="B523" s="78" t="s">
        <v>809</v>
      </c>
      <c r="C523" s="35" t="s">
        <v>73</v>
      </c>
      <c r="D523" s="72" t="s">
        <v>810</v>
      </c>
      <c r="E523" s="36" t="s">
        <v>74</v>
      </c>
      <c r="F523" s="77">
        <f t="shared" si="89"/>
        <v>4854.4153100000003</v>
      </c>
      <c r="G523" s="259">
        <f t="shared" si="85"/>
        <v>2341.22543</v>
      </c>
      <c r="H523" s="32">
        <f t="shared" si="86"/>
        <v>2513.1898799999999</v>
      </c>
      <c r="I523" s="259"/>
      <c r="J523" s="32"/>
      <c r="K523" s="358"/>
      <c r="L523" s="32"/>
      <c r="M523" s="259"/>
      <c r="N523" s="32"/>
      <c r="O523" s="358"/>
      <c r="P523" s="32"/>
      <c r="Q523" s="249"/>
      <c r="R523" s="32"/>
      <c r="S523" s="32">
        <v>1556.9153100000001</v>
      </c>
      <c r="T523" s="259">
        <v>2341.22543</v>
      </c>
      <c r="U523" s="32">
        <v>956.27457000000004</v>
      </c>
      <c r="V523" s="249"/>
      <c r="W523" s="196"/>
      <c r="X523" s="358"/>
      <c r="Y523" s="39"/>
      <c r="Z523" s="371"/>
      <c r="AA523" s="40"/>
      <c r="AB523" s="259"/>
      <c r="AC523" s="32"/>
      <c r="AD523" s="41"/>
      <c r="AE523" s="259"/>
      <c r="AF523" s="32"/>
      <c r="AG523" s="32"/>
      <c r="AH523" s="249"/>
      <c r="AI523" s="77"/>
      <c r="AJ523" s="249"/>
      <c r="AK523" s="77"/>
      <c r="AL523" s="259"/>
      <c r="AM523" s="77"/>
      <c r="AN523" s="391"/>
      <c r="AO523" s="80"/>
      <c r="AP523" s="249"/>
      <c r="AQ523" s="77"/>
      <c r="AR523" s="80"/>
      <c r="AS523" s="80"/>
      <c r="AT523" s="80"/>
      <c r="AU523" s="77"/>
      <c r="AV523" s="249"/>
      <c r="AW523" s="77"/>
      <c r="AX523" s="79"/>
      <c r="AY523" s="249"/>
      <c r="AZ523" s="77"/>
      <c r="BA523" s="249"/>
      <c r="BB523" s="77"/>
      <c r="BC523" s="80"/>
      <c r="BD523" s="77"/>
      <c r="BE523" s="77"/>
      <c r="BF523" s="80"/>
      <c r="BG523" s="80"/>
      <c r="BH523" s="81"/>
      <c r="BI523" s="44"/>
      <c r="BJ523" s="32"/>
      <c r="BK523" s="79"/>
      <c r="BL523" s="249"/>
      <c r="BM523" s="77"/>
      <c r="BN523" s="406"/>
      <c r="BO523" s="196"/>
      <c r="BP523" s="196"/>
      <c r="BQ523" s="77"/>
      <c r="BR523" s="77"/>
      <c r="BS523" s="77"/>
      <c r="BT523" s="77"/>
      <c r="BU523" s="77"/>
      <c r="BV523" s="82"/>
      <c r="BW523" s="412"/>
      <c r="BX523" s="79"/>
      <c r="BY523" s="249"/>
      <c r="BZ523" s="87"/>
      <c r="CA523" s="197"/>
      <c r="CB523" s="198"/>
      <c r="CC523" s="197"/>
      <c r="CD523" s="197"/>
      <c r="CE523" s="199"/>
      <c r="CF523" s="77"/>
      <c r="CG523" s="77"/>
    </row>
    <row r="524" spans="1:85" ht="69.75" outlineLevel="1" x14ac:dyDescent="0.35">
      <c r="A524" s="75" t="s">
        <v>806</v>
      </c>
      <c r="B524" s="78" t="s">
        <v>1132</v>
      </c>
      <c r="C524" s="35" t="s">
        <v>73</v>
      </c>
      <c r="D524" s="123">
        <v>243000806492</v>
      </c>
      <c r="E524" s="124"/>
      <c r="F524" s="77">
        <f t="shared" si="89"/>
        <v>279.2</v>
      </c>
      <c r="G524" s="259">
        <f t="shared" si="85"/>
        <v>0</v>
      </c>
      <c r="H524" s="32">
        <f t="shared" si="86"/>
        <v>279.2</v>
      </c>
      <c r="I524" s="354"/>
      <c r="J524" s="44"/>
      <c r="K524" s="372"/>
      <c r="L524" s="44"/>
      <c r="M524" s="354"/>
      <c r="N524" s="44"/>
      <c r="O524" s="372"/>
      <c r="P524" s="44"/>
      <c r="Q524" s="379"/>
      <c r="R524" s="44"/>
      <c r="S524" s="44"/>
      <c r="T524" s="354"/>
      <c r="U524" s="44"/>
      <c r="V524" s="379"/>
      <c r="W524" s="200"/>
      <c r="X524" s="372"/>
      <c r="Y524" s="56"/>
      <c r="Z524" s="371"/>
      <c r="AA524" s="40"/>
      <c r="AB524" s="354"/>
      <c r="AC524" s="44"/>
      <c r="AD524" s="44"/>
      <c r="AE524" s="354"/>
      <c r="AF524" s="44"/>
      <c r="AG524" s="44"/>
      <c r="AH524" s="379"/>
      <c r="AI524" s="125"/>
      <c r="AJ524" s="379"/>
      <c r="AK524" s="125"/>
      <c r="AL524" s="354"/>
      <c r="AM524" s="125"/>
      <c r="AN524" s="391"/>
      <c r="AO524" s="80"/>
      <c r="AP524" s="379"/>
      <c r="AQ524" s="125"/>
      <c r="AR524" s="80"/>
      <c r="AS524" s="80"/>
      <c r="AT524" s="80"/>
      <c r="AU524" s="125"/>
      <c r="AV524" s="379"/>
      <c r="AW524" s="125"/>
      <c r="AX524" s="125"/>
      <c r="AY524" s="379"/>
      <c r="AZ524" s="125"/>
      <c r="BA524" s="379"/>
      <c r="BB524" s="125"/>
      <c r="BC524" s="80"/>
      <c r="BD524" s="125"/>
      <c r="BE524" s="125"/>
      <c r="BF524" s="80"/>
      <c r="BG524" s="80"/>
      <c r="BH524" s="81"/>
      <c r="BI524" s="44">
        <v>279.2</v>
      </c>
      <c r="BJ524" s="44"/>
      <c r="BK524" s="125"/>
      <c r="BL524" s="379"/>
      <c r="BM524" s="125"/>
      <c r="BN524" s="407"/>
      <c r="BO524" s="200"/>
      <c r="BP524" s="200"/>
      <c r="BQ524" s="125"/>
      <c r="BR524" s="125"/>
      <c r="BS524" s="125"/>
      <c r="BT524" s="125"/>
      <c r="BU524" s="125"/>
      <c r="BV524" s="82"/>
      <c r="BW524" s="379"/>
      <c r="BX524" s="125"/>
      <c r="BY524" s="379"/>
      <c r="BZ524" s="201"/>
      <c r="CA524" s="197"/>
      <c r="CB524" s="198"/>
      <c r="CC524" s="197"/>
      <c r="CD524" s="197"/>
      <c r="CE524" s="199"/>
      <c r="CF524" s="125"/>
      <c r="CG524" s="125"/>
    </row>
    <row r="525" spans="1:85" ht="69.75" outlineLevel="1" x14ac:dyDescent="0.35">
      <c r="A525" s="75" t="s">
        <v>806</v>
      </c>
      <c r="B525" s="63" t="s">
        <v>811</v>
      </c>
      <c r="C525" s="35" t="s">
        <v>73</v>
      </c>
      <c r="D525" s="72" t="s">
        <v>812</v>
      </c>
      <c r="E525" s="36" t="s">
        <v>74</v>
      </c>
      <c r="F525" s="77">
        <f t="shared" si="89"/>
        <v>473.892</v>
      </c>
      <c r="G525" s="259">
        <f t="shared" si="85"/>
        <v>0</v>
      </c>
      <c r="H525" s="32">
        <f t="shared" si="86"/>
        <v>473.892</v>
      </c>
      <c r="I525" s="259"/>
      <c r="J525" s="32"/>
      <c r="K525" s="358"/>
      <c r="L525" s="32"/>
      <c r="M525" s="259"/>
      <c r="N525" s="32"/>
      <c r="O525" s="358"/>
      <c r="P525" s="32"/>
      <c r="Q525" s="249"/>
      <c r="R525" s="77"/>
      <c r="S525" s="32">
        <v>197.892</v>
      </c>
      <c r="T525" s="259"/>
      <c r="U525" s="32"/>
      <c r="V525" s="249"/>
      <c r="W525" s="196"/>
      <c r="X525" s="358"/>
      <c r="Y525" s="39"/>
      <c r="Z525" s="371"/>
      <c r="AA525" s="40"/>
      <c r="AB525" s="259"/>
      <c r="AC525" s="32"/>
      <c r="AD525" s="41"/>
      <c r="AE525" s="259"/>
      <c r="AF525" s="32"/>
      <c r="AG525" s="32"/>
      <c r="AH525" s="249"/>
      <c r="AI525" s="77"/>
      <c r="AJ525" s="249"/>
      <c r="AK525" s="77"/>
      <c r="AL525" s="259"/>
      <c r="AM525" s="77"/>
      <c r="AN525" s="391"/>
      <c r="AO525" s="80"/>
      <c r="AP525" s="249"/>
      <c r="AQ525" s="77"/>
      <c r="AR525" s="80"/>
      <c r="AS525" s="80"/>
      <c r="AT525" s="80"/>
      <c r="AU525" s="77"/>
      <c r="AV525" s="249"/>
      <c r="AW525" s="77"/>
      <c r="AX525" s="79"/>
      <c r="AY525" s="249"/>
      <c r="AZ525" s="77"/>
      <c r="BA525" s="249"/>
      <c r="BB525" s="77"/>
      <c r="BC525" s="80"/>
      <c r="BD525" s="77"/>
      <c r="BE525" s="77"/>
      <c r="BF525" s="80"/>
      <c r="BG525" s="80"/>
      <c r="BH525" s="81"/>
      <c r="BI525" s="125"/>
      <c r="BJ525" s="77">
        <v>276</v>
      </c>
      <c r="BK525" s="79"/>
      <c r="BL525" s="249"/>
      <c r="BM525" s="77"/>
      <c r="BN525" s="406"/>
      <c r="BO525" s="196"/>
      <c r="BP525" s="196"/>
      <c r="BQ525" s="77"/>
      <c r="BR525" s="77"/>
      <c r="BS525" s="77"/>
      <c r="BT525" s="77"/>
      <c r="BU525" s="77"/>
      <c r="BV525" s="82"/>
      <c r="BW525" s="412"/>
      <c r="BX525" s="79"/>
      <c r="BY525" s="249"/>
      <c r="BZ525" s="87"/>
      <c r="CA525" s="197"/>
      <c r="CB525" s="198"/>
      <c r="CC525" s="197"/>
      <c r="CD525" s="197"/>
      <c r="CE525" s="199"/>
      <c r="CF525" s="77"/>
      <c r="CG525" s="77"/>
    </row>
    <row r="526" spans="1:85" ht="46.5" outlineLevel="1" x14ac:dyDescent="0.35">
      <c r="A526" s="75" t="s">
        <v>806</v>
      </c>
      <c r="B526" s="78" t="s">
        <v>813</v>
      </c>
      <c r="C526" s="35" t="s">
        <v>81</v>
      </c>
      <c r="D526" s="35" t="s">
        <v>814</v>
      </c>
      <c r="E526" s="36" t="s">
        <v>74</v>
      </c>
      <c r="F526" s="77">
        <f t="shared" si="89"/>
        <v>3701.3699200000001</v>
      </c>
      <c r="G526" s="259">
        <f t="shared" si="85"/>
        <v>535.51402000000007</v>
      </c>
      <c r="H526" s="32">
        <f t="shared" si="86"/>
        <v>3165.8559</v>
      </c>
      <c r="I526" s="259"/>
      <c r="J526" s="32"/>
      <c r="K526" s="358">
        <v>42.646009999999997</v>
      </c>
      <c r="L526" s="32">
        <v>17.418790000000001</v>
      </c>
      <c r="M526" s="259"/>
      <c r="N526" s="32"/>
      <c r="O526" s="358"/>
      <c r="P526" s="32"/>
      <c r="Q526" s="259"/>
      <c r="R526" s="77"/>
      <c r="S526" s="32">
        <v>874.53169000000003</v>
      </c>
      <c r="T526" s="259"/>
      <c r="U526" s="32"/>
      <c r="V526" s="249"/>
      <c r="W526" s="196"/>
      <c r="X526" s="358"/>
      <c r="Y526" s="39"/>
      <c r="Z526" s="371"/>
      <c r="AA526" s="40"/>
      <c r="AB526" s="259"/>
      <c r="AC526" s="32"/>
      <c r="AD526" s="41"/>
      <c r="AE526" s="259"/>
      <c r="AF526" s="32"/>
      <c r="AG526" s="32">
        <v>1666.8098</v>
      </c>
      <c r="AH526" s="358">
        <v>134.69076000000001</v>
      </c>
      <c r="AI526" s="39">
        <v>55.014530000000001</v>
      </c>
      <c r="AJ526" s="259"/>
      <c r="AK526" s="32"/>
      <c r="AL526" s="259">
        <v>358.17725000000002</v>
      </c>
      <c r="AM526" s="77">
        <v>146.29775000000001</v>
      </c>
      <c r="AN526" s="391"/>
      <c r="AO526" s="80"/>
      <c r="AP526" s="249"/>
      <c r="AQ526" s="77"/>
      <c r="AR526" s="80"/>
      <c r="AS526" s="80"/>
      <c r="AT526" s="80"/>
      <c r="AU526" s="77"/>
      <c r="AV526" s="249"/>
      <c r="AW526" s="77"/>
      <c r="AX526" s="79"/>
      <c r="AY526" s="249"/>
      <c r="AZ526" s="77"/>
      <c r="BA526" s="249"/>
      <c r="BB526" s="77"/>
      <c r="BC526" s="80"/>
      <c r="BD526" s="77"/>
      <c r="BE526" s="77"/>
      <c r="BF526" s="80"/>
      <c r="BG526" s="80"/>
      <c r="BH526" s="81"/>
      <c r="BI526" s="44">
        <v>405.78334000000001</v>
      </c>
      <c r="BJ526" s="77"/>
      <c r="BK526" s="79"/>
      <c r="BL526" s="249"/>
      <c r="BM526" s="77"/>
      <c r="BN526" s="406"/>
      <c r="BO526" s="196"/>
      <c r="BP526" s="196"/>
      <c r="BQ526" s="77"/>
      <c r="BR526" s="32"/>
      <c r="BS526" s="32"/>
      <c r="BT526" s="77"/>
      <c r="BU526" s="77"/>
      <c r="BV526" s="82"/>
      <c r="BW526" s="412"/>
      <c r="BX526" s="79"/>
      <c r="BY526" s="249"/>
      <c r="BZ526" s="87"/>
      <c r="CA526" s="197"/>
      <c r="CB526" s="198"/>
      <c r="CC526" s="197"/>
      <c r="CD526" s="197"/>
      <c r="CE526" s="199"/>
      <c r="CF526" s="77"/>
      <c r="CG526" s="77"/>
    </row>
    <row r="527" spans="1:85" outlineLevel="1" x14ac:dyDescent="0.35">
      <c r="A527" s="75" t="s">
        <v>806</v>
      </c>
      <c r="B527" s="78" t="s">
        <v>815</v>
      </c>
      <c r="C527" s="35" t="s">
        <v>118</v>
      </c>
      <c r="D527" s="72" t="s">
        <v>816</v>
      </c>
      <c r="E527" s="36" t="s">
        <v>74</v>
      </c>
      <c r="F527" s="77">
        <f t="shared" si="89"/>
        <v>12787.272219999999</v>
      </c>
      <c r="G527" s="259">
        <f t="shared" si="85"/>
        <v>2113.4411099999998</v>
      </c>
      <c r="H527" s="32">
        <f t="shared" si="86"/>
        <v>10673.831109999999</v>
      </c>
      <c r="I527" s="259"/>
      <c r="J527" s="32"/>
      <c r="K527" s="358">
        <v>990.29544999999996</v>
      </c>
      <c r="L527" s="32">
        <v>404.48687999999999</v>
      </c>
      <c r="M527" s="259"/>
      <c r="N527" s="32"/>
      <c r="O527" s="358"/>
      <c r="P527" s="32"/>
      <c r="Q527" s="249"/>
      <c r="R527" s="32"/>
      <c r="S527" s="32">
        <v>2638.8898199999999</v>
      </c>
      <c r="T527" s="259">
        <v>1123.1456599999999</v>
      </c>
      <c r="U527" s="32">
        <v>458.74934000000002</v>
      </c>
      <c r="V527" s="249"/>
      <c r="W527" s="196"/>
      <c r="X527" s="358"/>
      <c r="Y527" s="39"/>
      <c r="Z527" s="371"/>
      <c r="AA527" s="40"/>
      <c r="AB527" s="259"/>
      <c r="AC527" s="32"/>
      <c r="AD527" s="41"/>
      <c r="AE527" s="259"/>
      <c r="AF527" s="32"/>
      <c r="AG527" s="32"/>
      <c r="AH527" s="249"/>
      <c r="AI527" s="77"/>
      <c r="AJ527" s="259"/>
      <c r="AK527" s="32"/>
      <c r="AL527" s="259"/>
      <c r="AM527" s="77"/>
      <c r="AN527" s="391"/>
      <c r="AO527" s="80"/>
      <c r="AP527" s="249"/>
      <c r="AQ527" s="77"/>
      <c r="AR527" s="80"/>
      <c r="AS527" s="80"/>
      <c r="AT527" s="80"/>
      <c r="AU527" s="77"/>
      <c r="AV527" s="249"/>
      <c r="AW527" s="77"/>
      <c r="AX527" s="79"/>
      <c r="AY527" s="249"/>
      <c r="AZ527" s="77"/>
      <c r="BA527" s="249"/>
      <c r="BB527" s="77"/>
      <c r="BC527" s="80"/>
      <c r="BD527" s="77"/>
      <c r="BE527" s="77"/>
      <c r="BF527" s="80"/>
      <c r="BG527" s="80"/>
      <c r="BH527" s="81"/>
      <c r="BI527" s="44">
        <v>72.916669999999996</v>
      </c>
      <c r="BJ527" s="32"/>
      <c r="BK527" s="79"/>
      <c r="BL527" s="249"/>
      <c r="BM527" s="77"/>
      <c r="BN527" s="406"/>
      <c r="BO527" s="196"/>
      <c r="BP527" s="196"/>
      <c r="BQ527" s="77"/>
      <c r="BR527" s="77"/>
      <c r="BS527" s="77"/>
      <c r="BT527" s="32">
        <v>449.38355999999999</v>
      </c>
      <c r="BU527" s="77"/>
      <c r="BV527" s="82"/>
      <c r="BW527" s="412"/>
      <c r="BX527" s="79"/>
      <c r="BY527" s="249"/>
      <c r="BZ527" s="87"/>
      <c r="CA527" s="197"/>
      <c r="CB527" s="198"/>
      <c r="CC527" s="197"/>
      <c r="CD527" s="197"/>
      <c r="CE527" s="199">
        <v>6649.4048400000001</v>
      </c>
      <c r="CF527" s="77"/>
      <c r="CG527" s="77"/>
    </row>
    <row r="528" spans="1:85" s="3" customFormat="1" ht="22.5" x14ac:dyDescent="0.3">
      <c r="A528" s="264" t="s">
        <v>817</v>
      </c>
      <c r="B528" s="265"/>
      <c r="C528" s="261" t="s">
        <v>135</v>
      </c>
      <c r="D528" s="262"/>
      <c r="E528" s="262"/>
      <c r="F528" s="249">
        <f>SUBTOTAL(9,F522:F527)</f>
        <v>22433.514449999999</v>
      </c>
      <c r="G528" s="249">
        <f t="shared" ref="G528:BR528" si="90">SUBTOTAL(9,G522:G527)</f>
        <v>4990.1805599999998</v>
      </c>
      <c r="H528" s="249">
        <f t="shared" si="90"/>
        <v>17443.333889999998</v>
      </c>
      <c r="I528" s="249">
        <f t="shared" si="90"/>
        <v>0</v>
      </c>
      <c r="J528" s="249">
        <f t="shared" si="90"/>
        <v>0</v>
      </c>
      <c r="K528" s="249">
        <f t="shared" si="90"/>
        <v>1032.94146</v>
      </c>
      <c r="L528" s="249">
        <f t="shared" si="90"/>
        <v>421.90566999999999</v>
      </c>
      <c r="M528" s="249">
        <f t="shared" si="90"/>
        <v>0</v>
      </c>
      <c r="N528" s="249">
        <f t="shared" si="90"/>
        <v>0</v>
      </c>
      <c r="O528" s="249">
        <f t="shared" si="90"/>
        <v>0</v>
      </c>
      <c r="P528" s="249">
        <f t="shared" si="90"/>
        <v>0</v>
      </c>
      <c r="Q528" s="249">
        <f t="shared" si="90"/>
        <v>0</v>
      </c>
      <c r="R528" s="249">
        <f t="shared" si="90"/>
        <v>0</v>
      </c>
      <c r="S528" s="249">
        <f t="shared" si="90"/>
        <v>5515.5938200000001</v>
      </c>
      <c r="T528" s="249">
        <f t="shared" si="90"/>
        <v>3464.3710899999996</v>
      </c>
      <c r="U528" s="249">
        <f t="shared" si="90"/>
        <v>1415.0239100000001</v>
      </c>
      <c r="V528" s="249">
        <f t="shared" si="90"/>
        <v>0</v>
      </c>
      <c r="W528" s="249">
        <f t="shared" si="90"/>
        <v>0</v>
      </c>
      <c r="X528" s="249">
        <f t="shared" si="90"/>
        <v>0</v>
      </c>
      <c r="Y528" s="249">
        <f t="shared" si="90"/>
        <v>0</v>
      </c>
      <c r="Z528" s="249">
        <f t="shared" si="90"/>
        <v>0</v>
      </c>
      <c r="AA528" s="249">
        <f t="shared" si="90"/>
        <v>0</v>
      </c>
      <c r="AB528" s="249">
        <f t="shared" si="90"/>
        <v>0</v>
      </c>
      <c r="AC528" s="249">
        <f t="shared" si="90"/>
        <v>0</v>
      </c>
      <c r="AD528" s="249">
        <f t="shared" si="90"/>
        <v>0</v>
      </c>
      <c r="AE528" s="249">
        <f t="shared" si="90"/>
        <v>0</v>
      </c>
      <c r="AF528" s="249">
        <f t="shared" si="90"/>
        <v>0</v>
      </c>
      <c r="AG528" s="249">
        <f t="shared" si="90"/>
        <v>1666.8098</v>
      </c>
      <c r="AH528" s="249">
        <f t="shared" si="90"/>
        <v>134.69076000000001</v>
      </c>
      <c r="AI528" s="249">
        <f t="shared" si="90"/>
        <v>55.014530000000001</v>
      </c>
      <c r="AJ528" s="249">
        <f t="shared" si="90"/>
        <v>0</v>
      </c>
      <c r="AK528" s="249">
        <f t="shared" si="90"/>
        <v>0</v>
      </c>
      <c r="AL528" s="249">
        <f t="shared" si="90"/>
        <v>358.17725000000002</v>
      </c>
      <c r="AM528" s="249">
        <f t="shared" si="90"/>
        <v>146.29775000000001</v>
      </c>
      <c r="AN528" s="249">
        <f t="shared" si="90"/>
        <v>0</v>
      </c>
      <c r="AO528" s="249">
        <f t="shared" si="90"/>
        <v>0</v>
      </c>
      <c r="AP528" s="249">
        <f t="shared" si="90"/>
        <v>0</v>
      </c>
      <c r="AQ528" s="249">
        <f t="shared" si="90"/>
        <v>0</v>
      </c>
      <c r="AR528" s="249">
        <f t="shared" si="90"/>
        <v>0</v>
      </c>
      <c r="AS528" s="249">
        <f t="shared" si="90"/>
        <v>0</v>
      </c>
      <c r="AT528" s="249">
        <f t="shared" si="90"/>
        <v>0</v>
      </c>
      <c r="AU528" s="249">
        <f t="shared" si="90"/>
        <v>0</v>
      </c>
      <c r="AV528" s="249">
        <f t="shared" si="90"/>
        <v>0</v>
      </c>
      <c r="AW528" s="249">
        <f t="shared" si="90"/>
        <v>0</v>
      </c>
      <c r="AX528" s="249">
        <f t="shared" si="90"/>
        <v>0</v>
      </c>
      <c r="AY528" s="249">
        <f t="shared" si="90"/>
        <v>0</v>
      </c>
      <c r="AZ528" s="249">
        <f t="shared" si="90"/>
        <v>0</v>
      </c>
      <c r="BA528" s="249">
        <f t="shared" si="90"/>
        <v>0</v>
      </c>
      <c r="BB528" s="249">
        <f t="shared" si="90"/>
        <v>0</v>
      </c>
      <c r="BC528" s="249">
        <f t="shared" si="90"/>
        <v>0</v>
      </c>
      <c r="BD528" s="249">
        <f t="shared" si="90"/>
        <v>0</v>
      </c>
      <c r="BE528" s="249">
        <f t="shared" si="90"/>
        <v>0</v>
      </c>
      <c r="BF528" s="249">
        <f t="shared" si="90"/>
        <v>0</v>
      </c>
      <c r="BG528" s="249">
        <f t="shared" si="90"/>
        <v>0</v>
      </c>
      <c r="BH528" s="249">
        <f t="shared" si="90"/>
        <v>0</v>
      </c>
      <c r="BI528" s="249">
        <f t="shared" si="90"/>
        <v>847.90000999999995</v>
      </c>
      <c r="BJ528" s="249">
        <f t="shared" si="90"/>
        <v>276</v>
      </c>
      <c r="BK528" s="249">
        <f t="shared" si="90"/>
        <v>0</v>
      </c>
      <c r="BL528" s="249">
        <f t="shared" si="90"/>
        <v>0</v>
      </c>
      <c r="BM528" s="249">
        <f t="shared" si="90"/>
        <v>0</v>
      </c>
      <c r="BN528" s="249">
        <f t="shared" si="90"/>
        <v>0</v>
      </c>
      <c r="BO528" s="249">
        <f t="shared" si="90"/>
        <v>0</v>
      </c>
      <c r="BP528" s="249">
        <f t="shared" si="90"/>
        <v>0</v>
      </c>
      <c r="BQ528" s="249">
        <f t="shared" si="90"/>
        <v>0</v>
      </c>
      <c r="BR528" s="249">
        <f t="shared" si="90"/>
        <v>0</v>
      </c>
      <c r="BS528" s="249">
        <f t="shared" ref="BS528:CG528" si="91">SUBTOTAL(9,BS522:BS527)</f>
        <v>0</v>
      </c>
      <c r="BT528" s="249">
        <f t="shared" si="91"/>
        <v>449.38355999999999</v>
      </c>
      <c r="BU528" s="249">
        <f t="shared" si="91"/>
        <v>0</v>
      </c>
      <c r="BV528" s="249">
        <f t="shared" si="91"/>
        <v>0</v>
      </c>
      <c r="BW528" s="249">
        <f t="shared" si="91"/>
        <v>0</v>
      </c>
      <c r="BX528" s="249">
        <f t="shared" si="91"/>
        <v>0</v>
      </c>
      <c r="BY528" s="249">
        <f t="shared" si="91"/>
        <v>0</v>
      </c>
      <c r="BZ528" s="249">
        <f t="shared" si="91"/>
        <v>0</v>
      </c>
      <c r="CA528" s="249">
        <f t="shared" si="91"/>
        <v>0</v>
      </c>
      <c r="CB528" s="249">
        <f t="shared" si="91"/>
        <v>0</v>
      </c>
      <c r="CC528" s="249">
        <f t="shared" si="91"/>
        <v>0</v>
      </c>
      <c r="CD528" s="249">
        <f t="shared" si="91"/>
        <v>0</v>
      </c>
      <c r="CE528" s="249">
        <f t="shared" si="91"/>
        <v>6649.4048400000001</v>
      </c>
      <c r="CF528" s="249">
        <f t="shared" si="91"/>
        <v>0</v>
      </c>
      <c r="CG528" s="249">
        <f t="shared" si="91"/>
        <v>0</v>
      </c>
    </row>
    <row r="529" spans="1:85" ht="46.5" outlineLevel="1" x14ac:dyDescent="0.35">
      <c r="A529" s="75" t="s">
        <v>818</v>
      </c>
      <c r="B529" s="78" t="s">
        <v>819</v>
      </c>
      <c r="C529" s="35" t="s">
        <v>81</v>
      </c>
      <c r="D529" s="35" t="s">
        <v>820</v>
      </c>
      <c r="E529" s="36" t="s">
        <v>74</v>
      </c>
      <c r="F529" s="77">
        <f t="shared" ref="F529:F533" si="92">G529+H529</f>
        <v>329.20076</v>
      </c>
      <c r="G529" s="259">
        <f t="shared" si="85"/>
        <v>0</v>
      </c>
      <c r="H529" s="32">
        <f t="shared" si="86"/>
        <v>329.20076</v>
      </c>
      <c r="I529" s="259"/>
      <c r="J529" s="32"/>
      <c r="K529" s="358"/>
      <c r="L529" s="39"/>
      <c r="M529" s="358"/>
      <c r="N529" s="39"/>
      <c r="O529" s="358"/>
      <c r="P529" s="39"/>
      <c r="Q529" s="259"/>
      <c r="R529" s="32"/>
      <c r="S529" s="39"/>
      <c r="T529" s="259"/>
      <c r="U529" s="32"/>
      <c r="V529" s="358"/>
      <c r="W529" s="53"/>
      <c r="X529" s="358"/>
      <c r="Y529" s="39"/>
      <c r="Z529" s="371"/>
      <c r="AA529" s="40"/>
      <c r="AB529" s="358"/>
      <c r="AC529" s="39"/>
      <c r="AD529" s="54"/>
      <c r="AE529" s="358"/>
      <c r="AF529" s="39"/>
      <c r="AG529" s="39">
        <v>329.20076</v>
      </c>
      <c r="AH529" s="358"/>
      <c r="AI529" s="39"/>
      <c r="AJ529" s="259"/>
      <c r="AK529" s="32"/>
      <c r="AL529" s="259"/>
      <c r="AM529" s="39"/>
      <c r="AN529" s="371"/>
      <c r="AO529" s="40"/>
      <c r="AP529" s="358"/>
      <c r="AQ529" s="39"/>
      <c r="AR529" s="40"/>
      <c r="AS529" s="40"/>
      <c r="AT529" s="40"/>
      <c r="AU529" s="39"/>
      <c r="AV529" s="358"/>
      <c r="AW529" s="39"/>
      <c r="AX529" s="54"/>
      <c r="AY529" s="358"/>
      <c r="AZ529" s="39"/>
      <c r="BA529" s="358"/>
      <c r="BB529" s="39"/>
      <c r="BC529" s="40"/>
      <c r="BD529" s="39"/>
      <c r="BE529" s="39"/>
      <c r="BF529" s="40"/>
      <c r="BG529" s="40"/>
      <c r="BH529" s="55"/>
      <c r="BI529" s="56"/>
      <c r="BJ529" s="39"/>
      <c r="BK529" s="54"/>
      <c r="BL529" s="358"/>
      <c r="BM529" s="39"/>
      <c r="BN529" s="381"/>
      <c r="BO529" s="53"/>
      <c r="BP529" s="53"/>
      <c r="BQ529" s="39"/>
      <c r="BR529" s="39"/>
      <c r="BS529" s="39"/>
      <c r="BT529" s="32"/>
      <c r="BU529" s="39"/>
      <c r="BV529" s="57"/>
      <c r="BW529" s="375"/>
      <c r="BX529" s="54"/>
      <c r="BY529" s="358"/>
      <c r="BZ529" s="58"/>
      <c r="CA529" s="59"/>
      <c r="CB529" s="60"/>
      <c r="CC529" s="59"/>
      <c r="CD529" s="59"/>
      <c r="CE529" s="61"/>
      <c r="CF529" s="39"/>
      <c r="CG529" s="39"/>
    </row>
    <row r="530" spans="1:85" ht="46.5" outlineLevel="1" x14ac:dyDescent="0.35">
      <c r="A530" s="75" t="s">
        <v>818</v>
      </c>
      <c r="B530" s="78" t="s">
        <v>821</v>
      </c>
      <c r="C530" s="35" t="s">
        <v>81</v>
      </c>
      <c r="D530" s="35" t="s">
        <v>822</v>
      </c>
      <c r="E530" s="36" t="s">
        <v>74</v>
      </c>
      <c r="F530" s="77">
        <f t="shared" si="92"/>
        <v>183.24180999999999</v>
      </c>
      <c r="G530" s="259">
        <f t="shared" si="85"/>
        <v>0</v>
      </c>
      <c r="H530" s="32">
        <f t="shared" si="86"/>
        <v>183.24180999999999</v>
      </c>
      <c r="I530" s="259"/>
      <c r="J530" s="32"/>
      <c r="K530" s="358"/>
      <c r="L530" s="39"/>
      <c r="M530" s="358"/>
      <c r="N530" s="39"/>
      <c r="O530" s="358"/>
      <c r="P530" s="39"/>
      <c r="Q530" s="259"/>
      <c r="R530" s="32"/>
      <c r="S530" s="39"/>
      <c r="T530" s="259"/>
      <c r="U530" s="32"/>
      <c r="V530" s="358"/>
      <c r="W530" s="53"/>
      <c r="X530" s="358"/>
      <c r="Y530" s="39"/>
      <c r="Z530" s="371"/>
      <c r="AA530" s="40"/>
      <c r="AB530" s="358"/>
      <c r="AC530" s="39"/>
      <c r="AD530" s="54"/>
      <c r="AE530" s="358"/>
      <c r="AF530" s="39"/>
      <c r="AG530" s="39">
        <v>183.24180999999999</v>
      </c>
      <c r="AH530" s="259"/>
      <c r="AI530" s="32"/>
      <c r="AJ530" s="259"/>
      <c r="AK530" s="32"/>
      <c r="AL530" s="259"/>
      <c r="AM530" s="39"/>
      <c r="AN530" s="371"/>
      <c r="AO530" s="40"/>
      <c r="AP530" s="358"/>
      <c r="AQ530" s="39"/>
      <c r="AR530" s="40"/>
      <c r="AS530" s="40"/>
      <c r="AT530" s="40"/>
      <c r="AU530" s="39"/>
      <c r="AV530" s="358"/>
      <c r="AW530" s="39"/>
      <c r="AX530" s="54"/>
      <c r="AY530" s="358"/>
      <c r="AZ530" s="39"/>
      <c r="BA530" s="358"/>
      <c r="BB530" s="39"/>
      <c r="BC530" s="40"/>
      <c r="BD530" s="39"/>
      <c r="BE530" s="39"/>
      <c r="BF530" s="40"/>
      <c r="BG530" s="40"/>
      <c r="BH530" s="55"/>
      <c r="BI530" s="56"/>
      <c r="BJ530" s="39"/>
      <c r="BK530" s="54"/>
      <c r="BL530" s="358"/>
      <c r="BM530" s="39"/>
      <c r="BN530" s="381"/>
      <c r="BO530" s="53"/>
      <c r="BP530" s="53"/>
      <c r="BQ530" s="39"/>
      <c r="BR530" s="39"/>
      <c r="BS530" s="39"/>
      <c r="BT530" s="32"/>
      <c r="BU530" s="39"/>
      <c r="BV530" s="57"/>
      <c r="BW530" s="375"/>
      <c r="BX530" s="54"/>
      <c r="BY530" s="358"/>
      <c r="BZ530" s="58"/>
      <c r="CA530" s="59"/>
      <c r="CB530" s="60"/>
      <c r="CC530" s="59"/>
      <c r="CD530" s="59"/>
      <c r="CE530" s="61"/>
      <c r="CF530" s="39"/>
      <c r="CG530" s="39"/>
    </row>
    <row r="531" spans="1:85" outlineLevel="1" x14ac:dyDescent="0.35">
      <c r="A531" s="75" t="s">
        <v>818</v>
      </c>
      <c r="B531" s="78" t="s">
        <v>823</v>
      </c>
      <c r="C531" s="35" t="s">
        <v>118</v>
      </c>
      <c r="D531" s="72" t="s">
        <v>824</v>
      </c>
      <c r="E531" s="36" t="s">
        <v>74</v>
      </c>
      <c r="F531" s="77">
        <f t="shared" si="92"/>
        <v>1007.3746699999999</v>
      </c>
      <c r="G531" s="259">
        <f t="shared" si="85"/>
        <v>0</v>
      </c>
      <c r="H531" s="32">
        <f t="shared" si="86"/>
        <v>1007.3746699999999</v>
      </c>
      <c r="I531" s="259"/>
      <c r="J531" s="32"/>
      <c r="K531" s="358"/>
      <c r="L531" s="39"/>
      <c r="M531" s="358"/>
      <c r="N531" s="39"/>
      <c r="O531" s="358"/>
      <c r="P531" s="39"/>
      <c r="Q531" s="259"/>
      <c r="R531" s="32"/>
      <c r="S531" s="39">
        <v>128.62979999999999</v>
      </c>
      <c r="T531" s="259"/>
      <c r="U531" s="32"/>
      <c r="V531" s="358"/>
      <c r="W531" s="53"/>
      <c r="X531" s="358"/>
      <c r="Y531" s="39"/>
      <c r="Z531" s="371"/>
      <c r="AA531" s="40"/>
      <c r="AB531" s="358"/>
      <c r="AC531" s="39"/>
      <c r="AD531" s="54"/>
      <c r="AE531" s="358"/>
      <c r="AF531" s="39"/>
      <c r="AG531" s="39"/>
      <c r="AH531" s="259"/>
      <c r="AI531" s="32"/>
      <c r="AJ531" s="259"/>
      <c r="AK531" s="32"/>
      <c r="AL531" s="259"/>
      <c r="AM531" s="39"/>
      <c r="AN531" s="371"/>
      <c r="AO531" s="40"/>
      <c r="AP531" s="358"/>
      <c r="AQ531" s="39"/>
      <c r="AR531" s="40"/>
      <c r="AS531" s="40"/>
      <c r="AT531" s="40"/>
      <c r="AU531" s="39"/>
      <c r="AV531" s="358"/>
      <c r="AW531" s="39"/>
      <c r="AX531" s="54"/>
      <c r="AY531" s="358"/>
      <c r="AZ531" s="39"/>
      <c r="BA531" s="358"/>
      <c r="BB531" s="39"/>
      <c r="BC531" s="40"/>
      <c r="BD531" s="39"/>
      <c r="BE531" s="39"/>
      <c r="BF531" s="40"/>
      <c r="BG531" s="40"/>
      <c r="BH531" s="55"/>
      <c r="BI531" s="56"/>
      <c r="BJ531" s="39"/>
      <c r="BK531" s="54"/>
      <c r="BL531" s="358"/>
      <c r="BM531" s="39"/>
      <c r="BN531" s="381"/>
      <c r="BO531" s="53"/>
      <c r="BP531" s="53"/>
      <c r="BQ531" s="39"/>
      <c r="BR531" s="39"/>
      <c r="BS531" s="39"/>
      <c r="BT531" s="32"/>
      <c r="BU531" s="39">
        <v>878.74486999999999</v>
      </c>
      <c r="BV531" s="57"/>
      <c r="BW531" s="375"/>
      <c r="BX531" s="54"/>
      <c r="BY531" s="358"/>
      <c r="BZ531" s="58"/>
      <c r="CA531" s="59"/>
      <c r="CB531" s="60"/>
      <c r="CC531" s="59"/>
      <c r="CD531" s="59"/>
      <c r="CE531" s="61"/>
      <c r="CF531" s="39"/>
      <c r="CG531" s="39"/>
    </row>
    <row r="532" spans="1:85" outlineLevel="1" x14ac:dyDescent="0.35">
      <c r="A532" s="75" t="s">
        <v>818</v>
      </c>
      <c r="B532" s="78" t="s">
        <v>825</v>
      </c>
      <c r="C532" s="35" t="s">
        <v>118</v>
      </c>
      <c r="D532" s="72" t="s">
        <v>826</v>
      </c>
      <c r="E532" s="36" t="s">
        <v>74</v>
      </c>
      <c r="F532" s="77">
        <f t="shared" si="92"/>
        <v>14174.936239999999</v>
      </c>
      <c r="G532" s="259">
        <f t="shared" si="85"/>
        <v>1614.3964099999998</v>
      </c>
      <c r="H532" s="32">
        <f t="shared" si="86"/>
        <v>12560.53983</v>
      </c>
      <c r="I532" s="259">
        <v>431.84431000000001</v>
      </c>
      <c r="J532" s="32">
        <v>176.38711000000001</v>
      </c>
      <c r="K532" s="358">
        <f>291.4726+124.08152</f>
        <v>415.55412000000001</v>
      </c>
      <c r="L532" s="39">
        <f>119.05219+50.68119</f>
        <v>169.73338000000001</v>
      </c>
      <c r="M532" s="358">
        <v>354.04930000000002</v>
      </c>
      <c r="N532" s="39">
        <v>144.61168000000001</v>
      </c>
      <c r="O532" s="358"/>
      <c r="P532" s="39"/>
      <c r="Q532" s="259"/>
      <c r="R532" s="32"/>
      <c r="S532" s="39">
        <v>961.51464999999996</v>
      </c>
      <c r="T532" s="259">
        <v>412.94868000000002</v>
      </c>
      <c r="U532" s="32">
        <v>168.66907</v>
      </c>
      <c r="V532" s="358"/>
      <c r="W532" s="53"/>
      <c r="X532" s="358"/>
      <c r="Y532" s="39"/>
      <c r="Z532" s="371"/>
      <c r="AA532" s="40"/>
      <c r="AB532" s="358"/>
      <c r="AC532" s="39"/>
      <c r="AD532" s="54"/>
      <c r="AE532" s="358"/>
      <c r="AF532" s="39"/>
      <c r="AG532" s="39">
        <v>1259.75479</v>
      </c>
      <c r="AH532" s="259"/>
      <c r="AI532" s="32"/>
      <c r="AJ532" s="259"/>
      <c r="AK532" s="32"/>
      <c r="AL532" s="259"/>
      <c r="AM532" s="39"/>
      <c r="AN532" s="371"/>
      <c r="AO532" s="40"/>
      <c r="AP532" s="358"/>
      <c r="AQ532" s="39"/>
      <c r="AR532" s="40"/>
      <c r="AS532" s="40"/>
      <c r="AT532" s="40"/>
      <c r="AU532" s="39"/>
      <c r="AV532" s="358"/>
      <c r="AW532" s="39"/>
      <c r="AX532" s="54"/>
      <c r="AY532" s="358"/>
      <c r="AZ532" s="39"/>
      <c r="BA532" s="358"/>
      <c r="BB532" s="39"/>
      <c r="BC532" s="40"/>
      <c r="BD532" s="39"/>
      <c r="BE532" s="39"/>
      <c r="BF532" s="40"/>
      <c r="BG532" s="40"/>
      <c r="BH532" s="55"/>
      <c r="BI532" s="56">
        <f>77.08334+50+39.58334</f>
        <v>166.66668000000001</v>
      </c>
      <c r="BJ532" s="39"/>
      <c r="BK532" s="54"/>
      <c r="BL532" s="358"/>
      <c r="BM532" s="39"/>
      <c r="BN532" s="381"/>
      <c r="BO532" s="53"/>
      <c r="BP532" s="53"/>
      <c r="BQ532" s="39"/>
      <c r="BR532" s="39"/>
      <c r="BS532" s="39"/>
      <c r="BT532" s="32"/>
      <c r="BU532" s="39">
        <v>636.24641999999994</v>
      </c>
      <c r="BV532" s="57"/>
      <c r="BW532" s="375"/>
      <c r="BX532" s="54"/>
      <c r="BY532" s="358"/>
      <c r="BZ532" s="58"/>
      <c r="CA532" s="59"/>
      <c r="CB532" s="60"/>
      <c r="CC532" s="59"/>
      <c r="CD532" s="59"/>
      <c r="CE532" s="61">
        <v>8876.9560500000007</v>
      </c>
      <c r="CF532" s="39"/>
      <c r="CG532" s="39"/>
    </row>
    <row r="533" spans="1:85" outlineLevel="1" x14ac:dyDescent="0.35">
      <c r="A533" s="75" t="s">
        <v>818</v>
      </c>
      <c r="B533" s="78" t="s">
        <v>827</v>
      </c>
      <c r="C533" s="35" t="s">
        <v>118</v>
      </c>
      <c r="D533" s="72" t="s">
        <v>828</v>
      </c>
      <c r="E533" s="36" t="s">
        <v>74</v>
      </c>
      <c r="F533" s="77">
        <f t="shared" si="92"/>
        <v>761.75483000000008</v>
      </c>
      <c r="G533" s="259">
        <f t="shared" si="85"/>
        <v>0</v>
      </c>
      <c r="H533" s="32">
        <f t="shared" si="86"/>
        <v>761.75483000000008</v>
      </c>
      <c r="I533" s="259"/>
      <c r="J533" s="32"/>
      <c r="K533" s="358"/>
      <c r="L533" s="39"/>
      <c r="M533" s="358"/>
      <c r="N533" s="39"/>
      <c r="O533" s="358"/>
      <c r="P533" s="39"/>
      <c r="Q533" s="259"/>
      <c r="R533" s="32"/>
      <c r="S533" s="39">
        <v>296.83800000000002</v>
      </c>
      <c r="T533" s="259"/>
      <c r="U533" s="32"/>
      <c r="V533" s="358"/>
      <c r="W533" s="53"/>
      <c r="X533" s="358"/>
      <c r="Y533" s="39"/>
      <c r="Z533" s="371"/>
      <c r="AA533" s="40"/>
      <c r="AB533" s="358"/>
      <c r="AC533" s="39"/>
      <c r="AD533" s="54"/>
      <c r="AE533" s="358"/>
      <c r="AF533" s="39"/>
      <c r="AG533" s="39"/>
      <c r="AH533" s="259"/>
      <c r="AI533" s="32"/>
      <c r="AJ533" s="259"/>
      <c r="AK533" s="32"/>
      <c r="AL533" s="259"/>
      <c r="AM533" s="39"/>
      <c r="AN533" s="371"/>
      <c r="AO533" s="40"/>
      <c r="AP533" s="358"/>
      <c r="AQ533" s="39"/>
      <c r="AR533" s="40"/>
      <c r="AS533" s="40"/>
      <c r="AT533" s="40"/>
      <c r="AU533" s="39"/>
      <c r="AV533" s="358"/>
      <c r="AW533" s="39"/>
      <c r="AX533" s="54"/>
      <c r="AY533" s="358"/>
      <c r="AZ533" s="39"/>
      <c r="BA533" s="358"/>
      <c r="BB533" s="39"/>
      <c r="BC533" s="40"/>
      <c r="BD533" s="39"/>
      <c r="BE533" s="39"/>
      <c r="BF533" s="40"/>
      <c r="BG533" s="40"/>
      <c r="BH533" s="55"/>
      <c r="BI533" s="56"/>
      <c r="BJ533" s="39"/>
      <c r="BK533" s="54"/>
      <c r="BL533" s="358"/>
      <c r="BM533" s="39"/>
      <c r="BN533" s="381"/>
      <c r="BO533" s="53"/>
      <c r="BP533" s="53"/>
      <c r="BQ533" s="39"/>
      <c r="BR533" s="39"/>
      <c r="BS533" s="39"/>
      <c r="BT533" s="32"/>
      <c r="BU533" s="39">
        <v>464.91683</v>
      </c>
      <c r="BV533" s="57"/>
      <c r="BW533" s="375"/>
      <c r="BX533" s="54"/>
      <c r="BY533" s="358"/>
      <c r="BZ533" s="58"/>
      <c r="CA533" s="59"/>
      <c r="CB533" s="60"/>
      <c r="CC533" s="59"/>
      <c r="CD533" s="59"/>
      <c r="CE533" s="61"/>
      <c r="CF533" s="39"/>
      <c r="CG533" s="39"/>
    </row>
    <row r="534" spans="1:85" s="202" customFormat="1" ht="22.5" x14ac:dyDescent="0.3">
      <c r="A534" s="272" t="s">
        <v>829</v>
      </c>
      <c r="B534" s="273"/>
      <c r="C534" s="268" t="s">
        <v>135</v>
      </c>
      <c r="D534" s="262"/>
      <c r="E534" s="262"/>
      <c r="F534" s="249">
        <f>SUBTOTAL(9,F529:F533)</f>
        <v>16456.508310000001</v>
      </c>
      <c r="G534" s="249">
        <f t="shared" ref="G534:BR534" si="93">SUBTOTAL(9,G529:G533)</f>
        <v>1614.3964099999998</v>
      </c>
      <c r="H534" s="249">
        <f t="shared" si="93"/>
        <v>14842.1119</v>
      </c>
      <c r="I534" s="249">
        <f t="shared" si="93"/>
        <v>431.84431000000001</v>
      </c>
      <c r="J534" s="249">
        <f t="shared" si="93"/>
        <v>176.38711000000001</v>
      </c>
      <c r="K534" s="249">
        <f t="shared" si="93"/>
        <v>415.55412000000001</v>
      </c>
      <c r="L534" s="249">
        <f t="shared" si="93"/>
        <v>169.73338000000001</v>
      </c>
      <c r="M534" s="249">
        <f t="shared" si="93"/>
        <v>354.04930000000002</v>
      </c>
      <c r="N534" s="249">
        <f t="shared" si="93"/>
        <v>144.61168000000001</v>
      </c>
      <c r="O534" s="249">
        <f t="shared" si="93"/>
        <v>0</v>
      </c>
      <c r="P534" s="249">
        <f t="shared" si="93"/>
        <v>0</v>
      </c>
      <c r="Q534" s="249">
        <f t="shared" si="93"/>
        <v>0</v>
      </c>
      <c r="R534" s="249">
        <f t="shared" si="93"/>
        <v>0</v>
      </c>
      <c r="S534" s="249">
        <f t="shared" si="93"/>
        <v>1386.98245</v>
      </c>
      <c r="T534" s="249">
        <f t="shared" si="93"/>
        <v>412.94868000000002</v>
      </c>
      <c r="U534" s="249">
        <f t="shared" si="93"/>
        <v>168.66907</v>
      </c>
      <c r="V534" s="249">
        <f t="shared" si="93"/>
        <v>0</v>
      </c>
      <c r="W534" s="249">
        <f t="shared" si="93"/>
        <v>0</v>
      </c>
      <c r="X534" s="249">
        <f t="shared" si="93"/>
        <v>0</v>
      </c>
      <c r="Y534" s="249">
        <f t="shared" si="93"/>
        <v>0</v>
      </c>
      <c r="Z534" s="249">
        <f t="shared" si="93"/>
        <v>0</v>
      </c>
      <c r="AA534" s="249">
        <f t="shared" si="93"/>
        <v>0</v>
      </c>
      <c r="AB534" s="249">
        <f t="shared" si="93"/>
        <v>0</v>
      </c>
      <c r="AC534" s="249">
        <f t="shared" si="93"/>
        <v>0</v>
      </c>
      <c r="AD534" s="249">
        <f t="shared" si="93"/>
        <v>0</v>
      </c>
      <c r="AE534" s="249">
        <f t="shared" si="93"/>
        <v>0</v>
      </c>
      <c r="AF534" s="249">
        <f t="shared" si="93"/>
        <v>0</v>
      </c>
      <c r="AG534" s="249">
        <f t="shared" si="93"/>
        <v>1772.1973599999999</v>
      </c>
      <c r="AH534" s="249">
        <f t="shared" si="93"/>
        <v>0</v>
      </c>
      <c r="AI534" s="249">
        <f t="shared" si="93"/>
        <v>0</v>
      </c>
      <c r="AJ534" s="249">
        <f t="shared" si="93"/>
        <v>0</v>
      </c>
      <c r="AK534" s="249">
        <f t="shared" si="93"/>
        <v>0</v>
      </c>
      <c r="AL534" s="249">
        <f t="shared" si="93"/>
        <v>0</v>
      </c>
      <c r="AM534" s="249">
        <f t="shared" si="93"/>
        <v>0</v>
      </c>
      <c r="AN534" s="249">
        <f t="shared" si="93"/>
        <v>0</v>
      </c>
      <c r="AO534" s="249">
        <f t="shared" si="93"/>
        <v>0</v>
      </c>
      <c r="AP534" s="249">
        <f t="shared" si="93"/>
        <v>0</v>
      </c>
      <c r="AQ534" s="249">
        <f t="shared" si="93"/>
        <v>0</v>
      </c>
      <c r="AR534" s="249">
        <f t="shared" si="93"/>
        <v>0</v>
      </c>
      <c r="AS534" s="249">
        <f t="shared" si="93"/>
        <v>0</v>
      </c>
      <c r="AT534" s="249">
        <f t="shared" si="93"/>
        <v>0</v>
      </c>
      <c r="AU534" s="249">
        <f t="shared" si="93"/>
        <v>0</v>
      </c>
      <c r="AV534" s="249">
        <f t="shared" si="93"/>
        <v>0</v>
      </c>
      <c r="AW534" s="249">
        <f t="shared" si="93"/>
        <v>0</v>
      </c>
      <c r="AX534" s="249">
        <f t="shared" si="93"/>
        <v>0</v>
      </c>
      <c r="AY534" s="249">
        <f t="shared" si="93"/>
        <v>0</v>
      </c>
      <c r="AZ534" s="249">
        <f t="shared" si="93"/>
        <v>0</v>
      </c>
      <c r="BA534" s="249">
        <f t="shared" si="93"/>
        <v>0</v>
      </c>
      <c r="BB534" s="249">
        <f t="shared" si="93"/>
        <v>0</v>
      </c>
      <c r="BC534" s="249">
        <f t="shared" si="93"/>
        <v>0</v>
      </c>
      <c r="BD534" s="249">
        <f t="shared" si="93"/>
        <v>0</v>
      </c>
      <c r="BE534" s="249">
        <f t="shared" si="93"/>
        <v>0</v>
      </c>
      <c r="BF534" s="249">
        <f t="shared" si="93"/>
        <v>0</v>
      </c>
      <c r="BG534" s="249">
        <f t="shared" si="93"/>
        <v>0</v>
      </c>
      <c r="BH534" s="249">
        <f t="shared" si="93"/>
        <v>0</v>
      </c>
      <c r="BI534" s="249">
        <f t="shared" si="93"/>
        <v>166.66668000000001</v>
      </c>
      <c r="BJ534" s="249">
        <f t="shared" si="93"/>
        <v>0</v>
      </c>
      <c r="BK534" s="249">
        <f t="shared" si="93"/>
        <v>0</v>
      </c>
      <c r="BL534" s="249">
        <f t="shared" si="93"/>
        <v>0</v>
      </c>
      <c r="BM534" s="249">
        <f t="shared" si="93"/>
        <v>0</v>
      </c>
      <c r="BN534" s="249">
        <f t="shared" si="93"/>
        <v>0</v>
      </c>
      <c r="BO534" s="249">
        <f t="shared" si="93"/>
        <v>0</v>
      </c>
      <c r="BP534" s="249">
        <f t="shared" si="93"/>
        <v>0</v>
      </c>
      <c r="BQ534" s="249">
        <f t="shared" si="93"/>
        <v>0</v>
      </c>
      <c r="BR534" s="249">
        <f t="shared" si="93"/>
        <v>0</v>
      </c>
      <c r="BS534" s="249">
        <f t="shared" ref="BS534:CG534" si="94">SUBTOTAL(9,BS529:BS533)</f>
        <v>0</v>
      </c>
      <c r="BT534" s="249">
        <f t="shared" si="94"/>
        <v>0</v>
      </c>
      <c r="BU534" s="249">
        <f t="shared" si="94"/>
        <v>1979.9081200000001</v>
      </c>
      <c r="BV534" s="249">
        <f t="shared" si="94"/>
        <v>0</v>
      </c>
      <c r="BW534" s="249">
        <f t="shared" si="94"/>
        <v>0</v>
      </c>
      <c r="BX534" s="249">
        <f t="shared" si="94"/>
        <v>0</v>
      </c>
      <c r="BY534" s="249">
        <f t="shared" si="94"/>
        <v>0</v>
      </c>
      <c r="BZ534" s="249">
        <f t="shared" si="94"/>
        <v>0</v>
      </c>
      <c r="CA534" s="249">
        <f t="shared" si="94"/>
        <v>0</v>
      </c>
      <c r="CB534" s="249">
        <f t="shared" si="94"/>
        <v>0</v>
      </c>
      <c r="CC534" s="249">
        <f t="shared" si="94"/>
        <v>0</v>
      </c>
      <c r="CD534" s="249">
        <f t="shared" si="94"/>
        <v>0</v>
      </c>
      <c r="CE534" s="249">
        <f t="shared" si="94"/>
        <v>8876.9560500000007</v>
      </c>
      <c r="CF534" s="249">
        <f t="shared" si="94"/>
        <v>0</v>
      </c>
      <c r="CG534" s="249">
        <f t="shared" si="94"/>
        <v>0</v>
      </c>
    </row>
    <row r="535" spans="1:85" ht="93" outlineLevel="1" x14ac:dyDescent="0.35">
      <c r="A535" s="86" t="s">
        <v>830</v>
      </c>
      <c r="B535" s="10" t="s">
        <v>831</v>
      </c>
      <c r="C535" s="35" t="s">
        <v>73</v>
      </c>
      <c r="D535" s="72" t="s">
        <v>832</v>
      </c>
      <c r="E535" s="36" t="s">
        <v>74</v>
      </c>
      <c r="F535" s="77">
        <f t="shared" ref="F535:F550" si="95">G535+H535</f>
        <v>275.29315000000003</v>
      </c>
      <c r="G535" s="259">
        <f t="shared" si="85"/>
        <v>0</v>
      </c>
      <c r="H535" s="32">
        <f t="shared" si="86"/>
        <v>275.29315000000003</v>
      </c>
      <c r="I535" s="259"/>
      <c r="J535" s="32"/>
      <c r="K535" s="358"/>
      <c r="L535" s="39"/>
      <c r="M535" s="358"/>
      <c r="N535" s="39"/>
      <c r="O535" s="358"/>
      <c r="P535" s="39"/>
      <c r="Q535" s="259"/>
      <c r="R535" s="32"/>
      <c r="S535" s="39">
        <v>76.683149999999998</v>
      </c>
      <c r="T535" s="259"/>
      <c r="U535" s="32"/>
      <c r="V535" s="358"/>
      <c r="W535" s="53"/>
      <c r="X535" s="358"/>
      <c r="Y535" s="39"/>
      <c r="Z535" s="371"/>
      <c r="AA535" s="40"/>
      <c r="AB535" s="358"/>
      <c r="AC535" s="39"/>
      <c r="AD535" s="54"/>
      <c r="AE535" s="358"/>
      <c r="AF535" s="39"/>
      <c r="AG535" s="39"/>
      <c r="AH535" s="259"/>
      <c r="AI535" s="32"/>
      <c r="AJ535" s="259"/>
      <c r="AK535" s="32"/>
      <c r="AL535" s="259"/>
      <c r="AM535" s="39"/>
      <c r="AN535" s="371"/>
      <c r="AO535" s="40"/>
      <c r="AP535" s="358"/>
      <c r="AQ535" s="39"/>
      <c r="AR535" s="40"/>
      <c r="AS535" s="40"/>
      <c r="AT535" s="40"/>
      <c r="AU535" s="39"/>
      <c r="AV535" s="358"/>
      <c r="AW535" s="39"/>
      <c r="AX535" s="54"/>
      <c r="AY535" s="358"/>
      <c r="AZ535" s="39"/>
      <c r="BA535" s="358"/>
      <c r="BB535" s="39"/>
      <c r="BC535" s="40"/>
      <c r="BD535" s="39"/>
      <c r="BE535" s="39"/>
      <c r="BF535" s="40"/>
      <c r="BG535" s="40"/>
      <c r="BH535" s="55"/>
      <c r="BI535" s="56">
        <v>198.61</v>
      </c>
      <c r="BJ535" s="39"/>
      <c r="BK535" s="54"/>
      <c r="BL535" s="358"/>
      <c r="BM535" s="39"/>
      <c r="BN535" s="381"/>
      <c r="BO535" s="53"/>
      <c r="BP535" s="53"/>
      <c r="BQ535" s="39"/>
      <c r="BR535" s="39"/>
      <c r="BS535" s="39"/>
      <c r="BT535" s="32"/>
      <c r="BU535" s="39"/>
      <c r="BV535" s="57"/>
      <c r="BW535" s="375"/>
      <c r="BX535" s="54"/>
      <c r="BY535" s="358"/>
      <c r="BZ535" s="58"/>
      <c r="CA535" s="59"/>
      <c r="CB535" s="60"/>
      <c r="CC535" s="59"/>
      <c r="CD535" s="59"/>
      <c r="CE535" s="61"/>
      <c r="CF535" s="39"/>
      <c r="CG535" s="39"/>
    </row>
    <row r="536" spans="1:85" ht="46.5" outlineLevel="1" x14ac:dyDescent="0.35">
      <c r="A536" s="83" t="s">
        <v>833</v>
      </c>
      <c r="B536" s="10" t="s">
        <v>834</v>
      </c>
      <c r="C536" s="35" t="s">
        <v>81</v>
      </c>
      <c r="D536" s="160">
        <v>245303246356</v>
      </c>
      <c r="E536" s="36" t="s">
        <v>74</v>
      </c>
      <c r="F536" s="77">
        <f t="shared" si="95"/>
        <v>1593.94201</v>
      </c>
      <c r="G536" s="259">
        <f t="shared" si="85"/>
        <v>229.30306999999999</v>
      </c>
      <c r="H536" s="32">
        <f t="shared" si="86"/>
        <v>1364.63894</v>
      </c>
      <c r="I536" s="259"/>
      <c r="J536" s="32"/>
      <c r="K536" s="358"/>
      <c r="L536" s="39"/>
      <c r="M536" s="358"/>
      <c r="N536" s="39"/>
      <c r="O536" s="358"/>
      <c r="P536" s="39"/>
      <c r="Q536" s="259"/>
      <c r="R536" s="32"/>
      <c r="S536" s="39">
        <v>494.73</v>
      </c>
      <c r="T536" s="259">
        <v>229.30306999999999</v>
      </c>
      <c r="U536" s="32">
        <v>93.658940000000001</v>
      </c>
      <c r="V536" s="358"/>
      <c r="W536" s="53"/>
      <c r="X536" s="358"/>
      <c r="Y536" s="39"/>
      <c r="Z536" s="371"/>
      <c r="AA536" s="40"/>
      <c r="AB536" s="358"/>
      <c r="AC536" s="39"/>
      <c r="AD536" s="54"/>
      <c r="AE536" s="358"/>
      <c r="AF536" s="39"/>
      <c r="AG536" s="39"/>
      <c r="AH536" s="259"/>
      <c r="AI536" s="32"/>
      <c r="AJ536" s="259"/>
      <c r="AK536" s="32"/>
      <c r="AL536" s="259"/>
      <c r="AM536" s="39"/>
      <c r="AN536" s="371"/>
      <c r="AO536" s="40"/>
      <c r="AP536" s="358"/>
      <c r="AQ536" s="39"/>
      <c r="AR536" s="40"/>
      <c r="AS536" s="40"/>
      <c r="AT536" s="40"/>
      <c r="AU536" s="39"/>
      <c r="AV536" s="358"/>
      <c r="AW536" s="39"/>
      <c r="AX536" s="54"/>
      <c r="AY536" s="358"/>
      <c r="AZ536" s="39"/>
      <c r="BA536" s="358"/>
      <c r="BB536" s="39"/>
      <c r="BC536" s="40"/>
      <c r="BD536" s="39"/>
      <c r="BE536" s="39"/>
      <c r="BF536" s="40"/>
      <c r="BG536" s="40"/>
      <c r="BH536" s="55"/>
      <c r="BI536" s="56">
        <v>587.25</v>
      </c>
      <c r="BJ536" s="39">
        <v>189</v>
      </c>
      <c r="BK536" s="54"/>
      <c r="BL536" s="358"/>
      <c r="BM536" s="39"/>
      <c r="BN536" s="381"/>
      <c r="BO536" s="53"/>
      <c r="BP536" s="53"/>
      <c r="BQ536" s="39"/>
      <c r="BR536" s="39"/>
      <c r="BS536" s="39"/>
      <c r="BT536" s="32"/>
      <c r="BU536" s="39"/>
      <c r="BV536" s="57"/>
      <c r="BW536" s="375"/>
      <c r="BX536" s="54"/>
      <c r="BY536" s="358"/>
      <c r="BZ536" s="58"/>
      <c r="CA536" s="59"/>
      <c r="CB536" s="60"/>
      <c r="CC536" s="59"/>
      <c r="CD536" s="59"/>
      <c r="CE536" s="61"/>
      <c r="CF536" s="39"/>
      <c r="CG536" s="39"/>
    </row>
    <row r="537" spans="1:85" ht="46.5" outlineLevel="1" x14ac:dyDescent="0.35">
      <c r="A537" s="83" t="s">
        <v>833</v>
      </c>
      <c r="B537" s="10" t="s">
        <v>835</v>
      </c>
      <c r="C537" s="35" t="s">
        <v>81</v>
      </c>
      <c r="D537" s="72" t="s">
        <v>836</v>
      </c>
      <c r="E537" s="36" t="s">
        <v>74</v>
      </c>
      <c r="F537" s="77">
        <f t="shared" si="95"/>
        <v>255.47300000000001</v>
      </c>
      <c r="G537" s="259">
        <f t="shared" si="85"/>
        <v>0</v>
      </c>
      <c r="H537" s="32">
        <f t="shared" si="86"/>
        <v>255.47300000000001</v>
      </c>
      <c r="I537" s="259"/>
      <c r="J537" s="32"/>
      <c r="K537" s="358"/>
      <c r="L537" s="39"/>
      <c r="M537" s="358"/>
      <c r="N537" s="39"/>
      <c r="O537" s="358"/>
      <c r="P537" s="39"/>
      <c r="Q537" s="259"/>
      <c r="R537" s="32"/>
      <c r="S537" s="39">
        <v>255.47300000000001</v>
      </c>
      <c r="T537" s="259"/>
      <c r="U537" s="32"/>
      <c r="V537" s="358"/>
      <c r="W537" s="53"/>
      <c r="X537" s="358"/>
      <c r="Y537" s="39"/>
      <c r="Z537" s="371"/>
      <c r="AA537" s="40"/>
      <c r="AB537" s="358"/>
      <c r="AC537" s="39"/>
      <c r="AD537" s="54"/>
      <c r="AE537" s="358"/>
      <c r="AF537" s="39"/>
      <c r="AG537" s="39"/>
      <c r="AH537" s="259"/>
      <c r="AI537" s="32"/>
      <c r="AJ537" s="259"/>
      <c r="AK537" s="32"/>
      <c r="AL537" s="259"/>
      <c r="AM537" s="39"/>
      <c r="AN537" s="371"/>
      <c r="AO537" s="40"/>
      <c r="AP537" s="358"/>
      <c r="AQ537" s="39"/>
      <c r="AR537" s="40"/>
      <c r="AS537" s="40"/>
      <c r="AT537" s="40"/>
      <c r="AU537" s="39"/>
      <c r="AV537" s="358"/>
      <c r="AW537" s="39"/>
      <c r="AX537" s="54"/>
      <c r="AY537" s="358"/>
      <c r="AZ537" s="39"/>
      <c r="BA537" s="358"/>
      <c r="BB537" s="39"/>
      <c r="BC537" s="40"/>
      <c r="BD537" s="39"/>
      <c r="BE537" s="39"/>
      <c r="BF537" s="40"/>
      <c r="BG537" s="40"/>
      <c r="BH537" s="55"/>
      <c r="BI537" s="56"/>
      <c r="BJ537" s="39"/>
      <c r="BK537" s="54"/>
      <c r="BL537" s="358"/>
      <c r="BM537" s="39"/>
      <c r="BN537" s="381"/>
      <c r="BO537" s="53"/>
      <c r="BP537" s="53"/>
      <c r="BQ537" s="39"/>
      <c r="BR537" s="39"/>
      <c r="BS537" s="39"/>
      <c r="BT537" s="32"/>
      <c r="BU537" s="39"/>
      <c r="BV537" s="57"/>
      <c r="BW537" s="375"/>
      <c r="BX537" s="54"/>
      <c r="BY537" s="358"/>
      <c r="BZ537" s="58"/>
      <c r="CA537" s="59"/>
      <c r="CB537" s="60"/>
      <c r="CC537" s="59"/>
      <c r="CD537" s="59"/>
      <c r="CE537" s="61"/>
      <c r="CF537" s="39"/>
      <c r="CG537" s="39"/>
    </row>
    <row r="538" spans="1:85" ht="46.5" outlineLevel="1" x14ac:dyDescent="0.35">
      <c r="A538" s="83" t="s">
        <v>833</v>
      </c>
      <c r="B538" s="10" t="s">
        <v>837</v>
      </c>
      <c r="C538" s="35" t="s">
        <v>81</v>
      </c>
      <c r="D538" s="72">
        <v>244803439298</v>
      </c>
      <c r="E538" s="36" t="s">
        <v>74</v>
      </c>
      <c r="F538" s="77">
        <f t="shared" si="95"/>
        <v>1598.4457500000001</v>
      </c>
      <c r="G538" s="259">
        <f t="shared" si="85"/>
        <v>181.03992</v>
      </c>
      <c r="H538" s="32">
        <f t="shared" si="86"/>
        <v>1417.4058300000002</v>
      </c>
      <c r="I538" s="259"/>
      <c r="J538" s="32"/>
      <c r="K538" s="358"/>
      <c r="L538" s="39"/>
      <c r="M538" s="358"/>
      <c r="N538" s="39"/>
      <c r="O538" s="358"/>
      <c r="P538" s="39"/>
      <c r="Q538" s="259"/>
      <c r="R538" s="32"/>
      <c r="S538" s="39">
        <v>296.83800000000002</v>
      </c>
      <c r="T538" s="259">
        <v>181.03992</v>
      </c>
      <c r="U538" s="32">
        <v>73.945830000000001</v>
      </c>
      <c r="V538" s="358"/>
      <c r="W538" s="53"/>
      <c r="X538" s="358"/>
      <c r="Y538" s="39"/>
      <c r="Z538" s="371"/>
      <c r="AA538" s="40"/>
      <c r="AB538" s="358"/>
      <c r="AC538" s="39"/>
      <c r="AD538" s="54"/>
      <c r="AE538" s="358"/>
      <c r="AF538" s="39"/>
      <c r="AG538" s="39"/>
      <c r="AH538" s="259"/>
      <c r="AI538" s="32"/>
      <c r="AJ538" s="259"/>
      <c r="AK538" s="32"/>
      <c r="AL538" s="259"/>
      <c r="AM538" s="39"/>
      <c r="AN538" s="371"/>
      <c r="AO538" s="40"/>
      <c r="AP538" s="358"/>
      <c r="AQ538" s="39"/>
      <c r="AR538" s="40"/>
      <c r="AS538" s="40"/>
      <c r="AT538" s="40"/>
      <c r="AU538" s="39"/>
      <c r="AV538" s="358"/>
      <c r="AW538" s="39"/>
      <c r="AX538" s="54"/>
      <c r="AY538" s="358"/>
      <c r="AZ538" s="39"/>
      <c r="BA538" s="358"/>
      <c r="BB538" s="39"/>
      <c r="BC538" s="40"/>
      <c r="BD538" s="39"/>
      <c r="BE538" s="39"/>
      <c r="BF538" s="40"/>
      <c r="BG538" s="40"/>
      <c r="BH538" s="55"/>
      <c r="BI538" s="56">
        <v>86.622</v>
      </c>
      <c r="BJ538" s="39">
        <v>960</v>
      </c>
      <c r="BK538" s="54"/>
      <c r="BL538" s="358"/>
      <c r="BM538" s="39"/>
      <c r="BN538" s="381"/>
      <c r="BO538" s="53"/>
      <c r="BP538" s="53"/>
      <c r="BQ538" s="39"/>
      <c r="BR538" s="39"/>
      <c r="BS538" s="39"/>
      <c r="BT538" s="32"/>
      <c r="BU538" s="39"/>
      <c r="BV538" s="57"/>
      <c r="BW538" s="375"/>
      <c r="BX538" s="54"/>
      <c r="BY538" s="358"/>
      <c r="BZ538" s="58"/>
      <c r="CA538" s="59"/>
      <c r="CB538" s="60"/>
      <c r="CC538" s="59"/>
      <c r="CD538" s="59"/>
      <c r="CE538" s="61"/>
      <c r="CF538" s="39"/>
      <c r="CG538" s="39"/>
    </row>
    <row r="539" spans="1:85" ht="46.5" outlineLevel="1" x14ac:dyDescent="0.35">
      <c r="A539" s="83" t="s">
        <v>833</v>
      </c>
      <c r="B539" s="10" t="s">
        <v>838</v>
      </c>
      <c r="C539" s="35" t="s">
        <v>81</v>
      </c>
      <c r="D539" s="72">
        <v>244801596552</v>
      </c>
      <c r="E539" s="36" t="s">
        <v>74</v>
      </c>
      <c r="F539" s="77">
        <f t="shared" si="95"/>
        <v>226.08900000000003</v>
      </c>
      <c r="G539" s="259">
        <f t="shared" si="85"/>
        <v>55.145699999999998</v>
      </c>
      <c r="H539" s="32">
        <f t="shared" si="86"/>
        <v>170.94330000000002</v>
      </c>
      <c r="I539" s="259"/>
      <c r="J539" s="32"/>
      <c r="K539" s="358">
        <v>55.145699999999998</v>
      </c>
      <c r="L539" s="39">
        <v>22.5243</v>
      </c>
      <c r="M539" s="358"/>
      <c r="N539" s="39"/>
      <c r="O539" s="358"/>
      <c r="P539" s="39"/>
      <c r="Q539" s="259"/>
      <c r="R539" s="32"/>
      <c r="S539" s="39">
        <v>148.41900000000001</v>
      </c>
      <c r="T539" s="259"/>
      <c r="U539" s="32"/>
      <c r="V539" s="358"/>
      <c r="W539" s="53"/>
      <c r="X539" s="358"/>
      <c r="Y539" s="39"/>
      <c r="Z539" s="371"/>
      <c r="AA539" s="40"/>
      <c r="AB539" s="358"/>
      <c r="AC539" s="39"/>
      <c r="AD539" s="54"/>
      <c r="AE539" s="358"/>
      <c r="AF539" s="39"/>
      <c r="AG539" s="39"/>
      <c r="AH539" s="259"/>
      <c r="AI539" s="32"/>
      <c r="AJ539" s="259"/>
      <c r="AK539" s="32"/>
      <c r="AL539" s="259"/>
      <c r="AM539" s="39"/>
      <c r="AN539" s="371"/>
      <c r="AO539" s="40"/>
      <c r="AP539" s="358"/>
      <c r="AQ539" s="39"/>
      <c r="AR539" s="40"/>
      <c r="AS539" s="40"/>
      <c r="AT539" s="40"/>
      <c r="AU539" s="39"/>
      <c r="AV539" s="358"/>
      <c r="AW539" s="39"/>
      <c r="AX539" s="54"/>
      <c r="AY539" s="358"/>
      <c r="AZ539" s="39"/>
      <c r="BA539" s="358"/>
      <c r="BB539" s="39"/>
      <c r="BC539" s="40"/>
      <c r="BD539" s="39"/>
      <c r="BE539" s="39"/>
      <c r="BF539" s="40"/>
      <c r="BG539" s="40"/>
      <c r="BH539" s="55"/>
      <c r="BI539" s="56"/>
      <c r="BJ539" s="39"/>
      <c r="BK539" s="54"/>
      <c r="BL539" s="358"/>
      <c r="BM539" s="39"/>
      <c r="BN539" s="381"/>
      <c r="BO539" s="53"/>
      <c r="BP539" s="53"/>
      <c r="BQ539" s="39"/>
      <c r="BR539" s="39"/>
      <c r="BS539" s="39"/>
      <c r="BT539" s="32"/>
      <c r="BU539" s="39"/>
      <c r="BV539" s="57"/>
      <c r="BW539" s="375"/>
      <c r="BX539" s="54"/>
      <c r="BY539" s="358"/>
      <c r="BZ539" s="58"/>
      <c r="CA539" s="59"/>
      <c r="CB539" s="60"/>
      <c r="CC539" s="59"/>
      <c r="CD539" s="59"/>
      <c r="CE539" s="61"/>
      <c r="CF539" s="39"/>
      <c r="CG539" s="39"/>
    </row>
    <row r="540" spans="1:85" ht="46.5" outlineLevel="1" x14ac:dyDescent="0.35">
      <c r="A540" s="83" t="s">
        <v>833</v>
      </c>
      <c r="B540" s="10" t="s">
        <v>839</v>
      </c>
      <c r="C540" s="35" t="s">
        <v>81</v>
      </c>
      <c r="D540" s="72">
        <v>244800381603</v>
      </c>
      <c r="E540" s="36" t="s">
        <v>74</v>
      </c>
      <c r="F540" s="77">
        <f t="shared" si="95"/>
        <v>81.630449999999996</v>
      </c>
      <c r="G540" s="259">
        <f t="shared" si="85"/>
        <v>0</v>
      </c>
      <c r="H540" s="32">
        <f t="shared" si="86"/>
        <v>81.630449999999996</v>
      </c>
      <c r="I540" s="259"/>
      <c r="J540" s="32"/>
      <c r="K540" s="358"/>
      <c r="L540" s="39"/>
      <c r="M540" s="358"/>
      <c r="N540" s="39"/>
      <c r="O540" s="358"/>
      <c r="P540" s="39"/>
      <c r="Q540" s="259"/>
      <c r="R540" s="32"/>
      <c r="S540" s="39">
        <v>81.630449999999996</v>
      </c>
      <c r="T540" s="259"/>
      <c r="U540" s="32"/>
      <c r="V540" s="358"/>
      <c r="W540" s="53"/>
      <c r="X540" s="358"/>
      <c r="Y540" s="39"/>
      <c r="Z540" s="371"/>
      <c r="AA540" s="40"/>
      <c r="AB540" s="358"/>
      <c r="AC540" s="39"/>
      <c r="AD540" s="54"/>
      <c r="AE540" s="358"/>
      <c r="AF540" s="39"/>
      <c r="AG540" s="39"/>
      <c r="AH540" s="259"/>
      <c r="AI540" s="32"/>
      <c r="AJ540" s="259"/>
      <c r="AK540" s="32"/>
      <c r="AL540" s="259"/>
      <c r="AM540" s="39"/>
      <c r="AN540" s="371"/>
      <c r="AO540" s="40"/>
      <c r="AP540" s="358"/>
      <c r="AQ540" s="39"/>
      <c r="AR540" s="40"/>
      <c r="AS540" s="40"/>
      <c r="AT540" s="40"/>
      <c r="AU540" s="39"/>
      <c r="AV540" s="358"/>
      <c r="AW540" s="39"/>
      <c r="AX540" s="54"/>
      <c r="AY540" s="358"/>
      <c r="AZ540" s="39"/>
      <c r="BA540" s="358"/>
      <c r="BB540" s="39"/>
      <c r="BC540" s="40"/>
      <c r="BD540" s="39"/>
      <c r="BE540" s="39"/>
      <c r="BF540" s="40"/>
      <c r="BG540" s="40"/>
      <c r="BH540" s="55"/>
      <c r="BI540" s="56"/>
      <c r="BJ540" s="39"/>
      <c r="BK540" s="54"/>
      <c r="BL540" s="358"/>
      <c r="BM540" s="39"/>
      <c r="BN540" s="381"/>
      <c r="BO540" s="53"/>
      <c r="BP540" s="53"/>
      <c r="BQ540" s="39"/>
      <c r="BR540" s="39"/>
      <c r="BS540" s="39"/>
      <c r="BT540" s="32"/>
      <c r="BU540" s="39"/>
      <c r="BV540" s="57"/>
      <c r="BW540" s="375"/>
      <c r="BX540" s="54"/>
      <c r="BY540" s="358"/>
      <c r="BZ540" s="58"/>
      <c r="CA540" s="59"/>
      <c r="CB540" s="60"/>
      <c r="CC540" s="59"/>
      <c r="CD540" s="59"/>
      <c r="CE540" s="61"/>
      <c r="CF540" s="39"/>
      <c r="CG540" s="39"/>
    </row>
    <row r="541" spans="1:85" ht="46.5" outlineLevel="1" x14ac:dyDescent="0.35">
      <c r="A541" s="83" t="s">
        <v>833</v>
      </c>
      <c r="B541" s="10" t="s">
        <v>840</v>
      </c>
      <c r="C541" s="35" t="s">
        <v>81</v>
      </c>
      <c r="D541" s="72">
        <v>243200019982</v>
      </c>
      <c r="E541" s="36" t="s">
        <v>74</v>
      </c>
      <c r="F541" s="77">
        <f t="shared" si="95"/>
        <v>200.19900000000001</v>
      </c>
      <c r="G541" s="259">
        <f t="shared" si="85"/>
        <v>36.763800000000003</v>
      </c>
      <c r="H541" s="32">
        <f t="shared" si="86"/>
        <v>163.43520000000001</v>
      </c>
      <c r="I541" s="259"/>
      <c r="J541" s="32"/>
      <c r="K541" s="358">
        <v>36.763800000000003</v>
      </c>
      <c r="L541" s="39">
        <v>15.0162</v>
      </c>
      <c r="M541" s="358"/>
      <c r="N541" s="39"/>
      <c r="O541" s="358"/>
      <c r="P541" s="39"/>
      <c r="Q541" s="259"/>
      <c r="R541" s="32"/>
      <c r="S541" s="39">
        <v>148.41900000000001</v>
      </c>
      <c r="T541" s="259"/>
      <c r="U541" s="32"/>
      <c r="V541" s="358"/>
      <c r="W541" s="53"/>
      <c r="X541" s="358"/>
      <c r="Y541" s="39"/>
      <c r="Z541" s="371"/>
      <c r="AA541" s="40"/>
      <c r="AB541" s="358"/>
      <c r="AC541" s="39"/>
      <c r="AD541" s="54"/>
      <c r="AE541" s="358"/>
      <c r="AF541" s="39"/>
      <c r="AG541" s="39"/>
      <c r="AH541" s="259"/>
      <c r="AI541" s="32"/>
      <c r="AJ541" s="259"/>
      <c r="AK541" s="32"/>
      <c r="AL541" s="259"/>
      <c r="AM541" s="39"/>
      <c r="AN541" s="371"/>
      <c r="AO541" s="40"/>
      <c r="AP541" s="358"/>
      <c r="AQ541" s="39"/>
      <c r="AR541" s="40"/>
      <c r="AS541" s="40"/>
      <c r="AT541" s="40"/>
      <c r="AU541" s="39"/>
      <c r="AV541" s="358"/>
      <c r="AW541" s="39"/>
      <c r="AX541" s="54"/>
      <c r="AY541" s="358"/>
      <c r="AZ541" s="39"/>
      <c r="BA541" s="358"/>
      <c r="BB541" s="39"/>
      <c r="BC541" s="40"/>
      <c r="BD541" s="39"/>
      <c r="BE541" s="39"/>
      <c r="BF541" s="40"/>
      <c r="BG541" s="40"/>
      <c r="BH541" s="55"/>
      <c r="BI541" s="56"/>
      <c r="BJ541" s="39"/>
      <c r="BK541" s="54"/>
      <c r="BL541" s="358"/>
      <c r="BM541" s="39"/>
      <c r="BN541" s="381"/>
      <c r="BO541" s="53"/>
      <c r="BP541" s="53"/>
      <c r="BQ541" s="39"/>
      <c r="BR541" s="39"/>
      <c r="BS541" s="39"/>
      <c r="BT541" s="32"/>
      <c r="BU541" s="39"/>
      <c r="BV541" s="57"/>
      <c r="BW541" s="375"/>
      <c r="BX541" s="54"/>
      <c r="BY541" s="358"/>
      <c r="BZ541" s="58"/>
      <c r="CA541" s="59"/>
      <c r="CB541" s="60"/>
      <c r="CC541" s="59"/>
      <c r="CD541" s="59"/>
      <c r="CE541" s="61"/>
      <c r="CF541" s="39"/>
      <c r="CG541" s="39"/>
    </row>
    <row r="542" spans="1:85" ht="46.5" outlineLevel="1" x14ac:dyDescent="0.35">
      <c r="A542" s="83" t="s">
        <v>833</v>
      </c>
      <c r="B542" s="10" t="s">
        <v>1133</v>
      </c>
      <c r="C542" s="35" t="s">
        <v>81</v>
      </c>
      <c r="D542" s="123">
        <v>244804065905</v>
      </c>
      <c r="E542" s="124"/>
      <c r="F542" s="77">
        <f t="shared" si="95"/>
        <v>477.762</v>
      </c>
      <c r="G542" s="259">
        <f t="shared" si="85"/>
        <v>0</v>
      </c>
      <c r="H542" s="32">
        <f t="shared" si="86"/>
        <v>477.762</v>
      </c>
      <c r="I542" s="354"/>
      <c r="J542" s="44"/>
      <c r="K542" s="372"/>
      <c r="L542" s="56"/>
      <c r="M542" s="372"/>
      <c r="N542" s="56"/>
      <c r="O542" s="372"/>
      <c r="P542" s="56"/>
      <c r="Q542" s="354"/>
      <c r="R542" s="44"/>
      <c r="S542" s="56"/>
      <c r="T542" s="354"/>
      <c r="U542" s="44"/>
      <c r="V542" s="372"/>
      <c r="W542" s="126"/>
      <c r="X542" s="372"/>
      <c r="Y542" s="56"/>
      <c r="Z542" s="371"/>
      <c r="AA542" s="40"/>
      <c r="AB542" s="372"/>
      <c r="AC542" s="56"/>
      <c r="AD542" s="56"/>
      <c r="AE542" s="372"/>
      <c r="AF542" s="56"/>
      <c r="AG542" s="56"/>
      <c r="AH542" s="354"/>
      <c r="AI542" s="44"/>
      <c r="AJ542" s="354"/>
      <c r="AK542" s="44"/>
      <c r="AL542" s="354"/>
      <c r="AM542" s="56"/>
      <c r="AN542" s="371"/>
      <c r="AO542" s="40"/>
      <c r="AP542" s="372"/>
      <c r="AQ542" s="56"/>
      <c r="AR542" s="40"/>
      <c r="AS542" s="40"/>
      <c r="AT542" s="40"/>
      <c r="AU542" s="56"/>
      <c r="AV542" s="372"/>
      <c r="AW542" s="56"/>
      <c r="AX542" s="56"/>
      <c r="AY542" s="372"/>
      <c r="AZ542" s="56"/>
      <c r="BA542" s="372"/>
      <c r="BB542" s="56"/>
      <c r="BC542" s="40"/>
      <c r="BD542" s="56"/>
      <c r="BE542" s="56"/>
      <c r="BF542" s="40"/>
      <c r="BG542" s="40"/>
      <c r="BH542" s="55"/>
      <c r="BI542" s="56">
        <v>477.762</v>
      </c>
      <c r="BJ542" s="56"/>
      <c r="BK542" s="56"/>
      <c r="BL542" s="372"/>
      <c r="BM542" s="56"/>
      <c r="BN542" s="400"/>
      <c r="BO542" s="126"/>
      <c r="BP542" s="126"/>
      <c r="BQ542" s="56"/>
      <c r="BR542" s="56"/>
      <c r="BS542" s="56"/>
      <c r="BT542" s="44"/>
      <c r="BU542" s="56"/>
      <c r="BV542" s="57"/>
      <c r="BW542" s="372"/>
      <c r="BX542" s="56"/>
      <c r="BY542" s="372"/>
      <c r="BZ542" s="127"/>
      <c r="CA542" s="59"/>
      <c r="CB542" s="60"/>
      <c r="CC542" s="59"/>
      <c r="CD542" s="59"/>
      <c r="CE542" s="61"/>
      <c r="CF542" s="56"/>
      <c r="CG542" s="56"/>
    </row>
    <row r="543" spans="1:85" ht="46.5" outlineLevel="1" x14ac:dyDescent="0.35">
      <c r="A543" s="83" t="s">
        <v>833</v>
      </c>
      <c r="B543" s="10" t="s">
        <v>841</v>
      </c>
      <c r="C543" s="35" t="s">
        <v>81</v>
      </c>
      <c r="D543" s="160">
        <v>244802063050</v>
      </c>
      <c r="E543" s="36" t="s">
        <v>74</v>
      </c>
      <c r="F543" s="77">
        <f t="shared" si="95"/>
        <v>1423.5010400000001</v>
      </c>
      <c r="G543" s="259">
        <f t="shared" si="85"/>
        <v>220.23059999999998</v>
      </c>
      <c r="H543" s="32">
        <f t="shared" si="86"/>
        <v>1203.27044</v>
      </c>
      <c r="I543" s="259"/>
      <c r="J543" s="32"/>
      <c r="K543" s="358">
        <v>92.828599999999994</v>
      </c>
      <c r="L543" s="39">
        <v>37.915900000000001</v>
      </c>
      <c r="M543" s="358"/>
      <c r="N543" s="39"/>
      <c r="O543" s="358"/>
      <c r="P543" s="39"/>
      <c r="Q543" s="259"/>
      <c r="R543" s="32"/>
      <c r="S543" s="39">
        <v>325.04340000000002</v>
      </c>
      <c r="T543" s="259"/>
      <c r="U543" s="32"/>
      <c r="V543" s="358"/>
      <c r="W543" s="53"/>
      <c r="X543" s="358"/>
      <c r="Y543" s="39"/>
      <c r="Z543" s="371"/>
      <c r="AA543" s="40"/>
      <c r="AB543" s="358"/>
      <c r="AC543" s="39"/>
      <c r="AD543" s="54">
        <v>94.644999999999996</v>
      </c>
      <c r="AE543" s="358"/>
      <c r="AF543" s="39"/>
      <c r="AG543" s="39">
        <v>693.62870999999996</v>
      </c>
      <c r="AH543" s="358">
        <v>127.402</v>
      </c>
      <c r="AI543" s="39">
        <v>52.037430000000001</v>
      </c>
      <c r="AJ543" s="259"/>
      <c r="AK543" s="32"/>
      <c r="AL543" s="259"/>
      <c r="AM543" s="39"/>
      <c r="AN543" s="371"/>
      <c r="AO543" s="40"/>
      <c r="AP543" s="358"/>
      <c r="AQ543" s="39"/>
      <c r="AR543" s="40"/>
      <c r="AS543" s="40"/>
      <c r="AT543" s="40"/>
      <c r="AU543" s="39"/>
      <c r="AV543" s="358"/>
      <c r="AW543" s="39"/>
      <c r="AX543" s="54"/>
      <c r="AY543" s="358"/>
      <c r="AZ543" s="39"/>
      <c r="BA543" s="358"/>
      <c r="BB543" s="39"/>
      <c r="BC543" s="40"/>
      <c r="BD543" s="39"/>
      <c r="BE543" s="39"/>
      <c r="BF543" s="40"/>
      <c r="BG543" s="40"/>
      <c r="BH543" s="55"/>
      <c r="BI543" s="56"/>
      <c r="BJ543" s="39"/>
      <c r="BK543" s="54"/>
      <c r="BL543" s="358"/>
      <c r="BM543" s="39"/>
      <c r="BN543" s="381"/>
      <c r="BO543" s="53"/>
      <c r="BP543" s="53"/>
      <c r="BQ543" s="39"/>
      <c r="BR543" s="39"/>
      <c r="BS543" s="39"/>
      <c r="BT543" s="32"/>
      <c r="BU543" s="39"/>
      <c r="BV543" s="57"/>
      <c r="BW543" s="375"/>
      <c r="BX543" s="54"/>
      <c r="BY543" s="358"/>
      <c r="BZ543" s="58"/>
      <c r="CA543" s="59"/>
      <c r="CB543" s="60"/>
      <c r="CC543" s="59"/>
      <c r="CD543" s="59"/>
      <c r="CE543" s="61"/>
      <c r="CF543" s="39"/>
      <c r="CG543" s="39"/>
    </row>
    <row r="544" spans="1:85" ht="46.5" outlineLevel="1" x14ac:dyDescent="0.35">
      <c r="A544" s="86" t="s">
        <v>830</v>
      </c>
      <c r="B544" s="10" t="s">
        <v>847</v>
      </c>
      <c r="C544" s="35" t="s">
        <v>168</v>
      </c>
      <c r="D544" s="35" t="s">
        <v>848</v>
      </c>
      <c r="E544" s="36" t="s">
        <v>74</v>
      </c>
      <c r="F544" s="77">
        <f>G544+H544</f>
        <v>4303.5737200000003</v>
      </c>
      <c r="G544" s="259">
        <f>SUMIF($I$5:$CG$5,"федеральный бюджет",I544:CG544)</f>
        <v>3055.5373399999999</v>
      </c>
      <c r="H544" s="32">
        <f>SUMIF($I$5:$CG$5,"краевой бюджет",I544:CG544)</f>
        <v>1248.03638</v>
      </c>
      <c r="I544" s="259"/>
      <c r="J544" s="32"/>
      <c r="K544" s="358"/>
      <c r="L544" s="39"/>
      <c r="M544" s="358"/>
      <c r="N544" s="39"/>
      <c r="O544" s="358"/>
      <c r="P544" s="39"/>
      <c r="Q544" s="259"/>
      <c r="R544" s="32"/>
      <c r="S544" s="39"/>
      <c r="T544" s="259"/>
      <c r="U544" s="32"/>
      <c r="V544" s="358"/>
      <c r="W544" s="53"/>
      <c r="X544" s="358"/>
      <c r="Y544" s="39"/>
      <c r="Z544" s="371"/>
      <c r="AA544" s="40"/>
      <c r="AB544" s="358"/>
      <c r="AC544" s="39"/>
      <c r="AD544" s="54"/>
      <c r="AE544" s="358"/>
      <c r="AF544" s="39"/>
      <c r="AG544" s="39"/>
      <c r="AH544" s="259"/>
      <c r="AI544" s="32"/>
      <c r="AJ544" s="259">
        <v>3055.5373399999999</v>
      </c>
      <c r="AK544" s="32">
        <v>1248.03638</v>
      </c>
      <c r="AL544" s="259"/>
      <c r="AM544" s="39"/>
      <c r="AN544" s="371"/>
      <c r="AO544" s="40"/>
      <c r="AP544" s="358"/>
      <c r="AQ544" s="39"/>
      <c r="AR544" s="40"/>
      <c r="AS544" s="40"/>
      <c r="AT544" s="40"/>
      <c r="AU544" s="39"/>
      <c r="AV544" s="358"/>
      <c r="AW544" s="39"/>
      <c r="AX544" s="54"/>
      <c r="AY544" s="358"/>
      <c r="AZ544" s="39"/>
      <c r="BA544" s="358"/>
      <c r="BB544" s="39"/>
      <c r="BC544" s="40"/>
      <c r="BD544" s="39"/>
      <c r="BE544" s="39"/>
      <c r="BF544" s="40"/>
      <c r="BG544" s="40"/>
      <c r="BH544" s="55"/>
      <c r="BI544" s="56"/>
      <c r="BJ544" s="39"/>
      <c r="BK544" s="54"/>
      <c r="BL544" s="358"/>
      <c r="BM544" s="39"/>
      <c r="BN544" s="381"/>
      <c r="BO544" s="53"/>
      <c r="BP544" s="53"/>
      <c r="BQ544" s="39"/>
      <c r="BR544" s="39"/>
      <c r="BS544" s="39"/>
      <c r="BT544" s="32"/>
      <c r="BU544" s="39"/>
      <c r="BV544" s="57"/>
      <c r="BW544" s="375"/>
      <c r="BX544" s="54"/>
      <c r="BY544" s="358"/>
      <c r="BZ544" s="58"/>
      <c r="CA544" s="59"/>
      <c r="CB544" s="60"/>
      <c r="CC544" s="59"/>
      <c r="CD544" s="59"/>
      <c r="CE544" s="61"/>
      <c r="CF544" s="39"/>
      <c r="CG544" s="39"/>
    </row>
    <row r="545" spans="1:85" ht="46.5" outlineLevel="1" x14ac:dyDescent="0.35">
      <c r="A545" s="86" t="s">
        <v>842</v>
      </c>
      <c r="B545" s="10" t="s">
        <v>843</v>
      </c>
      <c r="C545" s="35" t="s">
        <v>118</v>
      </c>
      <c r="D545" s="72" t="s">
        <v>844</v>
      </c>
      <c r="E545" s="36" t="s">
        <v>74</v>
      </c>
      <c r="F545" s="77">
        <f t="shared" si="95"/>
        <v>35091.051749999999</v>
      </c>
      <c r="G545" s="259">
        <f t="shared" si="85"/>
        <v>17262.864160000001</v>
      </c>
      <c r="H545" s="32">
        <f t="shared" si="86"/>
        <v>17828.187590000001</v>
      </c>
      <c r="I545" s="259">
        <v>14644.04312</v>
      </c>
      <c r="J545" s="32">
        <v>5981.3697599999996</v>
      </c>
      <c r="K545" s="358"/>
      <c r="L545" s="39"/>
      <c r="M545" s="358">
        <v>688.91642999999999</v>
      </c>
      <c r="N545" s="39">
        <v>281.38839999999999</v>
      </c>
      <c r="O545" s="358"/>
      <c r="P545" s="39"/>
      <c r="Q545" s="259"/>
      <c r="R545" s="32"/>
      <c r="S545" s="39">
        <f>8912.06622+1865.09282</f>
        <v>10777.15904</v>
      </c>
      <c r="T545" s="259">
        <v>1929.90461</v>
      </c>
      <c r="U545" s="32">
        <v>788.27039000000002</v>
      </c>
      <c r="V545" s="358"/>
      <c r="W545" s="53"/>
      <c r="X545" s="358"/>
      <c r="Y545" s="39"/>
      <c r="Z545" s="371"/>
      <c r="AA545" s="40"/>
      <c r="AB545" s="358"/>
      <c r="AC545" s="39"/>
      <c r="AD545" s="54"/>
      <c r="AE545" s="358"/>
      <c r="AF545" s="39"/>
      <c r="AG545" s="39"/>
      <c r="AH545" s="259"/>
      <c r="AI545" s="32"/>
      <c r="AJ545" s="259"/>
      <c r="AK545" s="32"/>
      <c r="AL545" s="259"/>
      <c r="AM545" s="39"/>
      <c r="AN545" s="371"/>
      <c r="AO545" s="40"/>
      <c r="AP545" s="358"/>
      <c r="AQ545" s="39"/>
      <c r="AR545" s="40"/>
      <c r="AS545" s="40"/>
      <c r="AT545" s="40"/>
      <c r="AU545" s="39"/>
      <c r="AV545" s="358"/>
      <c r="AW545" s="39"/>
      <c r="AX545" s="54"/>
      <c r="AY545" s="358"/>
      <c r="AZ545" s="39"/>
      <c r="BA545" s="358"/>
      <c r="BB545" s="39"/>
      <c r="BC545" s="40"/>
      <c r="BD545" s="39"/>
      <c r="BE545" s="39"/>
      <c r="BF545" s="40"/>
      <c r="BG545" s="40"/>
      <c r="BH545" s="55"/>
      <c r="BI545" s="56"/>
      <c r="BJ545" s="39"/>
      <c r="BK545" s="54"/>
      <c r="BL545" s="358"/>
      <c r="BM545" s="39"/>
      <c r="BN545" s="381"/>
      <c r="BO545" s="53"/>
      <c r="BP545" s="53"/>
      <c r="BQ545" s="39"/>
      <c r="BR545" s="39"/>
      <c r="BS545" s="39"/>
      <c r="BT545" s="32"/>
      <c r="BU545" s="39"/>
      <c r="BV545" s="57"/>
      <c r="BW545" s="375"/>
      <c r="BX545" s="54"/>
      <c r="BY545" s="358"/>
      <c r="BZ545" s="58"/>
      <c r="CA545" s="59"/>
      <c r="CB545" s="60"/>
      <c r="CC545" s="59"/>
      <c r="CD545" s="59"/>
      <c r="CE545" s="61"/>
      <c r="CF545" s="39"/>
      <c r="CG545" s="39"/>
    </row>
    <row r="546" spans="1:85" ht="46.5" outlineLevel="1" x14ac:dyDescent="0.35">
      <c r="A546" s="83" t="s">
        <v>833</v>
      </c>
      <c r="B546" s="10" t="s">
        <v>845</v>
      </c>
      <c r="C546" s="35" t="s">
        <v>118</v>
      </c>
      <c r="D546" s="35" t="s">
        <v>846</v>
      </c>
      <c r="E546" s="36" t="s">
        <v>74</v>
      </c>
      <c r="F546" s="77">
        <f t="shared" si="95"/>
        <v>13601.62717</v>
      </c>
      <c r="G546" s="259">
        <f t="shared" si="85"/>
        <v>0</v>
      </c>
      <c r="H546" s="32">
        <f t="shared" si="86"/>
        <v>13601.62717</v>
      </c>
      <c r="I546" s="259"/>
      <c r="J546" s="32"/>
      <c r="K546" s="358"/>
      <c r="L546" s="39"/>
      <c r="M546" s="358"/>
      <c r="N546" s="39"/>
      <c r="O546" s="358"/>
      <c r="P546" s="39"/>
      <c r="Q546" s="259"/>
      <c r="R546" s="32"/>
      <c r="S546" s="39"/>
      <c r="T546" s="259"/>
      <c r="U546" s="32"/>
      <c r="V546" s="358"/>
      <c r="W546" s="53"/>
      <c r="X546" s="358"/>
      <c r="Y546" s="39"/>
      <c r="Z546" s="371"/>
      <c r="AA546" s="40"/>
      <c r="AB546" s="358"/>
      <c r="AC546" s="39"/>
      <c r="AD546" s="54"/>
      <c r="AE546" s="358"/>
      <c r="AF546" s="39"/>
      <c r="AG546" s="39">
        <v>12759.981089999999</v>
      </c>
      <c r="AH546" s="259"/>
      <c r="AI546" s="32"/>
      <c r="AJ546" s="259"/>
      <c r="AK546" s="32"/>
      <c r="AL546" s="259"/>
      <c r="AM546" s="39"/>
      <c r="AN546" s="371"/>
      <c r="AO546" s="40"/>
      <c r="AP546" s="358"/>
      <c r="AQ546" s="39"/>
      <c r="AR546" s="40"/>
      <c r="AS546" s="40"/>
      <c r="AT546" s="40"/>
      <c r="AU546" s="39"/>
      <c r="AV546" s="358"/>
      <c r="AW546" s="39"/>
      <c r="AX546" s="54"/>
      <c r="AY546" s="358"/>
      <c r="AZ546" s="39"/>
      <c r="BA546" s="358"/>
      <c r="BB546" s="39"/>
      <c r="BC546" s="40"/>
      <c r="BD546" s="39"/>
      <c r="BE546" s="39"/>
      <c r="BF546" s="40"/>
      <c r="BG546" s="40"/>
      <c r="BH546" s="55"/>
      <c r="BI546" s="56"/>
      <c r="BJ546" s="39"/>
      <c r="BK546" s="54"/>
      <c r="BL546" s="358"/>
      <c r="BM546" s="39"/>
      <c r="BN546" s="381"/>
      <c r="BO546" s="53"/>
      <c r="BP546" s="53"/>
      <c r="BQ546" s="39"/>
      <c r="BR546" s="39"/>
      <c r="BS546" s="39"/>
      <c r="BT546" s="32"/>
      <c r="BU546" s="39">
        <v>841.64607999999998</v>
      </c>
      <c r="BV546" s="57"/>
      <c r="BW546" s="375"/>
      <c r="BX546" s="54"/>
      <c r="BY546" s="358"/>
      <c r="BZ546" s="58"/>
      <c r="CA546" s="59"/>
      <c r="CB546" s="60"/>
      <c r="CC546" s="59"/>
      <c r="CD546" s="59"/>
      <c r="CE546" s="61"/>
      <c r="CF546" s="39"/>
      <c r="CG546" s="39"/>
    </row>
    <row r="547" spans="1:85" ht="46.5" outlineLevel="1" x14ac:dyDescent="0.35">
      <c r="A547" s="86" t="s">
        <v>830</v>
      </c>
      <c r="B547" s="78" t="s">
        <v>129</v>
      </c>
      <c r="C547" s="35" t="s">
        <v>118</v>
      </c>
      <c r="D547" s="72" t="s">
        <v>849</v>
      </c>
      <c r="E547" s="36" t="s">
        <v>74</v>
      </c>
      <c r="F547" s="77">
        <f t="shared" si="95"/>
        <v>26653.518649999998</v>
      </c>
      <c r="G547" s="259">
        <f t="shared" si="85"/>
        <v>3011.2466199999999</v>
      </c>
      <c r="H547" s="32">
        <f t="shared" si="86"/>
        <v>23642.27203</v>
      </c>
      <c r="I547" s="259">
        <v>1824.36898</v>
      </c>
      <c r="J547" s="32">
        <v>745.16479000000004</v>
      </c>
      <c r="K547" s="358">
        <f>220.5828+80.41814</f>
        <v>301.00094000000001</v>
      </c>
      <c r="L547" s="39">
        <f>90.0972+32.84684</f>
        <v>122.94404</v>
      </c>
      <c r="M547" s="358">
        <v>52.199809999999999</v>
      </c>
      <c r="N547" s="39">
        <v>21.321059999999999</v>
      </c>
      <c r="O547" s="358"/>
      <c r="P547" s="39"/>
      <c r="Q547" s="259"/>
      <c r="R547" s="32"/>
      <c r="S547" s="39">
        <v>1558.73</v>
      </c>
      <c r="T547" s="259"/>
      <c r="U547" s="32"/>
      <c r="V547" s="358"/>
      <c r="W547" s="53"/>
      <c r="X547" s="358"/>
      <c r="Y547" s="39"/>
      <c r="Z547" s="371"/>
      <c r="AA547" s="40"/>
      <c r="AB547" s="358"/>
      <c r="AC547" s="39"/>
      <c r="AD547" s="54"/>
      <c r="AE547" s="358"/>
      <c r="AF547" s="39"/>
      <c r="AG547" s="39">
        <v>6775.2129500000001</v>
      </c>
      <c r="AH547" s="358">
        <v>833.67688999999996</v>
      </c>
      <c r="AI547" s="39">
        <v>340.51591000000002</v>
      </c>
      <c r="AJ547" s="259"/>
      <c r="AK547" s="32"/>
      <c r="AL547" s="259"/>
      <c r="AM547" s="39"/>
      <c r="AN547" s="371"/>
      <c r="AO547" s="40"/>
      <c r="AP547" s="358"/>
      <c r="AQ547" s="39"/>
      <c r="AR547" s="40"/>
      <c r="AS547" s="40"/>
      <c r="AT547" s="40"/>
      <c r="AU547" s="39"/>
      <c r="AV547" s="358"/>
      <c r="AW547" s="39"/>
      <c r="AX547" s="54"/>
      <c r="AY547" s="358"/>
      <c r="AZ547" s="39"/>
      <c r="BA547" s="358"/>
      <c r="BB547" s="39"/>
      <c r="BC547" s="40"/>
      <c r="BD547" s="39"/>
      <c r="BE547" s="39"/>
      <c r="BF547" s="40"/>
      <c r="BG547" s="40"/>
      <c r="BH547" s="55"/>
      <c r="BI547" s="56"/>
      <c r="BJ547" s="39"/>
      <c r="BK547" s="54"/>
      <c r="BL547" s="358"/>
      <c r="BM547" s="39"/>
      <c r="BN547" s="381"/>
      <c r="BO547" s="53"/>
      <c r="BP547" s="53"/>
      <c r="BQ547" s="39"/>
      <c r="BR547" s="39"/>
      <c r="BS547" s="39"/>
      <c r="BT547" s="32"/>
      <c r="BU547" s="39"/>
      <c r="BV547" s="57"/>
      <c r="BW547" s="375"/>
      <c r="BX547" s="54"/>
      <c r="BY547" s="358"/>
      <c r="BZ547" s="58"/>
      <c r="CA547" s="59"/>
      <c r="CB547" s="60"/>
      <c r="CC547" s="59"/>
      <c r="CD547" s="59"/>
      <c r="CE547" s="61">
        <v>14078.38328</v>
      </c>
      <c r="CF547" s="39"/>
      <c r="CG547" s="39"/>
    </row>
    <row r="548" spans="1:85" outlineLevel="1" x14ac:dyDescent="0.35">
      <c r="A548" s="75" t="s">
        <v>833</v>
      </c>
      <c r="B548" s="78" t="s">
        <v>850</v>
      </c>
      <c r="C548" s="35" t="s">
        <v>118</v>
      </c>
      <c r="D548" s="35" t="s">
        <v>851</v>
      </c>
      <c r="E548" s="36" t="s">
        <v>74</v>
      </c>
      <c r="F548" s="77">
        <f t="shared" si="95"/>
        <v>4740.3214099999996</v>
      </c>
      <c r="G548" s="259">
        <f t="shared" si="85"/>
        <v>967.05382999999995</v>
      </c>
      <c r="H548" s="32">
        <f t="shared" si="86"/>
        <v>3773.2675799999997</v>
      </c>
      <c r="I548" s="259"/>
      <c r="J548" s="32"/>
      <c r="K548" s="358"/>
      <c r="L548" s="39"/>
      <c r="M548" s="358"/>
      <c r="N548" s="39"/>
      <c r="O548" s="358"/>
      <c r="P548" s="39"/>
      <c r="Q548" s="259"/>
      <c r="R548" s="32"/>
      <c r="S548" s="39"/>
      <c r="T548" s="259"/>
      <c r="U548" s="32"/>
      <c r="V548" s="358"/>
      <c r="W548" s="53"/>
      <c r="X548" s="358"/>
      <c r="Y548" s="39"/>
      <c r="Z548" s="371"/>
      <c r="AA548" s="40"/>
      <c r="AB548" s="358"/>
      <c r="AC548" s="39"/>
      <c r="AD548" s="54"/>
      <c r="AE548" s="358"/>
      <c r="AF548" s="39"/>
      <c r="AG548" s="39">
        <v>3378.2737699999998</v>
      </c>
      <c r="AH548" s="358">
        <v>967.05382999999995</v>
      </c>
      <c r="AI548" s="39">
        <v>394.99381</v>
      </c>
      <c r="AJ548" s="259"/>
      <c r="AK548" s="32"/>
      <c r="AL548" s="259"/>
      <c r="AM548" s="39"/>
      <c r="AN548" s="371"/>
      <c r="AO548" s="40"/>
      <c r="AP548" s="358"/>
      <c r="AQ548" s="39"/>
      <c r="AR548" s="40"/>
      <c r="AS548" s="40"/>
      <c r="AT548" s="40"/>
      <c r="AU548" s="39"/>
      <c r="AV548" s="358"/>
      <c r="AW548" s="39"/>
      <c r="AX548" s="54"/>
      <c r="AY548" s="358"/>
      <c r="AZ548" s="39"/>
      <c r="BA548" s="358"/>
      <c r="BB548" s="39"/>
      <c r="BC548" s="40"/>
      <c r="BD548" s="39"/>
      <c r="BE548" s="39"/>
      <c r="BF548" s="40"/>
      <c r="BG548" s="40"/>
      <c r="BH548" s="55"/>
      <c r="BI548" s="56"/>
      <c r="BJ548" s="39"/>
      <c r="BK548" s="54"/>
      <c r="BL548" s="358"/>
      <c r="BM548" s="39"/>
      <c r="BN548" s="381"/>
      <c r="BO548" s="53"/>
      <c r="BP548" s="53"/>
      <c r="BQ548" s="39"/>
      <c r="BR548" s="39"/>
      <c r="BS548" s="39"/>
      <c r="BT548" s="32"/>
      <c r="BU548" s="39"/>
      <c r="BV548" s="57"/>
      <c r="BW548" s="375"/>
      <c r="BX548" s="54"/>
      <c r="BY548" s="358"/>
      <c r="BZ548" s="58"/>
      <c r="CA548" s="59"/>
      <c r="CB548" s="60"/>
      <c r="CC548" s="59"/>
      <c r="CD548" s="59"/>
      <c r="CE548" s="61"/>
      <c r="CF548" s="39"/>
      <c r="CG548" s="39"/>
    </row>
    <row r="549" spans="1:85" ht="46.5" outlineLevel="1" x14ac:dyDescent="0.35">
      <c r="A549" s="86" t="s">
        <v>830</v>
      </c>
      <c r="B549" s="78" t="s">
        <v>852</v>
      </c>
      <c r="C549" s="35" t="s">
        <v>118</v>
      </c>
      <c r="D549" s="72">
        <v>2466278809</v>
      </c>
      <c r="E549" s="36" t="s">
        <v>74</v>
      </c>
      <c r="F549" s="77">
        <f t="shared" si="95"/>
        <v>8705.767600000001</v>
      </c>
      <c r="G549" s="259">
        <f t="shared" si="85"/>
        <v>5150.1621000000005</v>
      </c>
      <c r="H549" s="32">
        <f t="shared" si="86"/>
        <v>3555.6055000000001</v>
      </c>
      <c r="I549" s="259">
        <v>3518.1582400000002</v>
      </c>
      <c r="J549" s="32">
        <v>1436.9942100000001</v>
      </c>
      <c r="K549" s="358">
        <f>608.81404+185.87555</f>
        <v>794.68958999999995</v>
      </c>
      <c r="L549" s="39">
        <f>248.67053+75.921</f>
        <v>324.59153000000003</v>
      </c>
      <c r="M549" s="358">
        <v>415.88434000000001</v>
      </c>
      <c r="N549" s="39">
        <v>169.86825999999999</v>
      </c>
      <c r="O549" s="358"/>
      <c r="P549" s="39"/>
      <c r="Q549" s="259"/>
      <c r="R549" s="32"/>
      <c r="S549" s="39">
        <v>1450.0536300000001</v>
      </c>
      <c r="T549" s="259">
        <v>355.00006999999999</v>
      </c>
      <c r="U549" s="32">
        <v>144.99993000000001</v>
      </c>
      <c r="V549" s="358"/>
      <c r="W549" s="53"/>
      <c r="X549" s="358"/>
      <c r="Y549" s="39"/>
      <c r="Z549" s="371"/>
      <c r="AA549" s="40"/>
      <c r="AB549" s="358"/>
      <c r="AC549" s="39"/>
      <c r="AD549" s="54"/>
      <c r="AE549" s="358"/>
      <c r="AF549" s="39"/>
      <c r="AG549" s="39"/>
      <c r="AH549" s="259"/>
      <c r="AI549" s="32"/>
      <c r="AJ549" s="259"/>
      <c r="AK549" s="32"/>
      <c r="AL549" s="259"/>
      <c r="AM549" s="39"/>
      <c r="AN549" s="371"/>
      <c r="AO549" s="40"/>
      <c r="AP549" s="358"/>
      <c r="AQ549" s="39"/>
      <c r="AR549" s="40"/>
      <c r="AS549" s="40"/>
      <c r="AT549" s="40"/>
      <c r="AU549" s="39"/>
      <c r="AV549" s="358"/>
      <c r="AW549" s="39"/>
      <c r="AX549" s="54"/>
      <c r="AY549" s="358"/>
      <c r="AZ549" s="39"/>
      <c r="BA549" s="358"/>
      <c r="BB549" s="39"/>
      <c r="BC549" s="40"/>
      <c r="BD549" s="39"/>
      <c r="BE549" s="39"/>
      <c r="BF549" s="40"/>
      <c r="BG549" s="40"/>
      <c r="BH549" s="55"/>
      <c r="BI549" s="56"/>
      <c r="BJ549" s="39"/>
      <c r="BK549" s="54"/>
      <c r="BL549" s="358"/>
      <c r="BM549" s="39"/>
      <c r="BN549" s="381">
        <v>66.429860000000005</v>
      </c>
      <c r="BO549" s="53">
        <v>29.097940000000001</v>
      </c>
      <c r="BP549" s="53"/>
      <c r="BQ549" s="39"/>
      <c r="BR549" s="39"/>
      <c r="BS549" s="39"/>
      <c r="BT549" s="32"/>
      <c r="BU549" s="39"/>
      <c r="BV549" s="57"/>
      <c r="BW549" s="375"/>
      <c r="BX549" s="54"/>
      <c r="BY549" s="358"/>
      <c r="BZ549" s="58"/>
      <c r="CA549" s="59"/>
      <c r="CB549" s="60"/>
      <c r="CC549" s="59"/>
      <c r="CD549" s="59"/>
      <c r="CE549" s="61"/>
      <c r="CF549" s="39"/>
      <c r="CG549" s="39"/>
    </row>
    <row r="550" spans="1:85" ht="46.5" outlineLevel="1" x14ac:dyDescent="0.35">
      <c r="A550" s="86" t="s">
        <v>830</v>
      </c>
      <c r="B550" s="78" t="s">
        <v>853</v>
      </c>
      <c r="C550" s="35" t="s">
        <v>118</v>
      </c>
      <c r="D550" s="72" t="s">
        <v>854</v>
      </c>
      <c r="E550" s="36" t="s">
        <v>248</v>
      </c>
      <c r="F550" s="77">
        <f t="shared" si="95"/>
        <v>56856.277029999997</v>
      </c>
      <c r="G550" s="259">
        <f t="shared" si="85"/>
        <v>7653.6757099999995</v>
      </c>
      <c r="H550" s="32">
        <f t="shared" si="86"/>
        <v>49202.601320000002</v>
      </c>
      <c r="I550" s="259"/>
      <c r="J550" s="32"/>
      <c r="K550" s="358"/>
      <c r="L550" s="39"/>
      <c r="M550" s="358"/>
      <c r="N550" s="39"/>
      <c r="O550" s="358"/>
      <c r="P550" s="39"/>
      <c r="Q550" s="259"/>
      <c r="R550" s="32"/>
      <c r="S550" s="39">
        <v>3781.2213900000002</v>
      </c>
      <c r="T550" s="259"/>
      <c r="U550" s="32"/>
      <c r="V550" s="358"/>
      <c r="W550" s="53"/>
      <c r="X550" s="358"/>
      <c r="Y550" s="39"/>
      <c r="Z550" s="371"/>
      <c r="AA550" s="40"/>
      <c r="AB550" s="358"/>
      <c r="AC550" s="39"/>
      <c r="AD550" s="54"/>
      <c r="AE550" s="358"/>
      <c r="AF550" s="39"/>
      <c r="AG550" s="39">
        <v>13570.259840000001</v>
      </c>
      <c r="AH550" s="358">
        <v>7504.4496499999996</v>
      </c>
      <c r="AI550" s="39">
        <v>3065.1977499999998</v>
      </c>
      <c r="AJ550" s="259"/>
      <c r="AK550" s="32"/>
      <c r="AL550" s="259"/>
      <c r="AM550" s="39"/>
      <c r="AN550" s="371"/>
      <c r="AO550" s="40"/>
      <c r="AP550" s="358"/>
      <c r="AQ550" s="39"/>
      <c r="AR550" s="40"/>
      <c r="AS550" s="40"/>
      <c r="AT550" s="40"/>
      <c r="AU550" s="39"/>
      <c r="AV550" s="358"/>
      <c r="AW550" s="39"/>
      <c r="AX550" s="54"/>
      <c r="AY550" s="358"/>
      <c r="AZ550" s="39"/>
      <c r="BA550" s="358"/>
      <c r="BB550" s="39"/>
      <c r="BC550" s="40"/>
      <c r="BD550" s="39"/>
      <c r="BE550" s="39"/>
      <c r="BF550" s="40"/>
      <c r="BG550" s="40"/>
      <c r="BH550" s="55"/>
      <c r="BI550" s="56"/>
      <c r="BJ550" s="39"/>
      <c r="BK550" s="54"/>
      <c r="BL550" s="358"/>
      <c r="BM550" s="39"/>
      <c r="BN550" s="381">
        <v>113.45529000000001</v>
      </c>
      <c r="BO550" s="53">
        <v>49.696260000000002</v>
      </c>
      <c r="BP550" s="53"/>
      <c r="BQ550" s="39"/>
      <c r="BR550" s="39"/>
      <c r="BS550" s="39"/>
      <c r="BT550" s="32"/>
      <c r="BU550" s="39">
        <v>4804.7040800000004</v>
      </c>
      <c r="BV550" s="57"/>
      <c r="BW550" s="375">
        <v>35.770769999999999</v>
      </c>
      <c r="BX550" s="54">
        <v>104.15081000000001</v>
      </c>
      <c r="BY550" s="358"/>
      <c r="BZ550" s="58"/>
      <c r="CA550" s="59"/>
      <c r="CB550" s="60"/>
      <c r="CC550" s="59"/>
      <c r="CD550" s="59"/>
      <c r="CE550" s="61">
        <v>23827.371190000002</v>
      </c>
      <c r="CF550" s="39"/>
      <c r="CG550" s="39"/>
    </row>
    <row r="551" spans="1:85" s="3" customFormat="1" ht="22.5" x14ac:dyDescent="0.3">
      <c r="A551" s="264" t="s">
        <v>855</v>
      </c>
      <c r="B551" s="265"/>
      <c r="C551" s="261" t="s">
        <v>135</v>
      </c>
      <c r="D551" s="262"/>
      <c r="E551" s="262"/>
      <c r="F551" s="249">
        <f>SUBTOTAL(9,F535:F550)</f>
        <v>156084.47272999998</v>
      </c>
      <c r="G551" s="249">
        <f>SUBTOTAL(9,G535:G550)</f>
        <v>37823.022850000001</v>
      </c>
      <c r="H551" s="249">
        <f>SUBTOTAL(9,H535:H550)</f>
        <v>118261.44988</v>
      </c>
      <c r="I551" s="249">
        <f>SUBTOTAL(9,I535:I550)</f>
        <v>19986.570340000002</v>
      </c>
      <c r="J551" s="249">
        <f>SUBTOTAL(9,J535:J550)</f>
        <v>8163.5287599999992</v>
      </c>
      <c r="K551" s="249">
        <f>SUBTOTAL(9,K535:K550)</f>
        <v>1280.4286299999999</v>
      </c>
      <c r="L551" s="249">
        <f>SUBTOTAL(9,L535:L550)</f>
        <v>522.99197000000004</v>
      </c>
      <c r="M551" s="249">
        <f>SUBTOTAL(9,M535:M550)</f>
        <v>1157.0005799999999</v>
      </c>
      <c r="N551" s="249">
        <f>SUBTOTAL(9,N535:N550)</f>
        <v>472.57772</v>
      </c>
      <c r="O551" s="249">
        <f>SUBTOTAL(9,O535:O550)</f>
        <v>0</v>
      </c>
      <c r="P551" s="249">
        <f>SUBTOTAL(9,P535:P550)</f>
        <v>0</v>
      </c>
      <c r="Q551" s="249">
        <f>SUBTOTAL(9,Q535:Q550)</f>
        <v>0</v>
      </c>
      <c r="R551" s="249">
        <f>SUBTOTAL(9,R535:R550)</f>
        <v>0</v>
      </c>
      <c r="S551" s="249">
        <f>SUBTOTAL(9,S535:S550)</f>
        <v>19394.40006</v>
      </c>
      <c r="T551" s="249">
        <f>SUBTOTAL(9,T535:T550)</f>
        <v>2695.2476700000002</v>
      </c>
      <c r="U551" s="249">
        <f>SUBTOTAL(9,U535:U550)</f>
        <v>1100.87509</v>
      </c>
      <c r="V551" s="249">
        <f>SUBTOTAL(9,V535:V550)</f>
        <v>0</v>
      </c>
      <c r="W551" s="249">
        <f>SUBTOTAL(9,W535:W550)</f>
        <v>0</v>
      </c>
      <c r="X551" s="249">
        <f>SUBTOTAL(9,X535:X550)</f>
        <v>0</v>
      </c>
      <c r="Y551" s="249">
        <f>SUBTOTAL(9,Y535:Y550)</f>
        <v>0</v>
      </c>
      <c r="Z551" s="249">
        <f>SUBTOTAL(9,Z535:Z550)</f>
        <v>0</v>
      </c>
      <c r="AA551" s="249">
        <f>SUBTOTAL(9,AA535:AA550)</f>
        <v>0</v>
      </c>
      <c r="AB551" s="249">
        <f>SUBTOTAL(9,AB535:AB550)</f>
        <v>0</v>
      </c>
      <c r="AC551" s="249">
        <f>SUBTOTAL(9,AC535:AC550)</f>
        <v>0</v>
      </c>
      <c r="AD551" s="249">
        <f>SUBTOTAL(9,AD535:AD550)</f>
        <v>94.644999999999996</v>
      </c>
      <c r="AE551" s="249">
        <f>SUBTOTAL(9,AE535:AE550)</f>
        <v>0</v>
      </c>
      <c r="AF551" s="249">
        <f>SUBTOTAL(9,AF535:AF550)</f>
        <v>0</v>
      </c>
      <c r="AG551" s="249">
        <f>SUBTOTAL(9,AG535:AG550)</f>
        <v>37177.356359999998</v>
      </c>
      <c r="AH551" s="249">
        <f>SUBTOTAL(9,AH535:AH550)</f>
        <v>9432.5823700000001</v>
      </c>
      <c r="AI551" s="249">
        <f>SUBTOTAL(9,AI535:AI550)</f>
        <v>3852.7448999999997</v>
      </c>
      <c r="AJ551" s="249">
        <f>SUBTOTAL(9,AJ535:AJ550)</f>
        <v>3055.5373399999999</v>
      </c>
      <c r="AK551" s="249">
        <f>SUBTOTAL(9,AK535:AK550)</f>
        <v>1248.03638</v>
      </c>
      <c r="AL551" s="249">
        <f>SUBTOTAL(9,AL535:AL550)</f>
        <v>0</v>
      </c>
      <c r="AM551" s="249">
        <f>SUBTOTAL(9,AM535:AM550)</f>
        <v>0</v>
      </c>
      <c r="AN551" s="249">
        <f>SUBTOTAL(9,AN535:AN550)</f>
        <v>0</v>
      </c>
      <c r="AO551" s="249">
        <f>SUBTOTAL(9,AO535:AO550)</f>
        <v>0</v>
      </c>
      <c r="AP551" s="249">
        <f>SUBTOTAL(9,AP535:AP550)</f>
        <v>0</v>
      </c>
      <c r="AQ551" s="249">
        <f>SUBTOTAL(9,AQ535:AQ550)</f>
        <v>0</v>
      </c>
      <c r="AR551" s="249">
        <f>SUBTOTAL(9,AR535:AR550)</f>
        <v>0</v>
      </c>
      <c r="AS551" s="249">
        <f>SUBTOTAL(9,AS535:AS550)</f>
        <v>0</v>
      </c>
      <c r="AT551" s="249">
        <f>SUBTOTAL(9,AT535:AT550)</f>
        <v>0</v>
      </c>
      <c r="AU551" s="249">
        <f>SUBTOTAL(9,AU535:AU550)</f>
        <v>0</v>
      </c>
      <c r="AV551" s="249">
        <f>SUBTOTAL(9,AV535:AV550)</f>
        <v>0</v>
      </c>
      <c r="AW551" s="249">
        <f>SUBTOTAL(9,AW535:AW550)</f>
        <v>0</v>
      </c>
      <c r="AX551" s="249">
        <f>SUBTOTAL(9,AX535:AX550)</f>
        <v>0</v>
      </c>
      <c r="AY551" s="249">
        <f>SUBTOTAL(9,AY535:AY550)</f>
        <v>0</v>
      </c>
      <c r="AZ551" s="249">
        <f>SUBTOTAL(9,AZ535:AZ550)</f>
        <v>0</v>
      </c>
      <c r="BA551" s="249">
        <f>SUBTOTAL(9,BA535:BA550)</f>
        <v>0</v>
      </c>
      <c r="BB551" s="249">
        <f>SUBTOTAL(9,BB535:BB550)</f>
        <v>0</v>
      </c>
      <c r="BC551" s="249">
        <f>SUBTOTAL(9,BC535:BC550)</f>
        <v>0</v>
      </c>
      <c r="BD551" s="249">
        <f>SUBTOTAL(9,BD535:BD550)</f>
        <v>0</v>
      </c>
      <c r="BE551" s="249">
        <f>SUBTOTAL(9,BE535:BE550)</f>
        <v>0</v>
      </c>
      <c r="BF551" s="249">
        <f>SUBTOTAL(9,BF535:BF550)</f>
        <v>0</v>
      </c>
      <c r="BG551" s="249">
        <f>SUBTOTAL(9,BG535:BG550)</f>
        <v>0</v>
      </c>
      <c r="BH551" s="249">
        <f>SUBTOTAL(9,BH535:BH550)</f>
        <v>0</v>
      </c>
      <c r="BI551" s="249">
        <f>SUBTOTAL(9,BI535:BI550)</f>
        <v>1350.2439999999999</v>
      </c>
      <c r="BJ551" s="249">
        <f>SUBTOTAL(9,BJ535:BJ550)</f>
        <v>1149</v>
      </c>
      <c r="BK551" s="249">
        <f>SUBTOTAL(9,BK535:BK550)</f>
        <v>0</v>
      </c>
      <c r="BL551" s="249">
        <f>SUBTOTAL(9,BL535:BL550)</f>
        <v>0</v>
      </c>
      <c r="BM551" s="249">
        <f>SUBTOTAL(9,BM535:BM550)</f>
        <v>0</v>
      </c>
      <c r="BN551" s="249">
        <f>SUBTOTAL(9,BN535:BN550)</f>
        <v>179.88515000000001</v>
      </c>
      <c r="BO551" s="249">
        <f>SUBTOTAL(9,BO535:BO550)</f>
        <v>78.794200000000004</v>
      </c>
      <c r="BP551" s="249">
        <f>SUBTOTAL(9,BP535:BP550)</f>
        <v>0</v>
      </c>
      <c r="BQ551" s="249">
        <f>SUBTOTAL(9,BQ535:BQ550)</f>
        <v>0</v>
      </c>
      <c r="BR551" s="249">
        <f>SUBTOTAL(9,BR535:BR550)</f>
        <v>0</v>
      </c>
      <c r="BS551" s="249">
        <f>SUBTOTAL(9,BS535:BS550)</f>
        <v>0</v>
      </c>
      <c r="BT551" s="249">
        <f>SUBTOTAL(9,BT535:BT550)</f>
        <v>0</v>
      </c>
      <c r="BU551" s="249">
        <f>SUBTOTAL(9,BU535:BU550)</f>
        <v>5646.35016</v>
      </c>
      <c r="BV551" s="249">
        <f>SUBTOTAL(9,BV535:BV550)</f>
        <v>0</v>
      </c>
      <c r="BW551" s="249">
        <f>SUBTOTAL(9,BW535:BW550)</f>
        <v>35.770769999999999</v>
      </c>
      <c r="BX551" s="249">
        <f>SUBTOTAL(9,BX535:BX550)</f>
        <v>104.15081000000001</v>
      </c>
      <c r="BY551" s="249">
        <f>SUBTOTAL(9,BY535:BY550)</f>
        <v>0</v>
      </c>
      <c r="BZ551" s="249">
        <f>SUBTOTAL(9,BZ535:BZ550)</f>
        <v>0</v>
      </c>
      <c r="CA551" s="249">
        <f>SUBTOTAL(9,CA535:CA550)</f>
        <v>0</v>
      </c>
      <c r="CB551" s="249">
        <f>SUBTOTAL(9,CB535:CB550)</f>
        <v>0</v>
      </c>
      <c r="CC551" s="249">
        <f>SUBTOTAL(9,CC535:CC550)</f>
        <v>0</v>
      </c>
      <c r="CD551" s="249">
        <f>SUBTOTAL(9,CD535:CD550)</f>
        <v>0</v>
      </c>
      <c r="CE551" s="249">
        <f>SUBTOTAL(9,CE535:CE550)</f>
        <v>37905.75447</v>
      </c>
      <c r="CF551" s="249">
        <f>SUBTOTAL(9,CF535:CF550)</f>
        <v>0</v>
      </c>
      <c r="CG551" s="249">
        <f>SUBTOTAL(9,CG535:CG550)</f>
        <v>0</v>
      </c>
    </row>
    <row r="552" spans="1:85" ht="69.75" outlineLevel="1" x14ac:dyDescent="0.35">
      <c r="A552" s="135" t="s">
        <v>856</v>
      </c>
      <c r="B552" s="10" t="s">
        <v>857</v>
      </c>
      <c r="C552" s="35" t="s">
        <v>73</v>
      </c>
      <c r="D552" s="72" t="s">
        <v>858</v>
      </c>
      <c r="E552" s="36" t="s">
        <v>74</v>
      </c>
      <c r="F552" s="77">
        <f t="shared" ref="F552:F570" si="96">G552+H552</f>
        <v>133.5771</v>
      </c>
      <c r="G552" s="259">
        <f t="shared" si="85"/>
        <v>0</v>
      </c>
      <c r="H552" s="32">
        <f t="shared" si="86"/>
        <v>133.5771</v>
      </c>
      <c r="I552" s="259"/>
      <c r="J552" s="32"/>
      <c r="K552" s="358"/>
      <c r="L552" s="39"/>
      <c r="M552" s="358"/>
      <c r="N552" s="39"/>
      <c r="O552" s="358"/>
      <c r="P552" s="39"/>
      <c r="Q552" s="259"/>
      <c r="R552" s="32"/>
      <c r="S552" s="39">
        <v>133.5771</v>
      </c>
      <c r="T552" s="259"/>
      <c r="U552" s="32"/>
      <c r="V552" s="358"/>
      <c r="W552" s="53"/>
      <c r="X552" s="358"/>
      <c r="Y552" s="39"/>
      <c r="Z552" s="371"/>
      <c r="AA552" s="40"/>
      <c r="AB552" s="358"/>
      <c r="AC552" s="39"/>
      <c r="AD552" s="54"/>
      <c r="AE552" s="358"/>
      <c r="AF552" s="39"/>
      <c r="AG552" s="39"/>
      <c r="AH552" s="259"/>
      <c r="AI552" s="32"/>
      <c r="AJ552" s="259"/>
      <c r="AK552" s="32"/>
      <c r="AL552" s="259"/>
      <c r="AM552" s="39"/>
      <c r="AN552" s="371"/>
      <c r="AO552" s="40"/>
      <c r="AP552" s="358"/>
      <c r="AQ552" s="39"/>
      <c r="AR552" s="40"/>
      <c r="AS552" s="40"/>
      <c r="AT552" s="40"/>
      <c r="AU552" s="39"/>
      <c r="AV552" s="358"/>
      <c r="AW552" s="39"/>
      <c r="AX552" s="54"/>
      <c r="AY552" s="358"/>
      <c r="AZ552" s="39"/>
      <c r="BA552" s="358"/>
      <c r="BB552" s="39"/>
      <c r="BC552" s="40"/>
      <c r="BD552" s="39"/>
      <c r="BE552" s="39"/>
      <c r="BF552" s="40"/>
      <c r="BG552" s="40"/>
      <c r="BH552" s="55"/>
      <c r="BI552" s="44"/>
      <c r="BJ552" s="32"/>
      <c r="BK552" s="54"/>
      <c r="BL552" s="358"/>
      <c r="BM552" s="39"/>
      <c r="BN552" s="381"/>
      <c r="BO552" s="53"/>
      <c r="BP552" s="53"/>
      <c r="BQ552" s="39"/>
      <c r="BR552" s="39"/>
      <c r="BS552" s="39"/>
      <c r="BT552" s="32"/>
      <c r="BU552" s="39"/>
      <c r="BV552" s="57"/>
      <c r="BW552" s="375"/>
      <c r="BX552" s="54"/>
      <c r="BY552" s="358"/>
      <c r="BZ552" s="58"/>
      <c r="CA552" s="59"/>
      <c r="CB552" s="60"/>
      <c r="CC552" s="59"/>
      <c r="CD552" s="59"/>
      <c r="CE552" s="61"/>
      <c r="CF552" s="39"/>
      <c r="CG552" s="39"/>
    </row>
    <row r="553" spans="1:85" ht="69.75" outlineLevel="1" x14ac:dyDescent="0.35">
      <c r="A553" s="83" t="s">
        <v>856</v>
      </c>
      <c r="B553" s="10" t="s">
        <v>859</v>
      </c>
      <c r="C553" s="35" t="s">
        <v>73</v>
      </c>
      <c r="D553" s="72">
        <v>243300063858</v>
      </c>
      <c r="E553" s="36" t="s">
        <v>74</v>
      </c>
      <c r="F553" s="77">
        <f t="shared" si="96"/>
        <v>2148.3950799999998</v>
      </c>
      <c r="G553" s="259">
        <f t="shared" si="85"/>
        <v>153.04750999999999</v>
      </c>
      <c r="H553" s="32">
        <f t="shared" si="86"/>
        <v>1995.3475699999999</v>
      </c>
      <c r="I553" s="259">
        <v>100.51705</v>
      </c>
      <c r="J553" s="32">
        <v>41.056260000000002</v>
      </c>
      <c r="K553" s="358">
        <v>4.5954800000000002</v>
      </c>
      <c r="L553" s="39">
        <v>1.8770199999999999</v>
      </c>
      <c r="M553" s="358">
        <v>47.934980000000003</v>
      </c>
      <c r="N553" s="39">
        <v>19.579080000000001</v>
      </c>
      <c r="O553" s="358"/>
      <c r="P553" s="39"/>
      <c r="Q553" s="259"/>
      <c r="R553" s="32"/>
      <c r="S553" s="39">
        <v>12.36825</v>
      </c>
      <c r="T553" s="259"/>
      <c r="U553" s="32"/>
      <c r="V553" s="358"/>
      <c r="W553" s="53"/>
      <c r="X553" s="358"/>
      <c r="Y553" s="39"/>
      <c r="Z553" s="371"/>
      <c r="AA553" s="40"/>
      <c r="AB553" s="358"/>
      <c r="AC553" s="39"/>
      <c r="AD553" s="54"/>
      <c r="AE553" s="358"/>
      <c r="AF553" s="39"/>
      <c r="AG553" s="39"/>
      <c r="AH553" s="259"/>
      <c r="AI553" s="32"/>
      <c r="AJ553" s="259"/>
      <c r="AK553" s="32"/>
      <c r="AL553" s="259"/>
      <c r="AM553" s="39"/>
      <c r="AN553" s="371"/>
      <c r="AO553" s="40"/>
      <c r="AP553" s="358"/>
      <c r="AQ553" s="39"/>
      <c r="AR553" s="40"/>
      <c r="AS553" s="40"/>
      <c r="AT553" s="40"/>
      <c r="AU553" s="39"/>
      <c r="AV553" s="358"/>
      <c r="AW553" s="39"/>
      <c r="AX553" s="54"/>
      <c r="AY553" s="358"/>
      <c r="AZ553" s="39"/>
      <c r="BA553" s="358"/>
      <c r="BB553" s="39"/>
      <c r="BC553" s="40"/>
      <c r="BD553" s="39"/>
      <c r="BE553" s="39"/>
      <c r="BF553" s="40"/>
      <c r="BG553" s="40"/>
      <c r="BH553" s="55"/>
      <c r="BI553" s="56">
        <v>290.45</v>
      </c>
      <c r="BJ553" s="39">
        <v>1630.0169599999999</v>
      </c>
      <c r="BK553" s="54"/>
      <c r="BL553" s="358"/>
      <c r="BM553" s="39"/>
      <c r="BN553" s="381"/>
      <c r="BO553" s="53"/>
      <c r="BP553" s="53"/>
      <c r="BQ553" s="39"/>
      <c r="BR553" s="39"/>
      <c r="BS553" s="39"/>
      <c r="BT553" s="32"/>
      <c r="BU553" s="39"/>
      <c r="BV553" s="57"/>
      <c r="BW553" s="375"/>
      <c r="BX553" s="54"/>
      <c r="BY553" s="358"/>
      <c r="BZ553" s="58"/>
      <c r="CA553" s="59"/>
      <c r="CB553" s="60"/>
      <c r="CC553" s="59"/>
      <c r="CD553" s="59"/>
      <c r="CE553" s="61"/>
      <c r="CF553" s="39"/>
      <c r="CG553" s="39"/>
    </row>
    <row r="554" spans="1:85" ht="46.5" outlineLevel="1" x14ac:dyDescent="0.35">
      <c r="A554" s="83" t="s">
        <v>856</v>
      </c>
      <c r="B554" s="10" t="s">
        <v>1098</v>
      </c>
      <c r="C554" s="35" t="s">
        <v>81</v>
      </c>
      <c r="D554" s="72">
        <v>243301605172</v>
      </c>
      <c r="E554" s="36" t="s">
        <v>74</v>
      </c>
      <c r="F554" s="77">
        <f t="shared" si="96"/>
        <v>6258.5561400000006</v>
      </c>
      <c r="G554" s="259">
        <f t="shared" si="85"/>
        <v>163.90678</v>
      </c>
      <c r="H554" s="32">
        <f t="shared" si="86"/>
        <v>6094.6493600000003</v>
      </c>
      <c r="I554" s="259">
        <v>45.368510000000001</v>
      </c>
      <c r="J554" s="32">
        <v>18.530799999999999</v>
      </c>
      <c r="K554" s="358">
        <f>1.83819+10.96611</f>
        <v>12.804300000000001</v>
      </c>
      <c r="L554" s="39">
        <f>0.75081+4.47911</f>
        <v>5.2299199999999999</v>
      </c>
      <c r="M554" s="358">
        <v>75.913960000000003</v>
      </c>
      <c r="N554" s="39">
        <v>31.007110000000001</v>
      </c>
      <c r="O554" s="358"/>
      <c r="P554" s="39"/>
      <c r="Q554" s="259"/>
      <c r="R554" s="32"/>
      <c r="S554" s="39">
        <v>4.9473000000000003</v>
      </c>
      <c r="T554" s="259">
        <v>29.82001</v>
      </c>
      <c r="U554" s="32">
        <v>12.17999</v>
      </c>
      <c r="V554" s="358"/>
      <c r="W554" s="53"/>
      <c r="X554" s="358"/>
      <c r="Y554" s="39"/>
      <c r="Z554" s="371"/>
      <c r="AA554" s="40"/>
      <c r="AB554" s="358"/>
      <c r="AC554" s="39"/>
      <c r="AD554" s="54"/>
      <c r="AE554" s="358"/>
      <c r="AF554" s="39"/>
      <c r="AG554" s="39"/>
      <c r="AH554" s="259"/>
      <c r="AI554" s="32"/>
      <c r="AJ554" s="259"/>
      <c r="AK554" s="32"/>
      <c r="AL554" s="259"/>
      <c r="AM554" s="39"/>
      <c r="AN554" s="371"/>
      <c r="AO554" s="40"/>
      <c r="AP554" s="358"/>
      <c r="AQ554" s="39"/>
      <c r="AR554" s="40"/>
      <c r="AS554" s="40"/>
      <c r="AT554" s="40"/>
      <c r="AU554" s="39"/>
      <c r="AV554" s="358"/>
      <c r="AW554" s="39"/>
      <c r="AX554" s="54"/>
      <c r="AY554" s="358"/>
      <c r="AZ554" s="39"/>
      <c r="BA554" s="358"/>
      <c r="BB554" s="39"/>
      <c r="BC554" s="40"/>
      <c r="BD554" s="39"/>
      <c r="BE554" s="39"/>
      <c r="BF554" s="40"/>
      <c r="BG554" s="40"/>
      <c r="BH554" s="55"/>
      <c r="BI554" s="44"/>
      <c r="BJ554" s="32">
        <v>5715.5452400000004</v>
      </c>
      <c r="BK554" s="54"/>
      <c r="BL554" s="358"/>
      <c r="BM554" s="39"/>
      <c r="BN554" s="381"/>
      <c r="BO554" s="53"/>
      <c r="BP554" s="53"/>
      <c r="BQ554" s="39"/>
      <c r="BR554" s="39"/>
      <c r="BS554" s="39"/>
      <c r="BT554" s="32"/>
      <c r="BU554" s="39">
        <v>307.209</v>
      </c>
      <c r="BV554" s="57"/>
      <c r="BW554" s="375"/>
      <c r="BX554" s="54"/>
      <c r="BY554" s="358"/>
      <c r="BZ554" s="58"/>
      <c r="CA554" s="59"/>
      <c r="CB554" s="60"/>
      <c r="CC554" s="59"/>
      <c r="CD554" s="59"/>
      <c r="CE554" s="61"/>
      <c r="CF554" s="39"/>
      <c r="CG554" s="39"/>
    </row>
    <row r="555" spans="1:85" ht="46.5" outlineLevel="1" x14ac:dyDescent="0.35">
      <c r="A555" s="135" t="s">
        <v>856</v>
      </c>
      <c r="B555" s="78" t="s">
        <v>860</v>
      </c>
      <c r="C555" s="35" t="s">
        <v>81</v>
      </c>
      <c r="D555" s="72" t="s">
        <v>861</v>
      </c>
      <c r="E555" s="36" t="s">
        <v>74</v>
      </c>
      <c r="F555" s="77">
        <f t="shared" si="96"/>
        <v>1569.7257299999999</v>
      </c>
      <c r="G555" s="259">
        <f t="shared" si="85"/>
        <v>0</v>
      </c>
      <c r="H555" s="32">
        <f t="shared" si="86"/>
        <v>1569.7257299999999</v>
      </c>
      <c r="I555" s="259"/>
      <c r="J555" s="32"/>
      <c r="K555" s="358"/>
      <c r="L555" s="39"/>
      <c r="M555" s="358"/>
      <c r="N555" s="39"/>
      <c r="O555" s="358"/>
      <c r="P555" s="39"/>
      <c r="Q555" s="259"/>
      <c r="R555" s="32"/>
      <c r="S555" s="39">
        <v>436.91372999999999</v>
      </c>
      <c r="T555" s="259"/>
      <c r="U555" s="32"/>
      <c r="V555" s="358"/>
      <c r="W555" s="53"/>
      <c r="X555" s="358"/>
      <c r="Y555" s="39"/>
      <c r="Z555" s="371"/>
      <c r="AA555" s="40"/>
      <c r="AB555" s="358"/>
      <c r="AC555" s="39"/>
      <c r="AD555" s="54"/>
      <c r="AE555" s="358"/>
      <c r="AF555" s="39"/>
      <c r="AG555" s="39"/>
      <c r="AH555" s="259"/>
      <c r="AI555" s="32"/>
      <c r="AJ555" s="259"/>
      <c r="AK555" s="32"/>
      <c r="AL555" s="259"/>
      <c r="AM555" s="39"/>
      <c r="AN555" s="371"/>
      <c r="AO555" s="40"/>
      <c r="AP555" s="358"/>
      <c r="AQ555" s="39"/>
      <c r="AR555" s="40"/>
      <c r="AS555" s="40"/>
      <c r="AT555" s="40"/>
      <c r="AU555" s="39"/>
      <c r="AV555" s="358"/>
      <c r="AW555" s="39"/>
      <c r="AX555" s="54"/>
      <c r="AY555" s="358"/>
      <c r="AZ555" s="39"/>
      <c r="BA555" s="358"/>
      <c r="BB555" s="39"/>
      <c r="BC555" s="40"/>
      <c r="BD555" s="39"/>
      <c r="BE555" s="39"/>
      <c r="BF555" s="40"/>
      <c r="BG555" s="40"/>
      <c r="BH555" s="55"/>
      <c r="BI555" s="44"/>
      <c r="BJ555" s="32">
        <v>1132.8119999999999</v>
      </c>
      <c r="BK555" s="54"/>
      <c r="BL555" s="358"/>
      <c r="BM555" s="39"/>
      <c r="BN555" s="381"/>
      <c r="BO555" s="53"/>
      <c r="BP555" s="53"/>
      <c r="BQ555" s="39"/>
      <c r="BR555" s="39"/>
      <c r="BS555" s="39"/>
      <c r="BT555" s="32"/>
      <c r="BU555" s="39"/>
      <c r="BV555" s="57"/>
      <c r="BW555" s="375"/>
      <c r="BX555" s="54"/>
      <c r="BY555" s="358"/>
      <c r="BZ555" s="58"/>
      <c r="CA555" s="59"/>
      <c r="CB555" s="60"/>
      <c r="CC555" s="59"/>
      <c r="CD555" s="59"/>
      <c r="CE555" s="61"/>
      <c r="CF555" s="39"/>
      <c r="CG555" s="39"/>
    </row>
    <row r="556" spans="1:85" ht="46.5" outlineLevel="1" x14ac:dyDescent="0.35">
      <c r="A556" s="83" t="s">
        <v>856</v>
      </c>
      <c r="B556" s="78" t="s">
        <v>862</v>
      </c>
      <c r="C556" s="35" t="s">
        <v>81</v>
      </c>
      <c r="D556" s="72">
        <v>243301322209</v>
      </c>
      <c r="E556" s="36" t="s">
        <v>74</v>
      </c>
      <c r="F556" s="77">
        <f t="shared" si="96"/>
        <v>239.63472999999999</v>
      </c>
      <c r="G556" s="259">
        <f t="shared" si="85"/>
        <v>10.65696</v>
      </c>
      <c r="H556" s="32">
        <f t="shared" si="86"/>
        <v>228.97776999999999</v>
      </c>
      <c r="I556" s="259"/>
      <c r="J556" s="32"/>
      <c r="K556" s="358"/>
      <c r="L556" s="39"/>
      <c r="M556" s="358"/>
      <c r="N556" s="39"/>
      <c r="O556" s="358"/>
      <c r="P556" s="39"/>
      <c r="Q556" s="259"/>
      <c r="R556" s="32"/>
      <c r="S556" s="39"/>
      <c r="T556" s="259"/>
      <c r="U556" s="32"/>
      <c r="V556" s="358"/>
      <c r="W556" s="53"/>
      <c r="X556" s="358"/>
      <c r="Y556" s="39"/>
      <c r="Z556" s="371"/>
      <c r="AA556" s="40"/>
      <c r="AB556" s="358"/>
      <c r="AC556" s="39"/>
      <c r="AD556" s="54"/>
      <c r="AE556" s="358"/>
      <c r="AF556" s="39"/>
      <c r="AG556" s="39">
        <v>224.62493000000001</v>
      </c>
      <c r="AH556" s="259">
        <v>10.65696</v>
      </c>
      <c r="AI556" s="32">
        <v>4.3528399999999996</v>
      </c>
      <c r="AJ556" s="259"/>
      <c r="AK556" s="32"/>
      <c r="AL556" s="259"/>
      <c r="AM556" s="39"/>
      <c r="AN556" s="371"/>
      <c r="AO556" s="40"/>
      <c r="AP556" s="358"/>
      <c r="AQ556" s="39"/>
      <c r="AR556" s="40"/>
      <c r="AS556" s="40"/>
      <c r="AT556" s="40"/>
      <c r="AU556" s="39"/>
      <c r="AV556" s="358"/>
      <c r="AW556" s="39"/>
      <c r="AX556" s="54"/>
      <c r="AY556" s="358"/>
      <c r="AZ556" s="39"/>
      <c r="BA556" s="358"/>
      <c r="BB556" s="39"/>
      <c r="BC556" s="40"/>
      <c r="BD556" s="39"/>
      <c r="BE556" s="39"/>
      <c r="BF556" s="40"/>
      <c r="BG556" s="40"/>
      <c r="BH556" s="55"/>
      <c r="BI556" s="56"/>
      <c r="BJ556" s="39"/>
      <c r="BK556" s="54"/>
      <c r="BL556" s="358"/>
      <c r="BM556" s="39"/>
      <c r="BN556" s="381"/>
      <c r="BO556" s="53"/>
      <c r="BP556" s="53"/>
      <c r="BQ556" s="39"/>
      <c r="BR556" s="39"/>
      <c r="BS556" s="39"/>
      <c r="BT556" s="32"/>
      <c r="BU556" s="39"/>
      <c r="BV556" s="57"/>
      <c r="BW556" s="375"/>
      <c r="BX556" s="54"/>
      <c r="BY556" s="358"/>
      <c r="BZ556" s="58"/>
      <c r="CA556" s="59"/>
      <c r="CB556" s="60"/>
      <c r="CC556" s="59"/>
      <c r="CD556" s="59"/>
      <c r="CE556" s="61"/>
      <c r="CF556" s="39"/>
      <c r="CG556" s="39"/>
    </row>
    <row r="557" spans="1:85" ht="46.5" outlineLevel="1" x14ac:dyDescent="0.35">
      <c r="A557" s="83" t="s">
        <v>856</v>
      </c>
      <c r="B557" s="78" t="s">
        <v>863</v>
      </c>
      <c r="C557" s="35" t="s">
        <v>81</v>
      </c>
      <c r="D557" s="72">
        <v>246606252174</v>
      </c>
      <c r="E557" s="36" t="s">
        <v>74</v>
      </c>
      <c r="F557" s="77">
        <f t="shared" si="96"/>
        <v>13349.253860000001</v>
      </c>
      <c r="G557" s="259">
        <f t="shared" si="85"/>
        <v>0</v>
      </c>
      <c r="H557" s="32">
        <f t="shared" si="86"/>
        <v>13349.253860000001</v>
      </c>
      <c r="I557" s="259"/>
      <c r="J557" s="32"/>
      <c r="K557" s="358"/>
      <c r="L557" s="39"/>
      <c r="M557" s="358"/>
      <c r="N557" s="39"/>
      <c r="O557" s="358"/>
      <c r="P557" s="39"/>
      <c r="Q557" s="259"/>
      <c r="R557" s="32"/>
      <c r="S557" s="39"/>
      <c r="T557" s="259"/>
      <c r="U557" s="32"/>
      <c r="V557" s="358"/>
      <c r="W557" s="53"/>
      <c r="X557" s="358"/>
      <c r="Y557" s="39"/>
      <c r="Z557" s="371"/>
      <c r="AA557" s="40"/>
      <c r="AB557" s="358"/>
      <c r="AC557" s="39"/>
      <c r="AD557" s="54"/>
      <c r="AE557" s="358"/>
      <c r="AF557" s="39"/>
      <c r="AG557" s="39"/>
      <c r="AH557" s="259"/>
      <c r="AI557" s="32"/>
      <c r="AJ557" s="259"/>
      <c r="AK557" s="32"/>
      <c r="AL557" s="259"/>
      <c r="AM557" s="39"/>
      <c r="AN557" s="371"/>
      <c r="AO557" s="40"/>
      <c r="AP557" s="358"/>
      <c r="AQ557" s="39"/>
      <c r="AR557" s="40"/>
      <c r="AS557" s="40"/>
      <c r="AT557" s="40"/>
      <c r="AU557" s="39"/>
      <c r="AV557" s="358"/>
      <c r="AW557" s="39"/>
      <c r="AX557" s="54"/>
      <c r="AY557" s="358"/>
      <c r="AZ557" s="39"/>
      <c r="BA557" s="358"/>
      <c r="BB557" s="39"/>
      <c r="BC557" s="40"/>
      <c r="BD557" s="39"/>
      <c r="BE557" s="39"/>
      <c r="BF557" s="40"/>
      <c r="BG557" s="40"/>
      <c r="BH557" s="55"/>
      <c r="BI557" s="44"/>
      <c r="BJ557" s="32">
        <v>13349.253860000001</v>
      </c>
      <c r="BK557" s="54"/>
      <c r="BL557" s="358"/>
      <c r="BM557" s="39"/>
      <c r="BN557" s="381"/>
      <c r="BO557" s="53"/>
      <c r="BP557" s="53"/>
      <c r="BQ557" s="39"/>
      <c r="BR557" s="39"/>
      <c r="BS557" s="39"/>
      <c r="BT557" s="32"/>
      <c r="BU557" s="39"/>
      <c r="BV557" s="57"/>
      <c r="BW557" s="375"/>
      <c r="BX557" s="54"/>
      <c r="BY557" s="358"/>
      <c r="BZ557" s="58"/>
      <c r="CA557" s="59"/>
      <c r="CB557" s="60"/>
      <c r="CC557" s="59"/>
      <c r="CD557" s="59"/>
      <c r="CE557" s="61"/>
      <c r="CF557" s="39"/>
      <c r="CG557" s="39"/>
    </row>
    <row r="558" spans="1:85" ht="46.5" outlineLevel="1" x14ac:dyDescent="0.35">
      <c r="A558" s="135" t="s">
        <v>856</v>
      </c>
      <c r="B558" s="10" t="s">
        <v>864</v>
      </c>
      <c r="C558" s="35" t="s">
        <v>81</v>
      </c>
      <c r="D558" s="72">
        <v>243300061917</v>
      </c>
      <c r="E558" s="36" t="s">
        <v>74</v>
      </c>
      <c r="F558" s="77">
        <f t="shared" si="96"/>
        <v>97.140460000000004</v>
      </c>
      <c r="G558" s="259">
        <f t="shared" si="85"/>
        <v>33.141390000000001</v>
      </c>
      <c r="H558" s="32">
        <f t="shared" si="86"/>
        <v>63.999070000000003</v>
      </c>
      <c r="I558" s="259"/>
      <c r="J558" s="32"/>
      <c r="K558" s="358"/>
      <c r="L558" s="39"/>
      <c r="M558" s="358"/>
      <c r="N558" s="39"/>
      <c r="O558" s="358"/>
      <c r="P558" s="39"/>
      <c r="Q558" s="259"/>
      <c r="R558" s="32"/>
      <c r="S558" s="39">
        <v>50.46246</v>
      </c>
      <c r="T558" s="259">
        <v>33.141390000000001</v>
      </c>
      <c r="U558" s="32">
        <v>13.53661</v>
      </c>
      <c r="V558" s="358"/>
      <c r="W558" s="53"/>
      <c r="X558" s="358"/>
      <c r="Y558" s="39"/>
      <c r="Z558" s="371"/>
      <c r="AA558" s="40"/>
      <c r="AB558" s="358"/>
      <c r="AC558" s="39"/>
      <c r="AD558" s="54"/>
      <c r="AE558" s="358"/>
      <c r="AF558" s="39"/>
      <c r="AG558" s="39"/>
      <c r="AH558" s="259"/>
      <c r="AI558" s="32"/>
      <c r="AJ558" s="259"/>
      <c r="AK558" s="32"/>
      <c r="AL558" s="259"/>
      <c r="AM558" s="39"/>
      <c r="AN558" s="371"/>
      <c r="AO558" s="40"/>
      <c r="AP558" s="358"/>
      <c r="AQ558" s="39"/>
      <c r="AR558" s="40"/>
      <c r="AS558" s="40"/>
      <c r="AT558" s="40"/>
      <c r="AU558" s="39"/>
      <c r="AV558" s="358"/>
      <c r="AW558" s="39"/>
      <c r="AX558" s="54"/>
      <c r="AY558" s="358"/>
      <c r="AZ558" s="39"/>
      <c r="BA558" s="358"/>
      <c r="BB558" s="39"/>
      <c r="BC558" s="40"/>
      <c r="BD558" s="39"/>
      <c r="BE558" s="39"/>
      <c r="BF558" s="40"/>
      <c r="BG558" s="40"/>
      <c r="BH558" s="55"/>
      <c r="BI558" s="44"/>
      <c r="BJ558" s="32"/>
      <c r="BK558" s="54"/>
      <c r="BL558" s="358"/>
      <c r="BM558" s="39"/>
      <c r="BN558" s="381"/>
      <c r="BO558" s="53"/>
      <c r="BP558" s="53"/>
      <c r="BQ558" s="39"/>
      <c r="BR558" s="39"/>
      <c r="BS558" s="39"/>
      <c r="BT558" s="32"/>
      <c r="BU558" s="39"/>
      <c r="BV558" s="57"/>
      <c r="BW558" s="375"/>
      <c r="BX558" s="54"/>
      <c r="BY558" s="358"/>
      <c r="BZ558" s="58"/>
      <c r="CA558" s="59"/>
      <c r="CB558" s="60"/>
      <c r="CC558" s="59"/>
      <c r="CD558" s="59"/>
      <c r="CE558" s="61"/>
      <c r="CF558" s="39"/>
      <c r="CG558" s="39"/>
    </row>
    <row r="559" spans="1:85" ht="46.5" outlineLevel="1" x14ac:dyDescent="0.35">
      <c r="A559" s="135" t="s">
        <v>856</v>
      </c>
      <c r="B559" s="10" t="s">
        <v>865</v>
      </c>
      <c r="C559" s="35" t="s">
        <v>81</v>
      </c>
      <c r="D559" s="72" t="s">
        <v>866</v>
      </c>
      <c r="E559" s="36" t="s">
        <v>74</v>
      </c>
      <c r="F559" s="77">
        <f t="shared" si="96"/>
        <v>1274.97705</v>
      </c>
      <c r="G559" s="259">
        <f t="shared" si="85"/>
        <v>109.69977</v>
      </c>
      <c r="H559" s="32">
        <f t="shared" si="86"/>
        <v>1165.27728</v>
      </c>
      <c r="I559" s="259"/>
      <c r="J559" s="32"/>
      <c r="K559" s="358"/>
      <c r="L559" s="39"/>
      <c r="M559" s="358"/>
      <c r="N559" s="39"/>
      <c r="O559" s="358"/>
      <c r="P559" s="39"/>
      <c r="Q559" s="259"/>
      <c r="R559" s="32"/>
      <c r="S559" s="39">
        <v>487.45920999999998</v>
      </c>
      <c r="T559" s="259"/>
      <c r="U559" s="32"/>
      <c r="V559" s="358"/>
      <c r="W559" s="53"/>
      <c r="X559" s="358"/>
      <c r="Y559" s="39"/>
      <c r="Z559" s="371"/>
      <c r="AA559" s="40"/>
      <c r="AB559" s="358"/>
      <c r="AC559" s="39"/>
      <c r="AD559" s="54"/>
      <c r="AE559" s="358"/>
      <c r="AF559" s="39"/>
      <c r="AG559" s="39">
        <v>633.01112000000001</v>
      </c>
      <c r="AH559" s="259">
        <v>109.69977</v>
      </c>
      <c r="AI559" s="32">
        <v>44.806950000000001</v>
      </c>
      <c r="AJ559" s="259"/>
      <c r="AK559" s="32"/>
      <c r="AL559" s="259"/>
      <c r="AM559" s="39"/>
      <c r="AN559" s="371"/>
      <c r="AO559" s="40"/>
      <c r="AP559" s="358"/>
      <c r="AQ559" s="39"/>
      <c r="AR559" s="40"/>
      <c r="AS559" s="40"/>
      <c r="AT559" s="40"/>
      <c r="AU559" s="39"/>
      <c r="AV559" s="358"/>
      <c r="AW559" s="39"/>
      <c r="AX559" s="54"/>
      <c r="AY559" s="358"/>
      <c r="AZ559" s="39"/>
      <c r="BA559" s="358"/>
      <c r="BB559" s="39"/>
      <c r="BC559" s="40"/>
      <c r="BD559" s="39"/>
      <c r="BE559" s="39"/>
      <c r="BF559" s="40"/>
      <c r="BG559" s="40"/>
      <c r="BH559" s="55"/>
      <c r="BI559" s="56"/>
      <c r="BJ559" s="39"/>
      <c r="BK559" s="54"/>
      <c r="BL559" s="358"/>
      <c r="BM559" s="39"/>
      <c r="BN559" s="381"/>
      <c r="BO559" s="53"/>
      <c r="BP559" s="53"/>
      <c r="BQ559" s="39"/>
      <c r="BR559" s="39"/>
      <c r="BS559" s="39"/>
      <c r="BT559" s="32"/>
      <c r="BU559" s="39"/>
      <c r="BV559" s="57"/>
      <c r="BW559" s="375"/>
      <c r="BX559" s="54"/>
      <c r="BY559" s="358"/>
      <c r="BZ559" s="58"/>
      <c r="CA559" s="59"/>
      <c r="CB559" s="60"/>
      <c r="CC559" s="59"/>
      <c r="CD559" s="59"/>
      <c r="CE559" s="61"/>
      <c r="CF559" s="39"/>
      <c r="CG559" s="39"/>
    </row>
    <row r="560" spans="1:85" ht="46.5" outlineLevel="1" x14ac:dyDescent="0.35">
      <c r="A560" s="135" t="s">
        <v>856</v>
      </c>
      <c r="B560" s="10" t="s">
        <v>867</v>
      </c>
      <c r="C560" s="35" t="s">
        <v>81</v>
      </c>
      <c r="D560" s="72">
        <v>243301138778</v>
      </c>
      <c r="E560" s="36" t="s">
        <v>74</v>
      </c>
      <c r="F560" s="77">
        <f t="shared" si="96"/>
        <v>693.42885999999999</v>
      </c>
      <c r="G560" s="259">
        <f t="shared" si="85"/>
        <v>64.419529999999995</v>
      </c>
      <c r="H560" s="32">
        <f t="shared" si="86"/>
        <v>629.00932999999998</v>
      </c>
      <c r="I560" s="259"/>
      <c r="J560" s="32"/>
      <c r="K560" s="358"/>
      <c r="L560" s="39"/>
      <c r="M560" s="358"/>
      <c r="N560" s="39"/>
      <c r="O560" s="358"/>
      <c r="P560" s="39"/>
      <c r="Q560" s="259"/>
      <c r="R560" s="32"/>
      <c r="S560" s="39"/>
      <c r="T560" s="259"/>
      <c r="U560" s="32"/>
      <c r="V560" s="358"/>
      <c r="W560" s="53"/>
      <c r="X560" s="358"/>
      <c r="Y560" s="39"/>
      <c r="Z560" s="371"/>
      <c r="AA560" s="40"/>
      <c r="AB560" s="358"/>
      <c r="AC560" s="39"/>
      <c r="AD560" s="54"/>
      <c r="AE560" s="358"/>
      <c r="AF560" s="39"/>
      <c r="AG560" s="39">
        <v>602.69713000000002</v>
      </c>
      <c r="AH560" s="259">
        <v>64.419529999999995</v>
      </c>
      <c r="AI560" s="32">
        <v>26.312200000000001</v>
      </c>
      <c r="AJ560" s="259"/>
      <c r="AK560" s="32"/>
      <c r="AL560" s="259"/>
      <c r="AM560" s="39"/>
      <c r="AN560" s="371"/>
      <c r="AO560" s="40"/>
      <c r="AP560" s="358"/>
      <c r="AQ560" s="39"/>
      <c r="AR560" s="40"/>
      <c r="AS560" s="40"/>
      <c r="AT560" s="40"/>
      <c r="AU560" s="39"/>
      <c r="AV560" s="358"/>
      <c r="AW560" s="39"/>
      <c r="AX560" s="54"/>
      <c r="AY560" s="358"/>
      <c r="AZ560" s="39"/>
      <c r="BA560" s="358"/>
      <c r="BB560" s="39"/>
      <c r="BC560" s="40"/>
      <c r="BD560" s="39"/>
      <c r="BE560" s="39"/>
      <c r="BF560" s="40"/>
      <c r="BG560" s="40"/>
      <c r="BH560" s="55"/>
      <c r="BI560" s="56"/>
      <c r="BJ560" s="39"/>
      <c r="BK560" s="54"/>
      <c r="BL560" s="358"/>
      <c r="BM560" s="39"/>
      <c r="BN560" s="381"/>
      <c r="BO560" s="53"/>
      <c r="BP560" s="53"/>
      <c r="BQ560" s="39"/>
      <c r="BR560" s="39"/>
      <c r="BS560" s="39"/>
      <c r="BT560" s="32"/>
      <c r="BU560" s="39"/>
      <c r="BV560" s="57"/>
      <c r="BW560" s="375"/>
      <c r="BX560" s="54"/>
      <c r="BY560" s="358"/>
      <c r="BZ560" s="58"/>
      <c r="CA560" s="59"/>
      <c r="CB560" s="60"/>
      <c r="CC560" s="59"/>
      <c r="CD560" s="59"/>
      <c r="CE560" s="61"/>
      <c r="CF560" s="39"/>
      <c r="CG560" s="39"/>
    </row>
    <row r="561" spans="1:85" ht="46.5" outlineLevel="1" x14ac:dyDescent="0.35">
      <c r="A561" s="135" t="s">
        <v>856</v>
      </c>
      <c r="B561" s="10" t="s">
        <v>868</v>
      </c>
      <c r="C561" s="35" t="s">
        <v>81</v>
      </c>
      <c r="D561" s="72" t="s">
        <v>869</v>
      </c>
      <c r="E561" s="36" t="s">
        <v>74</v>
      </c>
      <c r="F561" s="77">
        <f t="shared" si="96"/>
        <v>6176.7129400000003</v>
      </c>
      <c r="G561" s="259">
        <f t="shared" si="85"/>
        <v>404.94779</v>
      </c>
      <c r="H561" s="32">
        <f t="shared" si="86"/>
        <v>5771.7651500000002</v>
      </c>
      <c r="I561" s="259">
        <v>165.85173</v>
      </c>
      <c r="J561" s="32">
        <v>67.742249999999999</v>
      </c>
      <c r="K561" s="358">
        <f>94.11533+45.81396</f>
        <v>139.92929000000001</v>
      </c>
      <c r="L561" s="39">
        <f>38.44147+18.71275</f>
        <v>57.154220000000002</v>
      </c>
      <c r="M561" s="358">
        <v>99.16677</v>
      </c>
      <c r="N561" s="39">
        <v>40.504739999999998</v>
      </c>
      <c r="O561" s="358"/>
      <c r="P561" s="39"/>
      <c r="Q561" s="259"/>
      <c r="R561" s="32"/>
      <c r="S561" s="39">
        <v>460.09890000000001</v>
      </c>
      <c r="T561" s="259"/>
      <c r="U561" s="32"/>
      <c r="V561" s="358"/>
      <c r="W561" s="53"/>
      <c r="X561" s="358"/>
      <c r="Y561" s="39"/>
      <c r="Z561" s="371"/>
      <c r="AA561" s="40"/>
      <c r="AB561" s="358"/>
      <c r="AC561" s="39"/>
      <c r="AD561" s="54"/>
      <c r="AE561" s="358"/>
      <c r="AF561" s="39"/>
      <c r="AG561" s="39"/>
      <c r="AH561" s="259"/>
      <c r="AI561" s="32"/>
      <c r="AJ561" s="259"/>
      <c r="AK561" s="32"/>
      <c r="AL561" s="259"/>
      <c r="AM561" s="39"/>
      <c r="AN561" s="371"/>
      <c r="AO561" s="40"/>
      <c r="AP561" s="358"/>
      <c r="AQ561" s="39"/>
      <c r="AR561" s="40"/>
      <c r="AS561" s="40"/>
      <c r="AT561" s="40"/>
      <c r="AU561" s="39"/>
      <c r="AV561" s="358"/>
      <c r="AW561" s="39"/>
      <c r="AX561" s="54"/>
      <c r="AY561" s="358"/>
      <c r="AZ561" s="39"/>
      <c r="BA561" s="358"/>
      <c r="BB561" s="39"/>
      <c r="BC561" s="40"/>
      <c r="BD561" s="39"/>
      <c r="BE561" s="39"/>
      <c r="BF561" s="40"/>
      <c r="BG561" s="40"/>
      <c r="BH561" s="55"/>
      <c r="BI561" s="56">
        <v>70</v>
      </c>
      <c r="BJ561" s="39">
        <v>5076.2650400000002</v>
      </c>
      <c r="BK561" s="54"/>
      <c r="BL561" s="358"/>
      <c r="BM561" s="39"/>
      <c r="BN561" s="381"/>
      <c r="BO561" s="53"/>
      <c r="BP561" s="53"/>
      <c r="BQ561" s="39"/>
      <c r="BR561" s="39"/>
      <c r="BS561" s="39"/>
      <c r="BT561" s="32"/>
      <c r="BU561" s="39"/>
      <c r="BV561" s="57"/>
      <c r="BW561" s="375"/>
      <c r="BX561" s="54"/>
      <c r="BY561" s="358"/>
      <c r="BZ561" s="58"/>
      <c r="CA561" s="59"/>
      <c r="CB561" s="60"/>
      <c r="CC561" s="59"/>
      <c r="CD561" s="59"/>
      <c r="CE561" s="61"/>
      <c r="CF561" s="39"/>
      <c r="CG561" s="39"/>
    </row>
    <row r="562" spans="1:85" ht="46.5" outlineLevel="1" x14ac:dyDescent="0.35">
      <c r="A562" s="83" t="s">
        <v>856</v>
      </c>
      <c r="B562" s="10" t="s">
        <v>870</v>
      </c>
      <c r="C562" s="35" t="s">
        <v>81</v>
      </c>
      <c r="D562" s="72" t="s">
        <v>871</v>
      </c>
      <c r="E562" s="36" t="s">
        <v>74</v>
      </c>
      <c r="F562" s="77">
        <f t="shared" si="96"/>
        <v>6050.2761800000007</v>
      </c>
      <c r="G562" s="259">
        <f t="shared" si="85"/>
        <v>187.06486000000001</v>
      </c>
      <c r="H562" s="32">
        <f t="shared" si="86"/>
        <v>5863.2113200000003</v>
      </c>
      <c r="I562" s="259">
        <v>165.85173</v>
      </c>
      <c r="J562" s="32">
        <v>67.742249999999999</v>
      </c>
      <c r="K562" s="358"/>
      <c r="L562" s="39"/>
      <c r="M562" s="358">
        <v>21.21313</v>
      </c>
      <c r="N562" s="39">
        <v>8.6645199999999996</v>
      </c>
      <c r="O562" s="358"/>
      <c r="P562" s="39"/>
      <c r="Q562" s="259"/>
      <c r="R562" s="32"/>
      <c r="S562" s="39">
        <v>153.3663</v>
      </c>
      <c r="T562" s="259"/>
      <c r="U562" s="32"/>
      <c r="V562" s="358"/>
      <c r="W562" s="53"/>
      <c r="X562" s="358"/>
      <c r="Y562" s="39"/>
      <c r="Z562" s="371"/>
      <c r="AA562" s="40"/>
      <c r="AB562" s="358"/>
      <c r="AC562" s="39"/>
      <c r="AD562" s="54"/>
      <c r="AE562" s="358"/>
      <c r="AF562" s="39"/>
      <c r="AG562" s="39"/>
      <c r="AH562" s="259"/>
      <c r="AI562" s="32"/>
      <c r="AJ562" s="259"/>
      <c r="AK562" s="32"/>
      <c r="AL562" s="259"/>
      <c r="AM562" s="39"/>
      <c r="AN562" s="371"/>
      <c r="AO562" s="40"/>
      <c r="AP562" s="358"/>
      <c r="AQ562" s="39"/>
      <c r="AR562" s="40"/>
      <c r="AS562" s="40"/>
      <c r="AT562" s="40"/>
      <c r="AU562" s="39"/>
      <c r="AV562" s="358"/>
      <c r="AW562" s="39"/>
      <c r="AX562" s="54"/>
      <c r="AY562" s="358"/>
      <c r="AZ562" s="39"/>
      <c r="BA562" s="358"/>
      <c r="BB562" s="39"/>
      <c r="BC562" s="40"/>
      <c r="BD562" s="39"/>
      <c r="BE562" s="39"/>
      <c r="BF562" s="40"/>
      <c r="BG562" s="40"/>
      <c r="BH562" s="55"/>
      <c r="BI562" s="56">
        <f>332.5+175</f>
        <v>507.5</v>
      </c>
      <c r="BJ562" s="39">
        <v>5125.9382500000002</v>
      </c>
      <c r="BK562" s="54"/>
      <c r="BL562" s="358"/>
      <c r="BM562" s="39"/>
      <c r="BN562" s="381"/>
      <c r="BO562" s="53"/>
      <c r="BP562" s="53"/>
      <c r="BQ562" s="39"/>
      <c r="BR562" s="39"/>
      <c r="BS562" s="39"/>
      <c r="BT562" s="32"/>
      <c r="BU562" s="39"/>
      <c r="BV562" s="57"/>
      <c r="BW562" s="375"/>
      <c r="BX562" s="54"/>
      <c r="BY562" s="358"/>
      <c r="BZ562" s="58"/>
      <c r="CA562" s="59"/>
      <c r="CB562" s="60"/>
      <c r="CC562" s="59"/>
      <c r="CD562" s="59"/>
      <c r="CE562" s="61"/>
      <c r="CF562" s="39"/>
      <c r="CG562" s="39"/>
    </row>
    <row r="563" spans="1:85" ht="46.5" outlineLevel="1" x14ac:dyDescent="0.35">
      <c r="A563" s="135" t="s">
        <v>856</v>
      </c>
      <c r="B563" s="10" t="s">
        <v>872</v>
      </c>
      <c r="C563" s="35" t="s">
        <v>81</v>
      </c>
      <c r="D563" s="35" t="s">
        <v>873</v>
      </c>
      <c r="E563" s="36" t="s">
        <v>74</v>
      </c>
      <c r="F563" s="77">
        <f t="shared" si="96"/>
        <v>3169.1637899999996</v>
      </c>
      <c r="G563" s="259">
        <f t="shared" si="85"/>
        <v>0</v>
      </c>
      <c r="H563" s="32">
        <f t="shared" si="86"/>
        <v>3169.1637899999996</v>
      </c>
      <c r="I563" s="259"/>
      <c r="J563" s="32"/>
      <c r="K563" s="358"/>
      <c r="L563" s="39"/>
      <c r="M563" s="358"/>
      <c r="N563" s="39"/>
      <c r="O563" s="358"/>
      <c r="P563" s="39"/>
      <c r="Q563" s="259"/>
      <c r="R563" s="32"/>
      <c r="S563" s="39">
        <v>60.851790000000001</v>
      </c>
      <c r="T563" s="259"/>
      <c r="U563" s="32"/>
      <c r="V563" s="358"/>
      <c r="W563" s="53"/>
      <c r="X563" s="358"/>
      <c r="Y563" s="39"/>
      <c r="Z563" s="371"/>
      <c r="AA563" s="40"/>
      <c r="AB563" s="358"/>
      <c r="AC563" s="39"/>
      <c r="AD563" s="54"/>
      <c r="AE563" s="358"/>
      <c r="AF563" s="39"/>
      <c r="AG563" s="39"/>
      <c r="AH563" s="259"/>
      <c r="AI563" s="32"/>
      <c r="AJ563" s="259"/>
      <c r="AK563" s="32"/>
      <c r="AL563" s="259"/>
      <c r="AM563" s="39"/>
      <c r="AN563" s="371"/>
      <c r="AO563" s="40"/>
      <c r="AP563" s="358"/>
      <c r="AQ563" s="39"/>
      <c r="AR563" s="40"/>
      <c r="AS563" s="40"/>
      <c r="AT563" s="40"/>
      <c r="AU563" s="39"/>
      <c r="AV563" s="358"/>
      <c r="AW563" s="39"/>
      <c r="AX563" s="54"/>
      <c r="AY563" s="358"/>
      <c r="AZ563" s="39"/>
      <c r="BA563" s="358"/>
      <c r="BB563" s="39"/>
      <c r="BC563" s="40"/>
      <c r="BD563" s="39"/>
      <c r="BE563" s="39"/>
      <c r="BF563" s="40"/>
      <c r="BG563" s="40"/>
      <c r="BH563" s="55"/>
      <c r="BI563" s="56">
        <v>70.92</v>
      </c>
      <c r="BJ563" s="39">
        <v>3037.3919999999998</v>
      </c>
      <c r="BK563" s="54"/>
      <c r="BL563" s="358"/>
      <c r="BM563" s="39"/>
      <c r="BN563" s="381"/>
      <c r="BO563" s="53"/>
      <c r="BP563" s="53"/>
      <c r="BQ563" s="39"/>
      <c r="BR563" s="39"/>
      <c r="BS563" s="39"/>
      <c r="BT563" s="32"/>
      <c r="BU563" s="39"/>
      <c r="BV563" s="57"/>
      <c r="BW563" s="375"/>
      <c r="BX563" s="54"/>
      <c r="BY563" s="358"/>
      <c r="BZ563" s="58"/>
      <c r="CA563" s="59"/>
      <c r="CB563" s="60"/>
      <c r="CC563" s="59"/>
      <c r="CD563" s="59"/>
      <c r="CE563" s="61"/>
      <c r="CF563" s="39"/>
      <c r="CG563" s="39"/>
    </row>
    <row r="564" spans="1:85" ht="46.5" outlineLevel="1" x14ac:dyDescent="0.35">
      <c r="A564" s="83" t="s">
        <v>856</v>
      </c>
      <c r="B564" s="10" t="s">
        <v>874</v>
      </c>
      <c r="C564" s="35" t="s">
        <v>81</v>
      </c>
      <c r="D564" s="72">
        <v>244002728594</v>
      </c>
      <c r="E564" s="36" t="s">
        <v>74</v>
      </c>
      <c r="F564" s="77">
        <f t="shared" si="96"/>
        <v>107.84694999999999</v>
      </c>
      <c r="G564" s="259">
        <f t="shared" si="85"/>
        <v>41.445500000000003</v>
      </c>
      <c r="H564" s="32">
        <f t="shared" si="86"/>
        <v>66.401449999999997</v>
      </c>
      <c r="I564" s="259">
        <v>4.0750200000000003</v>
      </c>
      <c r="J564" s="32">
        <v>1.6644399999999999</v>
      </c>
      <c r="K564" s="358"/>
      <c r="L564" s="39"/>
      <c r="M564" s="358">
        <v>37.370480000000001</v>
      </c>
      <c r="N564" s="39">
        <v>15.264010000000001</v>
      </c>
      <c r="O564" s="358"/>
      <c r="P564" s="39"/>
      <c r="Q564" s="259"/>
      <c r="R564" s="32"/>
      <c r="S564" s="39">
        <v>49.472999999999999</v>
      </c>
      <c r="T564" s="259"/>
      <c r="U564" s="32"/>
      <c r="V564" s="358"/>
      <c r="W564" s="53"/>
      <c r="X564" s="358"/>
      <c r="Y564" s="39"/>
      <c r="Z564" s="371"/>
      <c r="AA564" s="40"/>
      <c r="AB564" s="358"/>
      <c r="AC564" s="39"/>
      <c r="AD564" s="54"/>
      <c r="AE564" s="358"/>
      <c r="AF564" s="39"/>
      <c r="AG564" s="39"/>
      <c r="AH564" s="259"/>
      <c r="AI564" s="32"/>
      <c r="AJ564" s="259"/>
      <c r="AK564" s="32"/>
      <c r="AL564" s="259"/>
      <c r="AM564" s="39"/>
      <c r="AN564" s="371"/>
      <c r="AO564" s="40"/>
      <c r="AP564" s="358"/>
      <c r="AQ564" s="39"/>
      <c r="AR564" s="40"/>
      <c r="AS564" s="40"/>
      <c r="AT564" s="40"/>
      <c r="AU564" s="39"/>
      <c r="AV564" s="358"/>
      <c r="AW564" s="39"/>
      <c r="AX564" s="54"/>
      <c r="AY564" s="358"/>
      <c r="AZ564" s="39"/>
      <c r="BA564" s="358"/>
      <c r="BB564" s="39"/>
      <c r="BC564" s="40"/>
      <c r="BD564" s="39"/>
      <c r="BE564" s="39"/>
      <c r="BF564" s="40"/>
      <c r="BG564" s="40"/>
      <c r="BH564" s="55"/>
      <c r="BI564" s="44"/>
      <c r="BJ564" s="32"/>
      <c r="BK564" s="54"/>
      <c r="BL564" s="358"/>
      <c r="BM564" s="39"/>
      <c r="BN564" s="381"/>
      <c r="BO564" s="53"/>
      <c r="BP564" s="53"/>
      <c r="BQ564" s="39"/>
      <c r="BR564" s="39"/>
      <c r="BS564" s="39"/>
      <c r="BT564" s="32"/>
      <c r="BU564" s="39"/>
      <c r="BV564" s="57"/>
      <c r="BW564" s="375"/>
      <c r="BX564" s="54"/>
      <c r="BY564" s="358"/>
      <c r="BZ564" s="58"/>
      <c r="CA564" s="59"/>
      <c r="CB564" s="60"/>
      <c r="CC564" s="59"/>
      <c r="CD564" s="59"/>
      <c r="CE564" s="61"/>
      <c r="CF564" s="39"/>
      <c r="CG564" s="39"/>
    </row>
    <row r="565" spans="1:85" ht="46.5" outlineLevel="1" x14ac:dyDescent="0.35">
      <c r="A565" s="83" t="s">
        <v>856</v>
      </c>
      <c r="B565" s="10" t="s">
        <v>875</v>
      </c>
      <c r="C565" s="35" t="s">
        <v>81</v>
      </c>
      <c r="D565" s="72">
        <v>243301103158</v>
      </c>
      <c r="E565" s="36" t="s">
        <v>74</v>
      </c>
      <c r="F565" s="77">
        <f t="shared" si="96"/>
        <v>583.5</v>
      </c>
      <c r="G565" s="259">
        <f t="shared" si="85"/>
        <v>0</v>
      </c>
      <c r="H565" s="32">
        <f t="shared" si="86"/>
        <v>583.5</v>
      </c>
      <c r="I565" s="259"/>
      <c r="J565" s="32"/>
      <c r="K565" s="358"/>
      <c r="L565" s="39"/>
      <c r="M565" s="358"/>
      <c r="N565" s="39"/>
      <c r="O565" s="358"/>
      <c r="P565" s="39"/>
      <c r="Q565" s="259"/>
      <c r="R565" s="32"/>
      <c r="S565" s="39"/>
      <c r="T565" s="259"/>
      <c r="U565" s="32"/>
      <c r="V565" s="358"/>
      <c r="W565" s="53"/>
      <c r="X565" s="358"/>
      <c r="Y565" s="39"/>
      <c r="Z565" s="371"/>
      <c r="AA565" s="40"/>
      <c r="AB565" s="358"/>
      <c r="AC565" s="39"/>
      <c r="AD565" s="54"/>
      <c r="AE565" s="358"/>
      <c r="AF565" s="39"/>
      <c r="AG565" s="39"/>
      <c r="AH565" s="259"/>
      <c r="AI565" s="32"/>
      <c r="AJ565" s="259"/>
      <c r="AK565" s="32"/>
      <c r="AL565" s="259"/>
      <c r="AM565" s="39"/>
      <c r="AN565" s="371"/>
      <c r="AO565" s="40"/>
      <c r="AP565" s="358"/>
      <c r="AQ565" s="39"/>
      <c r="AR565" s="40"/>
      <c r="AS565" s="40"/>
      <c r="AT565" s="40"/>
      <c r="AU565" s="39"/>
      <c r="AV565" s="358"/>
      <c r="AW565" s="39"/>
      <c r="AX565" s="54"/>
      <c r="AY565" s="358"/>
      <c r="AZ565" s="39"/>
      <c r="BA565" s="358"/>
      <c r="BB565" s="39"/>
      <c r="BC565" s="40"/>
      <c r="BD565" s="39"/>
      <c r="BE565" s="39"/>
      <c r="BF565" s="40"/>
      <c r="BG565" s="40"/>
      <c r="BH565" s="55"/>
      <c r="BI565" s="44"/>
      <c r="BJ565" s="32">
        <v>583.5</v>
      </c>
      <c r="BK565" s="54"/>
      <c r="BL565" s="358"/>
      <c r="BM565" s="39"/>
      <c r="BN565" s="381"/>
      <c r="BO565" s="53"/>
      <c r="BP565" s="53"/>
      <c r="BQ565" s="39"/>
      <c r="BR565" s="39"/>
      <c r="BS565" s="39"/>
      <c r="BT565" s="32"/>
      <c r="BU565" s="39"/>
      <c r="BV565" s="57"/>
      <c r="BW565" s="375"/>
      <c r="BX565" s="54"/>
      <c r="BY565" s="358"/>
      <c r="BZ565" s="58"/>
      <c r="CA565" s="59"/>
      <c r="CB565" s="60"/>
      <c r="CC565" s="59"/>
      <c r="CD565" s="59"/>
      <c r="CE565" s="61"/>
      <c r="CF565" s="39"/>
      <c r="CG565" s="39"/>
    </row>
    <row r="566" spans="1:85" outlineLevel="1" x14ac:dyDescent="0.35">
      <c r="A566" s="83" t="s">
        <v>856</v>
      </c>
      <c r="B566" s="10" t="s">
        <v>876</v>
      </c>
      <c r="C566" s="35" t="s">
        <v>109</v>
      </c>
      <c r="D566" s="72">
        <v>2433000967</v>
      </c>
      <c r="E566" s="36" t="s">
        <v>74</v>
      </c>
      <c r="F566" s="77">
        <f t="shared" si="96"/>
        <v>36529.11</v>
      </c>
      <c r="G566" s="259">
        <f t="shared" si="85"/>
        <v>22195.94758</v>
      </c>
      <c r="H566" s="32">
        <f t="shared" si="86"/>
        <v>14333.162419999999</v>
      </c>
      <c r="I566" s="259"/>
      <c r="J566" s="32"/>
      <c r="K566" s="358"/>
      <c r="L566" s="39"/>
      <c r="M566" s="358"/>
      <c r="N566" s="39"/>
      <c r="O566" s="358"/>
      <c r="P566" s="39"/>
      <c r="Q566" s="259"/>
      <c r="R566" s="32"/>
      <c r="S566" s="39"/>
      <c r="T566" s="259"/>
      <c r="U566" s="32"/>
      <c r="V566" s="358"/>
      <c r="W566" s="53"/>
      <c r="X566" s="358"/>
      <c r="Y566" s="39"/>
      <c r="Z566" s="371"/>
      <c r="AA566" s="40"/>
      <c r="AB566" s="358"/>
      <c r="AC566" s="39"/>
      <c r="AD566" s="54"/>
      <c r="AE566" s="358"/>
      <c r="AF566" s="39"/>
      <c r="AG566" s="39"/>
      <c r="AH566" s="259"/>
      <c r="AI566" s="32"/>
      <c r="AJ566" s="259"/>
      <c r="AK566" s="32"/>
      <c r="AL566" s="259"/>
      <c r="AM566" s="39"/>
      <c r="AN566" s="371">
        <v>22195.94758</v>
      </c>
      <c r="AO566" s="40">
        <v>9065.9504199999992</v>
      </c>
      <c r="AP566" s="358"/>
      <c r="AQ566" s="39"/>
      <c r="AR566" s="40"/>
      <c r="AS566" s="40"/>
      <c r="AT566" s="40"/>
      <c r="AU566" s="39"/>
      <c r="AV566" s="358"/>
      <c r="AW566" s="39"/>
      <c r="AX566" s="54"/>
      <c r="AY566" s="358"/>
      <c r="AZ566" s="39"/>
      <c r="BA566" s="358"/>
      <c r="BB566" s="39"/>
      <c r="BC566" s="40"/>
      <c r="BD566" s="39"/>
      <c r="BE566" s="39"/>
      <c r="BF566" s="40"/>
      <c r="BG566" s="40"/>
      <c r="BH566" s="55"/>
      <c r="BI566" s="56"/>
      <c r="BJ566" s="39"/>
      <c r="BK566" s="54"/>
      <c r="BL566" s="358"/>
      <c r="BM566" s="39"/>
      <c r="BN566" s="381"/>
      <c r="BO566" s="53"/>
      <c r="BP566" s="53"/>
      <c r="BQ566" s="39">
        <v>2487.212</v>
      </c>
      <c r="BR566" s="39"/>
      <c r="BS566" s="39"/>
      <c r="BT566" s="32"/>
      <c r="BU566" s="39"/>
      <c r="BV566" s="57"/>
      <c r="BW566" s="375"/>
      <c r="BX566" s="54"/>
      <c r="BY566" s="358"/>
      <c r="BZ566" s="58"/>
      <c r="CA566" s="59">
        <v>800</v>
      </c>
      <c r="CB566" s="60">
        <v>1980</v>
      </c>
      <c r="CC566" s="59"/>
      <c r="CD566" s="59"/>
      <c r="CE566" s="61"/>
      <c r="CF566" s="39"/>
      <c r="CG566" s="39"/>
    </row>
    <row r="567" spans="1:85" outlineLevel="1" x14ac:dyDescent="0.35">
      <c r="A567" s="83" t="s">
        <v>856</v>
      </c>
      <c r="B567" s="10" t="s">
        <v>877</v>
      </c>
      <c r="C567" s="35" t="s">
        <v>118</v>
      </c>
      <c r="D567" s="72" t="s">
        <v>878</v>
      </c>
      <c r="E567" s="36" t="s">
        <v>74</v>
      </c>
      <c r="F567" s="77">
        <f t="shared" si="96"/>
        <v>3290.3225700000003</v>
      </c>
      <c r="G567" s="259">
        <f t="shared" si="85"/>
        <v>206.87108000000001</v>
      </c>
      <c r="H567" s="32">
        <f t="shared" si="86"/>
        <v>3083.4514900000004</v>
      </c>
      <c r="I567" s="259"/>
      <c r="J567" s="32"/>
      <c r="K567" s="358">
        <f>88.23312+36.5537</f>
        <v>124.78682000000001</v>
      </c>
      <c r="L567" s="39">
        <f>36.03888+14.93038</f>
        <v>50.969259999999998</v>
      </c>
      <c r="M567" s="358">
        <v>82.08426</v>
      </c>
      <c r="N567" s="39">
        <v>33.527380000000001</v>
      </c>
      <c r="O567" s="358"/>
      <c r="P567" s="39"/>
      <c r="Q567" s="259"/>
      <c r="R567" s="32"/>
      <c r="S567" s="39">
        <v>296.83800000000002</v>
      </c>
      <c r="T567" s="259"/>
      <c r="U567" s="32"/>
      <c r="V567" s="358"/>
      <c r="W567" s="53"/>
      <c r="X567" s="358"/>
      <c r="Y567" s="39"/>
      <c r="Z567" s="371"/>
      <c r="AA567" s="40"/>
      <c r="AB567" s="358"/>
      <c r="AC567" s="39"/>
      <c r="AD567" s="54"/>
      <c r="AE567" s="358"/>
      <c r="AF567" s="39"/>
      <c r="AG567" s="39"/>
      <c r="AH567" s="259"/>
      <c r="AI567" s="32"/>
      <c r="AJ567" s="259"/>
      <c r="AK567" s="32"/>
      <c r="AL567" s="259"/>
      <c r="AM567" s="39"/>
      <c r="AN567" s="371"/>
      <c r="AO567" s="40"/>
      <c r="AP567" s="358"/>
      <c r="AQ567" s="39"/>
      <c r="AR567" s="40"/>
      <c r="AS567" s="40"/>
      <c r="AT567" s="40"/>
      <c r="AU567" s="39"/>
      <c r="AV567" s="358"/>
      <c r="AW567" s="39"/>
      <c r="AX567" s="54"/>
      <c r="AY567" s="358"/>
      <c r="AZ567" s="39"/>
      <c r="BA567" s="358"/>
      <c r="BB567" s="39"/>
      <c r="BC567" s="40"/>
      <c r="BD567" s="39"/>
      <c r="BE567" s="39"/>
      <c r="BF567" s="40"/>
      <c r="BG567" s="40"/>
      <c r="BH567" s="55"/>
      <c r="BI567" s="56">
        <f>69.996+67.11</f>
        <v>137.10599999999999</v>
      </c>
      <c r="BJ567" s="39"/>
      <c r="BK567" s="54"/>
      <c r="BL567" s="358"/>
      <c r="BM567" s="39"/>
      <c r="BN567" s="381"/>
      <c r="BO567" s="53"/>
      <c r="BP567" s="53"/>
      <c r="BQ567" s="39"/>
      <c r="BR567" s="39"/>
      <c r="BS567" s="39"/>
      <c r="BT567" s="32"/>
      <c r="BU567" s="39"/>
      <c r="BV567" s="57"/>
      <c r="BW567" s="375"/>
      <c r="BX567" s="54"/>
      <c r="BY567" s="358"/>
      <c r="BZ567" s="58"/>
      <c r="CA567" s="59"/>
      <c r="CB567" s="60"/>
      <c r="CC567" s="59"/>
      <c r="CD567" s="59"/>
      <c r="CE567" s="61">
        <v>2565.0108500000001</v>
      </c>
      <c r="CF567" s="39"/>
      <c r="CG567" s="39"/>
    </row>
    <row r="568" spans="1:85" ht="27.75" customHeight="1" outlineLevel="1" x14ac:dyDescent="0.35">
      <c r="A568" s="83" t="s">
        <v>856</v>
      </c>
      <c r="B568" s="10" t="s">
        <v>879</v>
      </c>
      <c r="C568" s="35" t="s">
        <v>118</v>
      </c>
      <c r="D568" s="72" t="s">
        <v>880</v>
      </c>
      <c r="E568" s="36" t="s">
        <v>74</v>
      </c>
      <c r="F568" s="77">
        <f t="shared" si="96"/>
        <v>3216.1545999999998</v>
      </c>
      <c r="G568" s="259">
        <f t="shared" si="85"/>
        <v>608.06811999999991</v>
      </c>
      <c r="H568" s="32">
        <f t="shared" si="86"/>
        <v>2608.0864799999999</v>
      </c>
      <c r="I568" s="259">
        <v>77.425290000000004</v>
      </c>
      <c r="J568" s="32">
        <v>31.624420000000001</v>
      </c>
      <c r="K568" s="358">
        <f>114.7435+40.3297</f>
        <v>155.07319999999999</v>
      </c>
      <c r="L568" s="39">
        <f>46.86706+16.47269</f>
        <v>63.339750000000002</v>
      </c>
      <c r="M568" s="358">
        <v>132.14111</v>
      </c>
      <c r="N568" s="39">
        <v>53.973120000000002</v>
      </c>
      <c r="O568" s="358"/>
      <c r="P568" s="39"/>
      <c r="Q568" s="259"/>
      <c r="R568" s="32"/>
      <c r="S568" s="39">
        <v>652.54886999999997</v>
      </c>
      <c r="T568" s="259">
        <v>243.42851999999999</v>
      </c>
      <c r="U568" s="32">
        <v>99.428479999999993</v>
      </c>
      <c r="V568" s="358"/>
      <c r="W568" s="53"/>
      <c r="X568" s="358"/>
      <c r="Y568" s="39"/>
      <c r="Z568" s="371"/>
      <c r="AA568" s="40"/>
      <c r="AB568" s="358"/>
      <c r="AC568" s="39"/>
      <c r="AD568" s="54"/>
      <c r="AE568" s="358"/>
      <c r="AF568" s="39"/>
      <c r="AG568" s="39"/>
      <c r="AH568" s="259"/>
      <c r="AI568" s="32"/>
      <c r="AJ568" s="259"/>
      <c r="AK568" s="32"/>
      <c r="AL568" s="259"/>
      <c r="AM568" s="39"/>
      <c r="AN568" s="371"/>
      <c r="AO568" s="40"/>
      <c r="AP568" s="358"/>
      <c r="AQ568" s="39"/>
      <c r="AR568" s="40"/>
      <c r="AS568" s="40"/>
      <c r="AT568" s="40"/>
      <c r="AU568" s="39"/>
      <c r="AV568" s="358"/>
      <c r="AW568" s="39"/>
      <c r="AX568" s="54"/>
      <c r="AY568" s="358"/>
      <c r="AZ568" s="39"/>
      <c r="BA568" s="358"/>
      <c r="BB568" s="39"/>
      <c r="BC568" s="40"/>
      <c r="BD568" s="39"/>
      <c r="BE568" s="39">
        <v>3.73916</v>
      </c>
      <c r="BF568" s="40"/>
      <c r="BG568" s="40"/>
      <c r="BH568" s="55"/>
      <c r="BI568" s="56"/>
      <c r="BJ568" s="39"/>
      <c r="BK568" s="54"/>
      <c r="BL568" s="358"/>
      <c r="BM568" s="39"/>
      <c r="BN568" s="381"/>
      <c r="BO568" s="53"/>
      <c r="BP568" s="53"/>
      <c r="BQ568" s="39"/>
      <c r="BR568" s="39"/>
      <c r="BS568" s="39"/>
      <c r="BT568" s="32"/>
      <c r="BU568" s="39"/>
      <c r="BV568" s="57"/>
      <c r="BW568" s="375"/>
      <c r="BX568" s="54"/>
      <c r="BY568" s="358"/>
      <c r="BZ568" s="58"/>
      <c r="CA568" s="59"/>
      <c r="CB568" s="60"/>
      <c r="CC568" s="59"/>
      <c r="CD568" s="59"/>
      <c r="CE568" s="61">
        <v>1703.4326799999999</v>
      </c>
      <c r="CF568" s="39"/>
      <c r="CG568" s="39"/>
    </row>
    <row r="569" spans="1:85" outlineLevel="1" x14ac:dyDescent="0.35">
      <c r="A569" s="83" t="s">
        <v>856</v>
      </c>
      <c r="B569" s="10" t="s">
        <v>881</v>
      </c>
      <c r="C569" s="35" t="s">
        <v>118</v>
      </c>
      <c r="D569" s="72" t="s">
        <v>882</v>
      </c>
      <c r="E569" s="36" t="s">
        <v>74</v>
      </c>
      <c r="F569" s="77">
        <f t="shared" si="96"/>
        <v>7322.0580000000009</v>
      </c>
      <c r="G569" s="259">
        <f t="shared" si="85"/>
        <v>2100.5645800000002</v>
      </c>
      <c r="H569" s="32">
        <f t="shared" si="86"/>
        <v>5221.4934200000007</v>
      </c>
      <c r="I569" s="259">
        <v>135.83385999999999</v>
      </c>
      <c r="J569" s="32">
        <v>55.481430000000003</v>
      </c>
      <c r="K569" s="358">
        <f>186.61305+67.98988</f>
        <v>254.60292999999999</v>
      </c>
      <c r="L569" s="39">
        <f>76.22223+27.77051</f>
        <v>103.99274</v>
      </c>
      <c r="M569" s="358">
        <v>331.74063000000001</v>
      </c>
      <c r="N569" s="39">
        <v>135.49970999999999</v>
      </c>
      <c r="O569" s="358"/>
      <c r="P569" s="39"/>
      <c r="Q569" s="259"/>
      <c r="R569" s="32"/>
      <c r="S569" s="39">
        <v>667.39076999999997</v>
      </c>
      <c r="T569" s="259">
        <v>1378.38716</v>
      </c>
      <c r="U569" s="32">
        <v>563.00283999999999</v>
      </c>
      <c r="V569" s="358"/>
      <c r="W569" s="53"/>
      <c r="X569" s="358"/>
      <c r="Y569" s="39"/>
      <c r="Z569" s="371"/>
      <c r="AA569" s="40"/>
      <c r="AB569" s="358"/>
      <c r="AC569" s="39"/>
      <c r="AD569" s="54"/>
      <c r="AE569" s="358"/>
      <c r="AF569" s="39"/>
      <c r="AG569" s="39"/>
      <c r="AH569" s="259"/>
      <c r="AI569" s="32"/>
      <c r="AJ569" s="259"/>
      <c r="AK569" s="32"/>
      <c r="AL569" s="259"/>
      <c r="AM569" s="39"/>
      <c r="AN569" s="371"/>
      <c r="AO569" s="40"/>
      <c r="AP569" s="358"/>
      <c r="AQ569" s="39"/>
      <c r="AR569" s="40"/>
      <c r="AS569" s="40"/>
      <c r="AT569" s="40"/>
      <c r="AU569" s="39"/>
      <c r="AV569" s="358"/>
      <c r="AW569" s="39"/>
      <c r="AX569" s="54"/>
      <c r="AY569" s="358"/>
      <c r="AZ569" s="39"/>
      <c r="BA569" s="358"/>
      <c r="BB569" s="39"/>
      <c r="BC569" s="40"/>
      <c r="BD569" s="39"/>
      <c r="BE569" s="39"/>
      <c r="BF569" s="40"/>
      <c r="BG569" s="40"/>
      <c r="BH569" s="55"/>
      <c r="BI569" s="56">
        <f>243.52084+138.74417</f>
        <v>382.26500999999996</v>
      </c>
      <c r="BJ569" s="39"/>
      <c r="BK569" s="54"/>
      <c r="BL569" s="358"/>
      <c r="BM569" s="39"/>
      <c r="BN569" s="381"/>
      <c r="BO569" s="53"/>
      <c r="BP569" s="53"/>
      <c r="BQ569" s="39"/>
      <c r="BR569" s="39"/>
      <c r="BS569" s="39"/>
      <c r="BT569" s="32"/>
      <c r="BU569" s="39"/>
      <c r="BV569" s="57"/>
      <c r="BW569" s="375"/>
      <c r="BX569" s="54"/>
      <c r="BY569" s="358"/>
      <c r="BZ569" s="58"/>
      <c r="CA569" s="59"/>
      <c r="CB569" s="60"/>
      <c r="CC569" s="59"/>
      <c r="CD569" s="59"/>
      <c r="CE569" s="61">
        <v>3313.8609200000001</v>
      </c>
      <c r="CF569" s="39"/>
      <c r="CG569" s="39"/>
    </row>
    <row r="570" spans="1:85" outlineLevel="1" x14ac:dyDescent="0.35">
      <c r="A570" s="83" t="s">
        <v>856</v>
      </c>
      <c r="B570" s="10" t="s">
        <v>883</v>
      </c>
      <c r="C570" s="35" t="s">
        <v>118</v>
      </c>
      <c r="D570" s="72" t="s">
        <v>884</v>
      </c>
      <c r="E570" s="36" t="s">
        <v>74</v>
      </c>
      <c r="F570" s="77">
        <f t="shared" si="96"/>
        <v>8576.5011200000008</v>
      </c>
      <c r="G570" s="259">
        <f t="shared" si="85"/>
        <v>1262.3494499999999</v>
      </c>
      <c r="H570" s="32">
        <f t="shared" si="86"/>
        <v>7314.1516700000011</v>
      </c>
      <c r="I570" s="259"/>
      <c r="J570" s="32"/>
      <c r="K570" s="358">
        <v>340.14787000000001</v>
      </c>
      <c r="L570" s="39">
        <v>138.93364</v>
      </c>
      <c r="M570" s="358"/>
      <c r="N570" s="39"/>
      <c r="O570" s="358"/>
      <c r="P570" s="39"/>
      <c r="Q570" s="259"/>
      <c r="R570" s="32"/>
      <c r="S570" s="39">
        <v>1409.3051499999999</v>
      </c>
      <c r="T570" s="259"/>
      <c r="U570" s="32"/>
      <c r="V570" s="358"/>
      <c r="W570" s="53"/>
      <c r="X570" s="358"/>
      <c r="Y570" s="39"/>
      <c r="Z570" s="371"/>
      <c r="AA570" s="40"/>
      <c r="AB570" s="358"/>
      <c r="AC570" s="39"/>
      <c r="AD570" s="54"/>
      <c r="AE570" s="358">
        <v>19.037179999999999</v>
      </c>
      <c r="AF570" s="39">
        <v>7.77576</v>
      </c>
      <c r="AG570" s="39">
        <v>4739.4983700000003</v>
      </c>
      <c r="AH570" s="358">
        <v>903.1644</v>
      </c>
      <c r="AI570" s="39">
        <v>368.89814000000001</v>
      </c>
      <c r="AJ570" s="259"/>
      <c r="AK570" s="32"/>
      <c r="AL570" s="259"/>
      <c r="AM570" s="39"/>
      <c r="AN570" s="371"/>
      <c r="AO570" s="40"/>
      <c r="AP570" s="358"/>
      <c r="AQ570" s="39"/>
      <c r="AR570" s="40"/>
      <c r="AS570" s="40"/>
      <c r="AT570" s="40"/>
      <c r="AU570" s="39"/>
      <c r="AV570" s="358"/>
      <c r="AW570" s="39"/>
      <c r="AX570" s="54"/>
      <c r="AY570" s="358"/>
      <c r="AZ570" s="39"/>
      <c r="BA570" s="358"/>
      <c r="BB570" s="39"/>
      <c r="BC570" s="40"/>
      <c r="BD570" s="32"/>
      <c r="BE570" s="32">
        <v>98.577610000000007</v>
      </c>
      <c r="BF570" s="42"/>
      <c r="BG570" s="42"/>
      <c r="BH570" s="43"/>
      <c r="BI570" s="56"/>
      <c r="BJ570" s="39"/>
      <c r="BK570" s="41"/>
      <c r="BL570" s="358"/>
      <c r="BM570" s="39"/>
      <c r="BN570" s="381"/>
      <c r="BO570" s="53"/>
      <c r="BP570" s="53"/>
      <c r="BQ570" s="39"/>
      <c r="BR570" s="39"/>
      <c r="BS570" s="39"/>
      <c r="BT570" s="32"/>
      <c r="BU570" s="39">
        <v>551.16300000000001</v>
      </c>
      <c r="BV570" s="57"/>
      <c r="BW570" s="375"/>
      <c r="BX570" s="54"/>
      <c r="BY570" s="358"/>
      <c r="BZ570" s="58"/>
      <c r="CA570" s="59"/>
      <c r="CB570" s="60"/>
      <c r="CC570" s="59"/>
      <c r="CD570" s="59"/>
      <c r="CE570" s="61"/>
      <c r="CF570" s="39"/>
      <c r="CG570" s="39"/>
    </row>
    <row r="571" spans="1:85" s="3" customFormat="1" ht="22.5" x14ac:dyDescent="0.3">
      <c r="A571" s="264" t="s">
        <v>885</v>
      </c>
      <c r="B571" s="265"/>
      <c r="C571" s="261" t="s">
        <v>135</v>
      </c>
      <c r="D571" s="262"/>
      <c r="E571" s="262"/>
      <c r="F571" s="249">
        <f>SUBTOTAL(9,F552:F570)</f>
        <v>100786.33516</v>
      </c>
      <c r="G571" s="249">
        <f t="shared" ref="G571:BR571" si="97">SUBTOTAL(9,G552:G570)</f>
        <v>27542.130900000004</v>
      </c>
      <c r="H571" s="249">
        <f t="shared" si="97"/>
        <v>73244.204259999999</v>
      </c>
      <c r="I571" s="249">
        <f t="shared" si="97"/>
        <v>694.92318999999998</v>
      </c>
      <c r="J571" s="249">
        <f t="shared" si="97"/>
        <v>283.84184999999997</v>
      </c>
      <c r="K571" s="249">
        <f t="shared" si="97"/>
        <v>1031.9398900000001</v>
      </c>
      <c r="L571" s="249">
        <f t="shared" si="97"/>
        <v>421.49654999999996</v>
      </c>
      <c r="M571" s="249">
        <f t="shared" si="97"/>
        <v>827.56532000000004</v>
      </c>
      <c r="N571" s="249">
        <f t="shared" si="97"/>
        <v>338.01967000000002</v>
      </c>
      <c r="O571" s="249">
        <f t="shared" si="97"/>
        <v>0</v>
      </c>
      <c r="P571" s="249">
        <f t="shared" si="97"/>
        <v>0</v>
      </c>
      <c r="Q571" s="249">
        <f t="shared" si="97"/>
        <v>0</v>
      </c>
      <c r="R571" s="249">
        <f t="shared" si="97"/>
        <v>0</v>
      </c>
      <c r="S571" s="249">
        <f t="shared" si="97"/>
        <v>4875.6008299999994</v>
      </c>
      <c r="T571" s="249">
        <f t="shared" si="97"/>
        <v>1684.7770799999998</v>
      </c>
      <c r="U571" s="249">
        <f t="shared" si="97"/>
        <v>688.14792</v>
      </c>
      <c r="V571" s="249">
        <f t="shared" si="97"/>
        <v>0</v>
      </c>
      <c r="W571" s="249">
        <f t="shared" si="97"/>
        <v>0</v>
      </c>
      <c r="X571" s="249">
        <f t="shared" si="97"/>
        <v>0</v>
      </c>
      <c r="Y571" s="249">
        <f t="shared" si="97"/>
        <v>0</v>
      </c>
      <c r="Z571" s="249">
        <f t="shared" si="97"/>
        <v>0</v>
      </c>
      <c r="AA571" s="249">
        <f t="shared" si="97"/>
        <v>0</v>
      </c>
      <c r="AB571" s="249">
        <f t="shared" si="97"/>
        <v>0</v>
      </c>
      <c r="AC571" s="249">
        <f t="shared" si="97"/>
        <v>0</v>
      </c>
      <c r="AD571" s="249">
        <f t="shared" si="97"/>
        <v>0</v>
      </c>
      <c r="AE571" s="249">
        <f t="shared" si="97"/>
        <v>19.037179999999999</v>
      </c>
      <c r="AF571" s="249">
        <f t="shared" si="97"/>
        <v>7.77576</v>
      </c>
      <c r="AG571" s="249">
        <f t="shared" si="97"/>
        <v>6199.8315500000008</v>
      </c>
      <c r="AH571" s="249">
        <f t="shared" si="97"/>
        <v>1087.94066</v>
      </c>
      <c r="AI571" s="249">
        <f t="shared" si="97"/>
        <v>444.37013000000002</v>
      </c>
      <c r="AJ571" s="249">
        <f t="shared" si="97"/>
        <v>0</v>
      </c>
      <c r="AK571" s="249">
        <f t="shared" si="97"/>
        <v>0</v>
      </c>
      <c r="AL571" s="249">
        <f t="shared" si="97"/>
        <v>0</v>
      </c>
      <c r="AM571" s="249">
        <f t="shared" si="97"/>
        <v>0</v>
      </c>
      <c r="AN571" s="249">
        <f t="shared" si="97"/>
        <v>22195.94758</v>
      </c>
      <c r="AO571" s="249">
        <f t="shared" si="97"/>
        <v>9065.9504199999992</v>
      </c>
      <c r="AP571" s="249">
        <f t="shared" si="97"/>
        <v>0</v>
      </c>
      <c r="AQ571" s="249">
        <f t="shared" si="97"/>
        <v>0</v>
      </c>
      <c r="AR571" s="249">
        <f t="shared" si="97"/>
        <v>0</v>
      </c>
      <c r="AS571" s="249">
        <f t="shared" si="97"/>
        <v>0</v>
      </c>
      <c r="AT571" s="249">
        <f t="shared" si="97"/>
        <v>0</v>
      </c>
      <c r="AU571" s="249">
        <f t="shared" si="97"/>
        <v>0</v>
      </c>
      <c r="AV571" s="249">
        <f t="shared" si="97"/>
        <v>0</v>
      </c>
      <c r="AW571" s="249">
        <f t="shared" si="97"/>
        <v>0</v>
      </c>
      <c r="AX571" s="249">
        <f t="shared" si="97"/>
        <v>0</v>
      </c>
      <c r="AY571" s="249">
        <f t="shared" si="97"/>
        <v>0</v>
      </c>
      <c r="AZ571" s="249">
        <f t="shared" si="97"/>
        <v>0</v>
      </c>
      <c r="BA571" s="249">
        <f t="shared" si="97"/>
        <v>0</v>
      </c>
      <c r="BB571" s="249">
        <f t="shared" si="97"/>
        <v>0</v>
      </c>
      <c r="BC571" s="249">
        <f t="shared" si="97"/>
        <v>0</v>
      </c>
      <c r="BD571" s="249">
        <f t="shared" si="97"/>
        <v>0</v>
      </c>
      <c r="BE571" s="249">
        <f t="shared" si="97"/>
        <v>102.31677000000001</v>
      </c>
      <c r="BF571" s="249">
        <f t="shared" si="97"/>
        <v>0</v>
      </c>
      <c r="BG571" s="249">
        <f t="shared" si="97"/>
        <v>0</v>
      </c>
      <c r="BH571" s="249">
        <f t="shared" si="97"/>
        <v>0</v>
      </c>
      <c r="BI571" s="249">
        <f t="shared" si="97"/>
        <v>1458.2410100000002</v>
      </c>
      <c r="BJ571" s="249">
        <f t="shared" si="97"/>
        <v>35650.72335</v>
      </c>
      <c r="BK571" s="249">
        <f t="shared" si="97"/>
        <v>0</v>
      </c>
      <c r="BL571" s="249">
        <f t="shared" si="97"/>
        <v>0</v>
      </c>
      <c r="BM571" s="249">
        <f t="shared" si="97"/>
        <v>0</v>
      </c>
      <c r="BN571" s="249">
        <f t="shared" si="97"/>
        <v>0</v>
      </c>
      <c r="BO571" s="249">
        <f t="shared" si="97"/>
        <v>0</v>
      </c>
      <c r="BP571" s="249">
        <f t="shared" si="97"/>
        <v>0</v>
      </c>
      <c r="BQ571" s="249">
        <f t="shared" si="97"/>
        <v>2487.212</v>
      </c>
      <c r="BR571" s="249">
        <f t="shared" si="97"/>
        <v>0</v>
      </c>
      <c r="BS571" s="249">
        <f t="shared" ref="BS571:CG571" si="98">SUBTOTAL(9,BS552:BS570)</f>
        <v>0</v>
      </c>
      <c r="BT571" s="249">
        <f t="shared" si="98"/>
        <v>0</v>
      </c>
      <c r="BU571" s="249">
        <f t="shared" si="98"/>
        <v>858.37200000000007</v>
      </c>
      <c r="BV571" s="249">
        <f t="shared" si="98"/>
        <v>0</v>
      </c>
      <c r="BW571" s="249">
        <f t="shared" si="98"/>
        <v>0</v>
      </c>
      <c r="BX571" s="249">
        <f t="shared" si="98"/>
        <v>0</v>
      </c>
      <c r="BY571" s="249">
        <f t="shared" si="98"/>
        <v>0</v>
      </c>
      <c r="BZ571" s="249">
        <f t="shared" si="98"/>
        <v>0</v>
      </c>
      <c r="CA571" s="249">
        <f t="shared" si="98"/>
        <v>800</v>
      </c>
      <c r="CB571" s="249">
        <f t="shared" si="98"/>
        <v>1980</v>
      </c>
      <c r="CC571" s="249">
        <f t="shared" si="98"/>
        <v>0</v>
      </c>
      <c r="CD571" s="249">
        <f t="shared" si="98"/>
        <v>0</v>
      </c>
      <c r="CE571" s="249">
        <f t="shared" si="98"/>
        <v>7582.3044500000005</v>
      </c>
      <c r="CF571" s="249">
        <f t="shared" si="98"/>
        <v>0</v>
      </c>
      <c r="CG571" s="249">
        <f t="shared" si="98"/>
        <v>0</v>
      </c>
    </row>
    <row r="572" spans="1:85" ht="54" customHeight="1" outlineLevel="1" x14ac:dyDescent="0.35">
      <c r="A572" s="83" t="s">
        <v>886</v>
      </c>
      <c r="B572" s="10" t="s">
        <v>1255</v>
      </c>
      <c r="C572" s="35" t="s">
        <v>73</v>
      </c>
      <c r="D572" s="123">
        <v>243502359865</v>
      </c>
      <c r="E572" s="124"/>
      <c r="F572" s="77">
        <f>G572+H572</f>
        <v>94.8</v>
      </c>
      <c r="G572" s="259">
        <f>SUMIF($I$5:$CG$5,"федеральный бюджет",I572:CG572)</f>
        <v>0</v>
      </c>
      <c r="H572" s="32">
        <f>SUMIF($I$5:$CG$5,"краевой бюджет",I572:CG572)</f>
        <v>94.8</v>
      </c>
      <c r="I572" s="354"/>
      <c r="J572" s="44"/>
      <c r="K572" s="372"/>
      <c r="L572" s="56"/>
      <c r="M572" s="372"/>
      <c r="N572" s="56"/>
      <c r="O572" s="372"/>
      <c r="P572" s="56"/>
      <c r="Q572" s="354"/>
      <c r="R572" s="44"/>
      <c r="S572" s="56"/>
      <c r="T572" s="354"/>
      <c r="U572" s="44"/>
      <c r="V572" s="372"/>
      <c r="W572" s="126"/>
      <c r="X572" s="372"/>
      <c r="Y572" s="56"/>
      <c r="Z572" s="371"/>
      <c r="AA572" s="40"/>
      <c r="AB572" s="372"/>
      <c r="AC572" s="56"/>
      <c r="AD572" s="56"/>
      <c r="AE572" s="372"/>
      <c r="AF572" s="56"/>
      <c r="AG572" s="56"/>
      <c r="AH572" s="354"/>
      <c r="AI572" s="44"/>
      <c r="AJ572" s="354"/>
      <c r="AK572" s="44"/>
      <c r="AL572" s="354"/>
      <c r="AM572" s="56"/>
      <c r="AN572" s="371"/>
      <c r="AO572" s="40"/>
      <c r="AP572" s="372"/>
      <c r="AQ572" s="56"/>
      <c r="AR572" s="40"/>
      <c r="AS572" s="40"/>
      <c r="AT572" s="40"/>
      <c r="AU572" s="56"/>
      <c r="AV572" s="372"/>
      <c r="AW572" s="56"/>
      <c r="AX572" s="56"/>
      <c r="AY572" s="372"/>
      <c r="AZ572" s="56"/>
      <c r="BA572" s="372"/>
      <c r="BB572" s="56"/>
      <c r="BC572" s="40"/>
      <c r="BD572" s="56"/>
      <c r="BE572" s="56"/>
      <c r="BF572" s="40"/>
      <c r="BG572" s="40"/>
      <c r="BH572" s="55"/>
      <c r="BI572" s="56">
        <v>94.8</v>
      </c>
      <c r="BJ572" s="56"/>
      <c r="BK572" s="56"/>
      <c r="BL572" s="372"/>
      <c r="BM572" s="56"/>
      <c r="BN572" s="400"/>
      <c r="BO572" s="126"/>
      <c r="BP572" s="126"/>
      <c r="BQ572" s="56"/>
      <c r="BR572" s="56"/>
      <c r="BS572" s="56"/>
      <c r="BT572" s="44"/>
      <c r="BU572" s="56"/>
      <c r="BV572" s="57"/>
      <c r="BW572" s="372"/>
      <c r="BX572" s="56"/>
      <c r="BY572" s="372"/>
      <c r="BZ572" s="127"/>
      <c r="CA572" s="59"/>
      <c r="CB572" s="60"/>
      <c r="CC572" s="59"/>
      <c r="CD572" s="59"/>
      <c r="CE572" s="61"/>
      <c r="CF572" s="56"/>
      <c r="CG572" s="56"/>
    </row>
    <row r="573" spans="1:85" ht="69.75" outlineLevel="1" x14ac:dyDescent="0.35">
      <c r="A573" s="135" t="s">
        <v>886</v>
      </c>
      <c r="B573" s="63" t="s">
        <v>887</v>
      </c>
      <c r="C573" s="35" t="s">
        <v>81</v>
      </c>
      <c r="D573" s="72" t="s">
        <v>888</v>
      </c>
      <c r="E573" s="36" t="s">
        <v>74</v>
      </c>
      <c r="F573" s="77">
        <f t="shared" ref="F573:F594" si="99">G573+H573</f>
        <v>1280.1431200000002</v>
      </c>
      <c r="G573" s="259">
        <f t="shared" si="85"/>
        <v>156.23140000000001</v>
      </c>
      <c r="H573" s="32">
        <f t="shared" si="86"/>
        <v>1123.9117200000001</v>
      </c>
      <c r="I573" s="259"/>
      <c r="J573" s="32"/>
      <c r="K573" s="358">
        <v>22.05828</v>
      </c>
      <c r="L573" s="39">
        <v>9.0097199999999997</v>
      </c>
      <c r="M573" s="358"/>
      <c r="N573" s="39"/>
      <c r="O573" s="358">
        <v>64.850239999999999</v>
      </c>
      <c r="P573" s="39">
        <v>26.488119999999999</v>
      </c>
      <c r="Q573" s="259"/>
      <c r="R573" s="32"/>
      <c r="S573" s="39">
        <v>460.09890000000001</v>
      </c>
      <c r="T573" s="259"/>
      <c r="U573" s="32"/>
      <c r="V573" s="358"/>
      <c r="W573" s="53"/>
      <c r="X573" s="358">
        <v>69.322879999999998</v>
      </c>
      <c r="Y573" s="39">
        <v>28.314979999999998</v>
      </c>
      <c r="Z573" s="371"/>
      <c r="AA573" s="40"/>
      <c r="AB573" s="358"/>
      <c r="AC573" s="39"/>
      <c r="AD573" s="54"/>
      <c r="AE573" s="358"/>
      <c r="AF573" s="39"/>
      <c r="AG573" s="39"/>
      <c r="AH573" s="259"/>
      <c r="AI573" s="32"/>
      <c r="AJ573" s="259"/>
      <c r="AK573" s="32"/>
      <c r="AL573" s="259"/>
      <c r="AM573" s="39"/>
      <c r="AN573" s="371"/>
      <c r="AO573" s="40"/>
      <c r="AP573" s="358"/>
      <c r="AQ573" s="39"/>
      <c r="AR573" s="40"/>
      <c r="AS573" s="40"/>
      <c r="AT573" s="40"/>
      <c r="AU573" s="39"/>
      <c r="AV573" s="358"/>
      <c r="AW573" s="39"/>
      <c r="AX573" s="54"/>
      <c r="AY573" s="358"/>
      <c r="AZ573" s="39"/>
      <c r="BA573" s="358"/>
      <c r="BB573" s="39"/>
      <c r="BC573" s="40"/>
      <c r="BD573" s="39"/>
      <c r="BE573" s="39"/>
      <c r="BF573" s="40"/>
      <c r="BG573" s="40"/>
      <c r="BH573" s="55"/>
      <c r="BI573" s="44"/>
      <c r="BJ573" s="32">
        <v>600</v>
      </c>
      <c r="BK573" s="54"/>
      <c r="BL573" s="358"/>
      <c r="BM573" s="39"/>
      <c r="BN573" s="381"/>
      <c r="BO573" s="53"/>
      <c r="BP573" s="53"/>
      <c r="BQ573" s="39"/>
      <c r="BR573" s="39"/>
      <c r="BS573" s="39"/>
      <c r="BT573" s="32"/>
      <c r="BU573" s="39"/>
      <c r="BV573" s="57"/>
      <c r="BW573" s="375"/>
      <c r="BX573" s="54"/>
      <c r="BY573" s="358"/>
      <c r="BZ573" s="58"/>
      <c r="CA573" s="59"/>
      <c r="CB573" s="60"/>
      <c r="CC573" s="59"/>
      <c r="CD573" s="59"/>
      <c r="CE573" s="61"/>
      <c r="CF573" s="39"/>
      <c r="CG573" s="39"/>
    </row>
    <row r="574" spans="1:85" ht="46.5" outlineLevel="1" x14ac:dyDescent="0.35">
      <c r="A574" s="83" t="s">
        <v>886</v>
      </c>
      <c r="B574" s="10" t="s">
        <v>889</v>
      </c>
      <c r="C574" s="35" t="s">
        <v>81</v>
      </c>
      <c r="D574" s="72" t="s">
        <v>890</v>
      </c>
      <c r="E574" s="36" t="s">
        <v>74</v>
      </c>
      <c r="F574" s="77">
        <f t="shared" si="99"/>
        <v>10261.01648</v>
      </c>
      <c r="G574" s="259">
        <f t="shared" si="85"/>
        <v>1705.2174599999998</v>
      </c>
      <c r="H574" s="32">
        <f t="shared" si="86"/>
        <v>8555.7990200000004</v>
      </c>
      <c r="I574" s="259">
        <v>366.69707</v>
      </c>
      <c r="J574" s="32">
        <v>149.77768</v>
      </c>
      <c r="K574" s="358">
        <v>81.716740000000001</v>
      </c>
      <c r="L574" s="39">
        <v>33.37726</v>
      </c>
      <c r="M574" s="358">
        <v>398.45254</v>
      </c>
      <c r="N574" s="39">
        <v>162.74822</v>
      </c>
      <c r="O574" s="358"/>
      <c r="P574" s="39"/>
      <c r="Q574" s="259"/>
      <c r="R574" s="32"/>
      <c r="S574" s="39">
        <v>609.50735999999995</v>
      </c>
      <c r="T574" s="259">
        <v>858.35110999999995</v>
      </c>
      <c r="U574" s="32">
        <v>350.59388999999999</v>
      </c>
      <c r="V574" s="358"/>
      <c r="W574" s="53"/>
      <c r="X574" s="358"/>
      <c r="Y574" s="39"/>
      <c r="Z574" s="371"/>
      <c r="AA574" s="40"/>
      <c r="AB574" s="358"/>
      <c r="AC574" s="39"/>
      <c r="AD574" s="54"/>
      <c r="AE574" s="358"/>
      <c r="AF574" s="39"/>
      <c r="AG574" s="39"/>
      <c r="AH574" s="259"/>
      <c r="AI574" s="32"/>
      <c r="AJ574" s="259"/>
      <c r="AK574" s="32"/>
      <c r="AL574" s="259"/>
      <c r="AM574" s="39"/>
      <c r="AN574" s="371"/>
      <c r="AO574" s="40"/>
      <c r="AP574" s="358"/>
      <c r="AQ574" s="39"/>
      <c r="AR574" s="40"/>
      <c r="AS574" s="40"/>
      <c r="AT574" s="40"/>
      <c r="AU574" s="39"/>
      <c r="AV574" s="358"/>
      <c r="AW574" s="39"/>
      <c r="AX574" s="54"/>
      <c r="AY574" s="358"/>
      <c r="AZ574" s="39"/>
      <c r="BA574" s="358"/>
      <c r="BB574" s="39"/>
      <c r="BC574" s="40"/>
      <c r="BD574" s="39"/>
      <c r="BE574" s="39"/>
      <c r="BF574" s="40"/>
      <c r="BG574" s="40"/>
      <c r="BH574" s="55"/>
      <c r="BI574" s="56"/>
      <c r="BJ574" s="39">
        <v>7249.7946099999999</v>
      </c>
      <c r="BK574" s="54"/>
      <c r="BL574" s="358"/>
      <c r="BM574" s="39"/>
      <c r="BN574" s="381"/>
      <c r="BO574" s="53"/>
      <c r="BP574" s="53"/>
      <c r="BQ574" s="39"/>
      <c r="BR574" s="39"/>
      <c r="BS574" s="39"/>
      <c r="BT574" s="32"/>
      <c r="BU574" s="39"/>
      <c r="BV574" s="57"/>
      <c r="BW574" s="375"/>
      <c r="BX574" s="54"/>
      <c r="BY574" s="358"/>
      <c r="BZ574" s="58"/>
      <c r="CA574" s="59"/>
      <c r="CB574" s="60"/>
      <c r="CC574" s="59"/>
      <c r="CD574" s="59"/>
      <c r="CE574" s="61"/>
      <c r="CF574" s="39"/>
      <c r="CG574" s="39"/>
    </row>
    <row r="575" spans="1:85" ht="46.5" outlineLevel="1" x14ac:dyDescent="0.35">
      <c r="A575" s="83" t="s">
        <v>886</v>
      </c>
      <c r="B575" s="10" t="s">
        <v>891</v>
      </c>
      <c r="C575" s="35" t="s">
        <v>81</v>
      </c>
      <c r="D575" s="72">
        <v>243500017707</v>
      </c>
      <c r="E575" s="36" t="s">
        <v>74</v>
      </c>
      <c r="F575" s="77">
        <f t="shared" si="99"/>
        <v>6505.6997599999995</v>
      </c>
      <c r="G575" s="259">
        <f t="shared" si="85"/>
        <v>363.71937000000003</v>
      </c>
      <c r="H575" s="32">
        <f t="shared" si="86"/>
        <v>6141.9803899999997</v>
      </c>
      <c r="I575" s="259"/>
      <c r="J575" s="32"/>
      <c r="K575" s="358">
        <v>66.174840000000003</v>
      </c>
      <c r="L575" s="39">
        <v>27.029160000000001</v>
      </c>
      <c r="M575" s="358">
        <v>120.0445</v>
      </c>
      <c r="N575" s="39">
        <v>49.032260000000001</v>
      </c>
      <c r="O575" s="358"/>
      <c r="P575" s="39"/>
      <c r="Q575" s="259"/>
      <c r="R575" s="32"/>
      <c r="S575" s="39">
        <v>148.41900000000001</v>
      </c>
      <c r="T575" s="259">
        <v>177.50003000000001</v>
      </c>
      <c r="U575" s="32">
        <v>72.499970000000005</v>
      </c>
      <c r="V575" s="358"/>
      <c r="W575" s="53"/>
      <c r="X575" s="358"/>
      <c r="Y575" s="39"/>
      <c r="Z575" s="371"/>
      <c r="AA575" s="40"/>
      <c r="AB575" s="358"/>
      <c r="AC575" s="39"/>
      <c r="AD575" s="54"/>
      <c r="AE575" s="358"/>
      <c r="AF575" s="39"/>
      <c r="AG575" s="39"/>
      <c r="AH575" s="259"/>
      <c r="AI575" s="32"/>
      <c r="AJ575" s="259"/>
      <c r="AK575" s="32"/>
      <c r="AL575" s="259"/>
      <c r="AM575" s="39"/>
      <c r="AN575" s="371"/>
      <c r="AO575" s="40"/>
      <c r="AP575" s="358"/>
      <c r="AQ575" s="39"/>
      <c r="AR575" s="40"/>
      <c r="AS575" s="40"/>
      <c r="AT575" s="40"/>
      <c r="AU575" s="39"/>
      <c r="AV575" s="358"/>
      <c r="AW575" s="39"/>
      <c r="AX575" s="54"/>
      <c r="AY575" s="358"/>
      <c r="AZ575" s="39"/>
      <c r="BA575" s="358"/>
      <c r="BB575" s="39"/>
      <c r="BC575" s="40"/>
      <c r="BD575" s="39"/>
      <c r="BE575" s="39"/>
      <c r="BF575" s="40"/>
      <c r="BG575" s="40"/>
      <c r="BH575" s="55"/>
      <c r="BI575" s="56"/>
      <c r="BJ575" s="39">
        <v>5845</v>
      </c>
      <c r="BK575" s="54"/>
      <c r="BL575" s="358"/>
      <c r="BM575" s="39"/>
      <c r="BN575" s="381"/>
      <c r="BO575" s="53"/>
      <c r="BP575" s="53"/>
      <c r="BQ575" s="39"/>
      <c r="BR575" s="39"/>
      <c r="BS575" s="39"/>
      <c r="BT575" s="32"/>
      <c r="BU575" s="39"/>
      <c r="BV575" s="57"/>
      <c r="BW575" s="375"/>
      <c r="BX575" s="54"/>
      <c r="BY575" s="358"/>
      <c r="BZ575" s="58"/>
      <c r="CA575" s="59"/>
      <c r="CB575" s="60"/>
      <c r="CC575" s="59"/>
      <c r="CD575" s="59"/>
      <c r="CE575" s="61"/>
      <c r="CF575" s="39"/>
      <c r="CG575" s="39"/>
    </row>
    <row r="576" spans="1:85" ht="46.5" outlineLevel="1" x14ac:dyDescent="0.35">
      <c r="A576" s="83" t="s">
        <v>886</v>
      </c>
      <c r="B576" s="10" t="s">
        <v>892</v>
      </c>
      <c r="C576" s="35" t="s">
        <v>81</v>
      </c>
      <c r="D576" s="72">
        <v>243501628970</v>
      </c>
      <c r="E576" s="36" t="s">
        <v>74</v>
      </c>
      <c r="F576" s="77">
        <f t="shared" si="99"/>
        <v>247.36500000000001</v>
      </c>
      <c r="G576" s="259">
        <f t="shared" si="85"/>
        <v>0</v>
      </c>
      <c r="H576" s="32">
        <f t="shared" si="86"/>
        <v>247.36500000000001</v>
      </c>
      <c r="I576" s="259"/>
      <c r="J576" s="32"/>
      <c r="K576" s="358"/>
      <c r="L576" s="39"/>
      <c r="M576" s="358"/>
      <c r="N576" s="39"/>
      <c r="O576" s="358"/>
      <c r="P576" s="39"/>
      <c r="Q576" s="259"/>
      <c r="R576" s="32"/>
      <c r="S576" s="39">
        <v>247.36500000000001</v>
      </c>
      <c r="T576" s="259"/>
      <c r="U576" s="32"/>
      <c r="V576" s="358"/>
      <c r="W576" s="53"/>
      <c r="X576" s="358"/>
      <c r="Y576" s="39"/>
      <c r="Z576" s="371"/>
      <c r="AA576" s="40"/>
      <c r="AB576" s="358"/>
      <c r="AC576" s="39"/>
      <c r="AD576" s="54"/>
      <c r="AE576" s="358"/>
      <c r="AF576" s="39"/>
      <c r="AG576" s="39"/>
      <c r="AH576" s="259"/>
      <c r="AI576" s="32"/>
      <c r="AJ576" s="259"/>
      <c r="AK576" s="32"/>
      <c r="AL576" s="259"/>
      <c r="AM576" s="39"/>
      <c r="AN576" s="371"/>
      <c r="AO576" s="40"/>
      <c r="AP576" s="358"/>
      <c r="AQ576" s="39"/>
      <c r="AR576" s="40"/>
      <c r="AS576" s="40"/>
      <c r="AT576" s="40"/>
      <c r="AU576" s="39"/>
      <c r="AV576" s="358"/>
      <c r="AW576" s="39"/>
      <c r="AX576" s="54"/>
      <c r="AY576" s="358"/>
      <c r="AZ576" s="39"/>
      <c r="BA576" s="358"/>
      <c r="BB576" s="39"/>
      <c r="BC576" s="40"/>
      <c r="BD576" s="39"/>
      <c r="BE576" s="39"/>
      <c r="BF576" s="40"/>
      <c r="BG576" s="40"/>
      <c r="BH576" s="55"/>
      <c r="BI576" s="56"/>
      <c r="BJ576" s="39"/>
      <c r="BK576" s="54"/>
      <c r="BL576" s="358"/>
      <c r="BM576" s="39"/>
      <c r="BN576" s="381"/>
      <c r="BO576" s="53"/>
      <c r="BP576" s="53"/>
      <c r="BQ576" s="39"/>
      <c r="BR576" s="39"/>
      <c r="BS576" s="39"/>
      <c r="BT576" s="32"/>
      <c r="BU576" s="39"/>
      <c r="BV576" s="57"/>
      <c r="BW576" s="375"/>
      <c r="BX576" s="54"/>
      <c r="BY576" s="358"/>
      <c r="BZ576" s="58"/>
      <c r="CA576" s="59"/>
      <c r="CB576" s="60"/>
      <c r="CC576" s="59"/>
      <c r="CD576" s="59"/>
      <c r="CE576" s="61"/>
      <c r="CF576" s="39"/>
      <c r="CG576" s="39"/>
    </row>
    <row r="577" spans="1:85" ht="46.5" outlineLevel="1" x14ac:dyDescent="0.35">
      <c r="A577" s="75" t="s">
        <v>886</v>
      </c>
      <c r="B577" s="203" t="s">
        <v>893</v>
      </c>
      <c r="C577" s="35" t="s">
        <v>81</v>
      </c>
      <c r="D577" s="72">
        <v>243501191546</v>
      </c>
      <c r="E577" s="36" t="s">
        <v>74</v>
      </c>
      <c r="F577" s="77">
        <f t="shared" si="99"/>
        <v>3964.2529300000001</v>
      </c>
      <c r="G577" s="259">
        <f t="shared" si="85"/>
        <v>2525.8856599999999</v>
      </c>
      <c r="H577" s="32">
        <f t="shared" si="86"/>
        <v>1438.3672700000002</v>
      </c>
      <c r="I577" s="259"/>
      <c r="J577" s="32"/>
      <c r="K577" s="358">
        <v>151.09922</v>
      </c>
      <c r="L577" s="39">
        <v>61.71658</v>
      </c>
      <c r="M577" s="358">
        <v>244.78604000000001</v>
      </c>
      <c r="N577" s="39">
        <v>99.983029999999999</v>
      </c>
      <c r="O577" s="358"/>
      <c r="P577" s="39"/>
      <c r="Q577" s="259"/>
      <c r="R577" s="32"/>
      <c r="S577" s="39">
        <v>406.66806000000003</v>
      </c>
      <c r="T577" s="259">
        <v>2130.0003999999999</v>
      </c>
      <c r="U577" s="32">
        <v>869.99959999999999</v>
      </c>
      <c r="V577" s="358"/>
      <c r="W577" s="53"/>
      <c r="X577" s="358"/>
      <c r="Y577" s="39"/>
      <c r="Z577" s="371"/>
      <c r="AA577" s="40"/>
      <c r="AB577" s="358"/>
      <c r="AC577" s="39"/>
      <c r="AD577" s="54"/>
      <c r="AE577" s="358"/>
      <c r="AF577" s="39"/>
      <c r="AG577" s="39"/>
      <c r="AH577" s="259"/>
      <c r="AI577" s="32"/>
      <c r="AJ577" s="259"/>
      <c r="AK577" s="32"/>
      <c r="AL577" s="259"/>
      <c r="AM577" s="39"/>
      <c r="AN577" s="371"/>
      <c r="AO577" s="40"/>
      <c r="AP577" s="358"/>
      <c r="AQ577" s="39"/>
      <c r="AR577" s="40"/>
      <c r="AS577" s="40"/>
      <c r="AT577" s="40"/>
      <c r="AU577" s="39"/>
      <c r="AV577" s="358"/>
      <c r="AW577" s="39"/>
      <c r="AX577" s="54"/>
      <c r="AY577" s="358"/>
      <c r="AZ577" s="39"/>
      <c r="BA577" s="358"/>
      <c r="BB577" s="39"/>
      <c r="BC577" s="40"/>
      <c r="BD577" s="39"/>
      <c r="BE577" s="39"/>
      <c r="BF577" s="40"/>
      <c r="BG577" s="40"/>
      <c r="BH577" s="55"/>
      <c r="BI577" s="44"/>
      <c r="BJ577" s="32"/>
      <c r="BK577" s="54"/>
      <c r="BL577" s="358"/>
      <c r="BM577" s="39"/>
      <c r="BN577" s="381"/>
      <c r="BO577" s="53"/>
      <c r="BP577" s="53"/>
      <c r="BQ577" s="39"/>
      <c r="BR577" s="39"/>
      <c r="BS577" s="39"/>
      <c r="BT577" s="32"/>
      <c r="BU577" s="39"/>
      <c r="BV577" s="57"/>
      <c r="BW577" s="375"/>
      <c r="BX577" s="54"/>
      <c r="BY577" s="358"/>
      <c r="BZ577" s="58"/>
      <c r="CA577" s="59"/>
      <c r="CB577" s="60"/>
      <c r="CC577" s="59"/>
      <c r="CD577" s="59"/>
      <c r="CE577" s="61"/>
      <c r="CF577" s="39"/>
      <c r="CG577" s="39"/>
    </row>
    <row r="578" spans="1:85" ht="69.75" outlineLevel="1" x14ac:dyDescent="0.35">
      <c r="A578" s="34" t="s">
        <v>894</v>
      </c>
      <c r="B578" s="78" t="s">
        <v>895</v>
      </c>
      <c r="C578" s="35" t="s">
        <v>81</v>
      </c>
      <c r="D578" s="72">
        <v>270605815175</v>
      </c>
      <c r="E578" s="36" t="s">
        <v>74</v>
      </c>
      <c r="F578" s="77">
        <f t="shared" si="99"/>
        <v>223.86904000000001</v>
      </c>
      <c r="G578" s="259">
        <f t="shared" si="85"/>
        <v>61.322020000000002</v>
      </c>
      <c r="H578" s="32">
        <f t="shared" si="86"/>
        <v>162.54702</v>
      </c>
      <c r="I578" s="259"/>
      <c r="J578" s="32"/>
      <c r="K578" s="358">
        <v>61.322020000000002</v>
      </c>
      <c r="L578" s="39">
        <v>25.04702</v>
      </c>
      <c r="M578" s="358"/>
      <c r="N578" s="39"/>
      <c r="O578" s="358"/>
      <c r="P578" s="39"/>
      <c r="Q578" s="259"/>
      <c r="R578" s="32"/>
      <c r="S578" s="39"/>
      <c r="T578" s="259"/>
      <c r="U578" s="32"/>
      <c r="V578" s="358"/>
      <c r="W578" s="53"/>
      <c r="X578" s="358"/>
      <c r="Y578" s="39"/>
      <c r="Z578" s="371"/>
      <c r="AA578" s="40"/>
      <c r="AB578" s="358"/>
      <c r="AC578" s="39"/>
      <c r="AD578" s="54"/>
      <c r="AE578" s="358"/>
      <c r="AF578" s="39"/>
      <c r="AG578" s="39"/>
      <c r="AH578" s="259"/>
      <c r="AI578" s="32"/>
      <c r="AJ578" s="259"/>
      <c r="AK578" s="32"/>
      <c r="AL578" s="259"/>
      <c r="AM578" s="39"/>
      <c r="AN578" s="371"/>
      <c r="AO578" s="40"/>
      <c r="AP578" s="358"/>
      <c r="AQ578" s="39"/>
      <c r="AR578" s="40"/>
      <c r="AS578" s="40"/>
      <c r="AT578" s="40"/>
      <c r="AU578" s="39"/>
      <c r="AV578" s="358"/>
      <c r="AW578" s="39"/>
      <c r="AX578" s="54"/>
      <c r="AY578" s="358"/>
      <c r="AZ578" s="39"/>
      <c r="BA578" s="358"/>
      <c r="BB578" s="39"/>
      <c r="BC578" s="40"/>
      <c r="BD578" s="39"/>
      <c r="BE578" s="39"/>
      <c r="BF578" s="40"/>
      <c r="BG578" s="40"/>
      <c r="BH578" s="55"/>
      <c r="BI578" s="56"/>
      <c r="BJ578" s="39">
        <v>137.5</v>
      </c>
      <c r="BK578" s="54"/>
      <c r="BL578" s="358"/>
      <c r="BM578" s="39"/>
      <c r="BN578" s="381"/>
      <c r="BO578" s="53"/>
      <c r="BP578" s="53"/>
      <c r="BQ578" s="39"/>
      <c r="BR578" s="39"/>
      <c r="BS578" s="39"/>
      <c r="BT578" s="32"/>
      <c r="BU578" s="39"/>
      <c r="BV578" s="57"/>
      <c r="BW578" s="375"/>
      <c r="BX578" s="54"/>
      <c r="BY578" s="358"/>
      <c r="BZ578" s="58"/>
      <c r="CA578" s="59"/>
      <c r="CB578" s="60"/>
      <c r="CC578" s="59"/>
      <c r="CD578" s="59"/>
      <c r="CE578" s="61"/>
      <c r="CF578" s="39"/>
      <c r="CG578" s="39"/>
    </row>
    <row r="579" spans="1:85" ht="46.5" outlineLevel="1" x14ac:dyDescent="0.35">
      <c r="A579" s="83" t="s">
        <v>886</v>
      </c>
      <c r="B579" s="10" t="s">
        <v>896</v>
      </c>
      <c r="C579" s="35" t="s">
        <v>81</v>
      </c>
      <c r="D579" s="72" t="s">
        <v>897</v>
      </c>
      <c r="E579" s="36" t="s">
        <v>74</v>
      </c>
      <c r="F579" s="77">
        <f t="shared" si="99"/>
        <v>2945.0163299999999</v>
      </c>
      <c r="G579" s="259">
        <f t="shared" si="85"/>
        <v>84.135019999999997</v>
      </c>
      <c r="H579" s="32">
        <f t="shared" si="86"/>
        <v>2860.8813099999998</v>
      </c>
      <c r="I579" s="259"/>
      <c r="J579" s="32"/>
      <c r="K579" s="358"/>
      <c r="L579" s="39"/>
      <c r="M579" s="358"/>
      <c r="N579" s="39"/>
      <c r="O579" s="358"/>
      <c r="P579" s="39"/>
      <c r="Q579" s="259"/>
      <c r="R579" s="32"/>
      <c r="S579" s="39">
        <v>373.52114999999998</v>
      </c>
      <c r="T579" s="259">
        <v>84.135019999999997</v>
      </c>
      <c r="U579" s="32">
        <v>34.364980000000003</v>
      </c>
      <c r="V579" s="358"/>
      <c r="W579" s="53"/>
      <c r="X579" s="358"/>
      <c r="Y579" s="39"/>
      <c r="Z579" s="371"/>
      <c r="AA579" s="40"/>
      <c r="AB579" s="358"/>
      <c r="AC579" s="39"/>
      <c r="AD579" s="54"/>
      <c r="AE579" s="358"/>
      <c r="AF579" s="39"/>
      <c r="AG579" s="39"/>
      <c r="AH579" s="259"/>
      <c r="AI579" s="32"/>
      <c r="AJ579" s="259"/>
      <c r="AK579" s="32"/>
      <c r="AL579" s="259"/>
      <c r="AM579" s="39"/>
      <c r="AN579" s="371"/>
      <c r="AO579" s="40"/>
      <c r="AP579" s="358"/>
      <c r="AQ579" s="39"/>
      <c r="AR579" s="40"/>
      <c r="AS579" s="40"/>
      <c r="AT579" s="40"/>
      <c r="AU579" s="39"/>
      <c r="AV579" s="358"/>
      <c r="AW579" s="39"/>
      <c r="AX579" s="54"/>
      <c r="AY579" s="358"/>
      <c r="AZ579" s="39"/>
      <c r="BA579" s="358"/>
      <c r="BB579" s="39"/>
      <c r="BC579" s="40"/>
      <c r="BD579" s="39"/>
      <c r="BE579" s="39"/>
      <c r="BF579" s="40"/>
      <c r="BG579" s="40"/>
      <c r="BH579" s="55"/>
      <c r="BI579" s="44">
        <v>114</v>
      </c>
      <c r="BJ579" s="32">
        <v>2338.9951799999999</v>
      </c>
      <c r="BK579" s="54"/>
      <c r="BL579" s="358"/>
      <c r="BM579" s="39"/>
      <c r="BN579" s="381"/>
      <c r="BO579" s="53"/>
      <c r="BP579" s="53"/>
      <c r="BQ579" s="39"/>
      <c r="BR579" s="39"/>
      <c r="BS579" s="39"/>
      <c r="BT579" s="32"/>
      <c r="BU579" s="39"/>
      <c r="BV579" s="57"/>
      <c r="BW579" s="375"/>
      <c r="BX579" s="54"/>
      <c r="BY579" s="358"/>
      <c r="BZ579" s="58"/>
      <c r="CA579" s="59"/>
      <c r="CB579" s="60"/>
      <c r="CC579" s="59"/>
      <c r="CD579" s="59"/>
      <c r="CE579" s="61"/>
      <c r="CF579" s="39"/>
      <c r="CG579" s="39"/>
    </row>
    <row r="580" spans="1:85" ht="46.5" outlineLevel="1" x14ac:dyDescent="0.35">
      <c r="A580" s="86" t="s">
        <v>898</v>
      </c>
      <c r="B580" s="10" t="s">
        <v>899</v>
      </c>
      <c r="C580" s="35" t="s">
        <v>81</v>
      </c>
      <c r="D580" s="72" t="s">
        <v>900</v>
      </c>
      <c r="E580" s="36" t="s">
        <v>74</v>
      </c>
      <c r="F580" s="77">
        <f t="shared" si="99"/>
        <v>2757.5122199999996</v>
      </c>
      <c r="G580" s="259">
        <f t="shared" si="85"/>
        <v>591.28768999999988</v>
      </c>
      <c r="H580" s="32">
        <f t="shared" si="86"/>
        <v>2166.22453</v>
      </c>
      <c r="I580" s="259"/>
      <c r="J580" s="32"/>
      <c r="K580" s="358">
        <v>91.909499999999994</v>
      </c>
      <c r="L580" s="39">
        <v>37.540500000000002</v>
      </c>
      <c r="M580" s="358"/>
      <c r="N580" s="39"/>
      <c r="O580" s="358">
        <v>229.13749999999999</v>
      </c>
      <c r="P580" s="39">
        <v>93.591380000000001</v>
      </c>
      <c r="Q580" s="259">
        <v>61.171680000000002</v>
      </c>
      <c r="R580" s="32">
        <v>24.985620000000001</v>
      </c>
      <c r="S580" s="39">
        <v>1150.35355</v>
      </c>
      <c r="T580" s="259"/>
      <c r="U580" s="32"/>
      <c r="V580" s="358"/>
      <c r="W580" s="53"/>
      <c r="X580" s="358">
        <v>209.06900999999999</v>
      </c>
      <c r="Y580" s="39">
        <v>85.394379999999998</v>
      </c>
      <c r="Z580" s="371"/>
      <c r="AA580" s="40"/>
      <c r="AB580" s="358"/>
      <c r="AC580" s="39"/>
      <c r="AD580" s="54"/>
      <c r="AE580" s="358"/>
      <c r="AF580" s="39"/>
      <c r="AG580" s="39"/>
      <c r="AH580" s="259"/>
      <c r="AI580" s="32"/>
      <c r="AJ580" s="259"/>
      <c r="AK580" s="32"/>
      <c r="AL580" s="259"/>
      <c r="AM580" s="39"/>
      <c r="AN580" s="371"/>
      <c r="AO580" s="40"/>
      <c r="AP580" s="358"/>
      <c r="AQ580" s="39"/>
      <c r="AR580" s="40"/>
      <c r="AS580" s="40"/>
      <c r="AT580" s="40"/>
      <c r="AU580" s="39"/>
      <c r="AV580" s="358"/>
      <c r="AW580" s="39"/>
      <c r="AX580" s="54"/>
      <c r="AY580" s="358"/>
      <c r="AZ580" s="39"/>
      <c r="BA580" s="358"/>
      <c r="BB580" s="39"/>
      <c r="BC580" s="40"/>
      <c r="BD580" s="39"/>
      <c r="BE580" s="39"/>
      <c r="BF580" s="40"/>
      <c r="BG580" s="40"/>
      <c r="BH580" s="55"/>
      <c r="BI580" s="44"/>
      <c r="BJ580" s="32">
        <v>774.35910000000001</v>
      </c>
      <c r="BK580" s="54"/>
      <c r="BL580" s="358"/>
      <c r="BM580" s="39"/>
      <c r="BN580" s="381"/>
      <c r="BO580" s="53"/>
      <c r="BP580" s="53"/>
      <c r="BQ580" s="39"/>
      <c r="BR580" s="39"/>
      <c r="BS580" s="39"/>
      <c r="BT580" s="32"/>
      <c r="BU580" s="39"/>
      <c r="BV580" s="57"/>
      <c r="BW580" s="375"/>
      <c r="BX580" s="54"/>
      <c r="BY580" s="358"/>
      <c r="BZ580" s="58"/>
      <c r="CA580" s="59"/>
      <c r="CB580" s="60"/>
      <c r="CC580" s="59"/>
      <c r="CD580" s="59"/>
      <c r="CE580" s="61"/>
      <c r="CF580" s="39"/>
      <c r="CG580" s="39"/>
    </row>
    <row r="581" spans="1:85" ht="46.5" outlineLevel="1" x14ac:dyDescent="0.35">
      <c r="A581" s="86" t="s">
        <v>898</v>
      </c>
      <c r="B581" s="203" t="s">
        <v>901</v>
      </c>
      <c r="C581" s="35" t="s">
        <v>81</v>
      </c>
      <c r="D581" s="35" t="s">
        <v>902</v>
      </c>
      <c r="E581" s="36" t="s">
        <v>74</v>
      </c>
      <c r="F581" s="77">
        <f t="shared" si="99"/>
        <v>846.63538000000005</v>
      </c>
      <c r="G581" s="259">
        <f t="shared" si="85"/>
        <v>226.47028</v>
      </c>
      <c r="H581" s="32">
        <f t="shared" si="86"/>
        <v>620.16510000000005</v>
      </c>
      <c r="I581" s="259"/>
      <c r="J581" s="32"/>
      <c r="K581" s="358">
        <v>75.273880000000005</v>
      </c>
      <c r="L581" s="39">
        <v>30.74567</v>
      </c>
      <c r="M581" s="358">
        <v>58.915550000000003</v>
      </c>
      <c r="N581" s="39">
        <v>24.0641</v>
      </c>
      <c r="O581" s="358"/>
      <c r="P581" s="39"/>
      <c r="Q581" s="259"/>
      <c r="R581" s="32"/>
      <c r="S581" s="39">
        <v>395.78399999999999</v>
      </c>
      <c r="T581" s="259">
        <v>92.280850000000001</v>
      </c>
      <c r="U581" s="32">
        <v>37.692149999999998</v>
      </c>
      <c r="V581" s="358"/>
      <c r="W581" s="53"/>
      <c r="X581" s="358"/>
      <c r="Y581" s="39"/>
      <c r="Z581" s="371"/>
      <c r="AA581" s="40"/>
      <c r="AB581" s="358"/>
      <c r="AC581" s="39"/>
      <c r="AD581" s="54"/>
      <c r="AE581" s="358"/>
      <c r="AF581" s="39"/>
      <c r="AG581" s="39"/>
      <c r="AH581" s="259"/>
      <c r="AI581" s="32"/>
      <c r="AJ581" s="259"/>
      <c r="AK581" s="32"/>
      <c r="AL581" s="259"/>
      <c r="AM581" s="39"/>
      <c r="AN581" s="371"/>
      <c r="AO581" s="40"/>
      <c r="AP581" s="358"/>
      <c r="AQ581" s="39"/>
      <c r="AR581" s="40"/>
      <c r="AS581" s="40"/>
      <c r="AT581" s="40"/>
      <c r="AU581" s="39"/>
      <c r="AV581" s="358"/>
      <c r="AW581" s="39"/>
      <c r="AX581" s="54"/>
      <c r="AY581" s="358"/>
      <c r="AZ581" s="39"/>
      <c r="BA581" s="358"/>
      <c r="BB581" s="39"/>
      <c r="BC581" s="40"/>
      <c r="BD581" s="39"/>
      <c r="BE581" s="39"/>
      <c r="BF581" s="40"/>
      <c r="BG581" s="40"/>
      <c r="BH581" s="55"/>
      <c r="BI581" s="44">
        <f>65.83334+66.04584</f>
        <v>131.87918000000002</v>
      </c>
      <c r="BJ581" s="32"/>
      <c r="BK581" s="54"/>
      <c r="BL581" s="358"/>
      <c r="BM581" s="39"/>
      <c r="BN581" s="381"/>
      <c r="BO581" s="53"/>
      <c r="BP581" s="53"/>
      <c r="BQ581" s="39"/>
      <c r="BR581" s="39"/>
      <c r="BS581" s="39"/>
      <c r="BT581" s="32"/>
      <c r="BU581" s="39"/>
      <c r="BV581" s="57"/>
      <c r="BW581" s="375"/>
      <c r="BX581" s="54"/>
      <c r="BY581" s="358"/>
      <c r="BZ581" s="58"/>
      <c r="CA581" s="59"/>
      <c r="CB581" s="60"/>
      <c r="CC581" s="59"/>
      <c r="CD581" s="59"/>
      <c r="CE581" s="61"/>
      <c r="CF581" s="39"/>
      <c r="CG581" s="39"/>
    </row>
    <row r="582" spans="1:85" ht="46.5" outlineLevel="1" x14ac:dyDescent="0.35">
      <c r="A582" s="75" t="s">
        <v>886</v>
      </c>
      <c r="B582" s="10" t="s">
        <v>903</v>
      </c>
      <c r="C582" s="35" t="s">
        <v>81</v>
      </c>
      <c r="D582" s="72">
        <v>243502429128</v>
      </c>
      <c r="E582" s="36" t="s">
        <v>74</v>
      </c>
      <c r="F582" s="77">
        <f t="shared" si="99"/>
        <v>3094.8046899999999</v>
      </c>
      <c r="G582" s="259">
        <f t="shared" ref="G582:G646" si="100">SUMIF($I$5:$CG$5,"федеральный бюджет",I582:CG582)</f>
        <v>215.10518999999999</v>
      </c>
      <c r="H582" s="32">
        <f t="shared" ref="H582:H646" si="101">SUMIF($I$5:$CG$5,"краевой бюджет",I582:CG582)</f>
        <v>2879.6994999999997</v>
      </c>
      <c r="I582" s="259"/>
      <c r="J582" s="32"/>
      <c r="K582" s="358"/>
      <c r="L582" s="39"/>
      <c r="M582" s="358"/>
      <c r="N582" s="39"/>
      <c r="O582" s="358"/>
      <c r="P582" s="39"/>
      <c r="Q582" s="259"/>
      <c r="R582" s="32"/>
      <c r="S582" s="39">
        <v>174.63969</v>
      </c>
      <c r="T582" s="259">
        <v>215.10518999999999</v>
      </c>
      <c r="U582" s="32">
        <v>87.859809999999996</v>
      </c>
      <c r="V582" s="358"/>
      <c r="W582" s="53"/>
      <c r="X582" s="358"/>
      <c r="Y582" s="39"/>
      <c r="Z582" s="371"/>
      <c r="AA582" s="40"/>
      <c r="AB582" s="358"/>
      <c r="AC582" s="39"/>
      <c r="AD582" s="54"/>
      <c r="AE582" s="358"/>
      <c r="AF582" s="39"/>
      <c r="AG582" s="39"/>
      <c r="AH582" s="259"/>
      <c r="AI582" s="32"/>
      <c r="AJ582" s="259"/>
      <c r="AK582" s="32"/>
      <c r="AL582" s="259"/>
      <c r="AM582" s="39"/>
      <c r="AN582" s="371"/>
      <c r="AO582" s="40"/>
      <c r="AP582" s="358"/>
      <c r="AQ582" s="39"/>
      <c r="AR582" s="40"/>
      <c r="AS582" s="40"/>
      <c r="AT582" s="40"/>
      <c r="AU582" s="39"/>
      <c r="AV582" s="358"/>
      <c r="AW582" s="39"/>
      <c r="AX582" s="54"/>
      <c r="AY582" s="358"/>
      <c r="AZ582" s="39"/>
      <c r="BA582" s="358"/>
      <c r="BB582" s="39"/>
      <c r="BC582" s="40"/>
      <c r="BD582" s="39"/>
      <c r="BE582" s="39"/>
      <c r="BF582" s="40"/>
      <c r="BG582" s="40"/>
      <c r="BH582" s="55"/>
      <c r="BI582" s="56"/>
      <c r="BJ582" s="39">
        <v>2617.1999999999998</v>
      </c>
      <c r="BK582" s="54"/>
      <c r="BL582" s="358"/>
      <c r="BM582" s="39"/>
      <c r="BN582" s="381"/>
      <c r="BO582" s="53"/>
      <c r="BP582" s="53"/>
      <c r="BQ582" s="39"/>
      <c r="BR582" s="39"/>
      <c r="BS582" s="39"/>
      <c r="BT582" s="32"/>
      <c r="BU582" s="39"/>
      <c r="BV582" s="57"/>
      <c r="BW582" s="375"/>
      <c r="BX582" s="54"/>
      <c r="BY582" s="358"/>
      <c r="BZ582" s="58"/>
      <c r="CA582" s="59"/>
      <c r="CB582" s="60"/>
      <c r="CC582" s="59"/>
      <c r="CD582" s="59"/>
      <c r="CE582" s="61"/>
      <c r="CF582" s="39"/>
      <c r="CG582" s="39"/>
    </row>
    <row r="583" spans="1:85" ht="46.5" outlineLevel="1" x14ac:dyDescent="0.35">
      <c r="A583" s="86" t="s">
        <v>904</v>
      </c>
      <c r="B583" s="10" t="s">
        <v>905</v>
      </c>
      <c r="C583" s="35" t="s">
        <v>81</v>
      </c>
      <c r="D583" s="72">
        <v>243500319828</v>
      </c>
      <c r="E583" s="36" t="s">
        <v>74</v>
      </c>
      <c r="F583" s="77">
        <f t="shared" si="99"/>
        <v>659.19233000000008</v>
      </c>
      <c r="G583" s="259">
        <f t="shared" si="100"/>
        <v>362.64909</v>
      </c>
      <c r="H583" s="32">
        <f t="shared" si="101"/>
        <v>296.54324000000003</v>
      </c>
      <c r="I583" s="259"/>
      <c r="J583" s="32"/>
      <c r="K583" s="358">
        <v>66.174840000000003</v>
      </c>
      <c r="L583" s="39">
        <v>27.029160000000001</v>
      </c>
      <c r="M583" s="358">
        <v>118.97422</v>
      </c>
      <c r="N583" s="39">
        <v>48.595109999999998</v>
      </c>
      <c r="O583" s="358"/>
      <c r="P583" s="39"/>
      <c r="Q583" s="259"/>
      <c r="R583" s="32"/>
      <c r="S583" s="39">
        <v>148.41900000000001</v>
      </c>
      <c r="T583" s="259">
        <v>177.50003000000001</v>
      </c>
      <c r="U583" s="32">
        <v>72.499970000000005</v>
      </c>
      <c r="V583" s="358"/>
      <c r="W583" s="53"/>
      <c r="X583" s="358"/>
      <c r="Y583" s="39"/>
      <c r="Z583" s="371"/>
      <c r="AA583" s="40"/>
      <c r="AB583" s="358"/>
      <c r="AC583" s="39"/>
      <c r="AD583" s="54"/>
      <c r="AE583" s="358"/>
      <c r="AF583" s="39"/>
      <c r="AG583" s="39"/>
      <c r="AH583" s="259"/>
      <c r="AI583" s="32"/>
      <c r="AJ583" s="259"/>
      <c r="AK583" s="32"/>
      <c r="AL583" s="259"/>
      <c r="AM583" s="39"/>
      <c r="AN583" s="371"/>
      <c r="AO583" s="40"/>
      <c r="AP583" s="358"/>
      <c r="AQ583" s="39"/>
      <c r="AR583" s="40"/>
      <c r="AS583" s="40"/>
      <c r="AT583" s="40"/>
      <c r="AU583" s="39"/>
      <c r="AV583" s="358"/>
      <c r="AW583" s="39"/>
      <c r="AX583" s="54"/>
      <c r="AY583" s="358"/>
      <c r="AZ583" s="39"/>
      <c r="BA583" s="358"/>
      <c r="BB583" s="39"/>
      <c r="BC583" s="40"/>
      <c r="BD583" s="39"/>
      <c r="BE583" s="39"/>
      <c r="BF583" s="40"/>
      <c r="BG583" s="40"/>
      <c r="BH583" s="55"/>
      <c r="BI583" s="56"/>
      <c r="BJ583" s="39"/>
      <c r="BK583" s="54"/>
      <c r="BL583" s="358"/>
      <c r="BM583" s="39"/>
      <c r="BN583" s="381"/>
      <c r="BO583" s="53"/>
      <c r="BP583" s="53"/>
      <c r="BQ583" s="39"/>
      <c r="BR583" s="39"/>
      <c r="BS583" s="39"/>
      <c r="BT583" s="32"/>
      <c r="BU583" s="39"/>
      <c r="BV583" s="57"/>
      <c r="BW583" s="375"/>
      <c r="BX583" s="54"/>
      <c r="BY583" s="358"/>
      <c r="BZ583" s="58"/>
      <c r="CA583" s="59"/>
      <c r="CB583" s="60"/>
      <c r="CC583" s="59"/>
      <c r="CD583" s="59"/>
      <c r="CE583" s="61"/>
      <c r="CF583" s="39"/>
      <c r="CG583" s="39"/>
    </row>
    <row r="584" spans="1:85" ht="46.5" outlineLevel="1" x14ac:dyDescent="0.35">
      <c r="A584" s="83" t="s">
        <v>886</v>
      </c>
      <c r="B584" s="10" t="s">
        <v>906</v>
      </c>
      <c r="C584" s="35" t="s">
        <v>81</v>
      </c>
      <c r="D584" s="72" t="s">
        <v>907</v>
      </c>
      <c r="E584" s="36" t="s">
        <v>74</v>
      </c>
      <c r="F584" s="77">
        <f t="shared" si="99"/>
        <v>11505.547460000002</v>
      </c>
      <c r="G584" s="259">
        <f t="shared" si="100"/>
        <v>301.09552000000002</v>
      </c>
      <c r="H584" s="32">
        <f t="shared" si="101"/>
        <v>11204.451940000001</v>
      </c>
      <c r="I584" s="259"/>
      <c r="J584" s="32"/>
      <c r="K584" s="358">
        <v>301.09552000000002</v>
      </c>
      <c r="L584" s="39">
        <v>122.98268</v>
      </c>
      <c r="M584" s="358"/>
      <c r="N584" s="39"/>
      <c r="O584" s="358"/>
      <c r="P584" s="39"/>
      <c r="Q584" s="259"/>
      <c r="R584" s="32"/>
      <c r="S584" s="39"/>
      <c r="T584" s="259"/>
      <c r="U584" s="32"/>
      <c r="V584" s="358"/>
      <c r="W584" s="53"/>
      <c r="X584" s="358"/>
      <c r="Y584" s="39"/>
      <c r="Z584" s="371"/>
      <c r="AA584" s="40"/>
      <c r="AB584" s="358"/>
      <c r="AC584" s="39"/>
      <c r="AD584" s="54"/>
      <c r="AE584" s="358"/>
      <c r="AF584" s="39"/>
      <c r="AG584" s="39"/>
      <c r="AH584" s="259"/>
      <c r="AI584" s="32"/>
      <c r="AJ584" s="259"/>
      <c r="AK584" s="32"/>
      <c r="AL584" s="259"/>
      <c r="AM584" s="39"/>
      <c r="AN584" s="371"/>
      <c r="AO584" s="40"/>
      <c r="AP584" s="358"/>
      <c r="AQ584" s="39"/>
      <c r="AR584" s="40"/>
      <c r="AS584" s="40"/>
      <c r="AT584" s="40"/>
      <c r="AU584" s="39"/>
      <c r="AV584" s="358"/>
      <c r="AW584" s="39"/>
      <c r="AX584" s="54"/>
      <c r="AY584" s="358"/>
      <c r="AZ584" s="39"/>
      <c r="BA584" s="358"/>
      <c r="BB584" s="39"/>
      <c r="BC584" s="40"/>
      <c r="BD584" s="39"/>
      <c r="BE584" s="39"/>
      <c r="BF584" s="40"/>
      <c r="BG584" s="40"/>
      <c r="BH584" s="55"/>
      <c r="BI584" s="44">
        <f>71.76167+120.76334</f>
        <v>192.52501000000001</v>
      </c>
      <c r="BJ584" s="32">
        <v>10888.94425</v>
      </c>
      <c r="BK584" s="54"/>
      <c r="BL584" s="358"/>
      <c r="BM584" s="39"/>
      <c r="BN584" s="381"/>
      <c r="BO584" s="53"/>
      <c r="BP584" s="53"/>
      <c r="BQ584" s="39"/>
      <c r="BR584" s="39"/>
      <c r="BS584" s="39"/>
      <c r="BT584" s="32"/>
      <c r="BU584" s="39"/>
      <c r="BV584" s="57"/>
      <c r="BW584" s="375"/>
      <c r="BX584" s="54"/>
      <c r="BY584" s="358"/>
      <c r="BZ584" s="58"/>
      <c r="CA584" s="59"/>
      <c r="CB584" s="60"/>
      <c r="CC584" s="59"/>
      <c r="CD584" s="59"/>
      <c r="CE584" s="61"/>
      <c r="CF584" s="39"/>
      <c r="CG584" s="39"/>
    </row>
    <row r="585" spans="1:85" ht="46.5" outlineLevel="1" x14ac:dyDescent="0.35">
      <c r="A585" s="83" t="s">
        <v>886</v>
      </c>
      <c r="B585" s="10" t="s">
        <v>908</v>
      </c>
      <c r="C585" s="35" t="s">
        <v>81</v>
      </c>
      <c r="D585" s="72" t="s">
        <v>909</v>
      </c>
      <c r="E585" s="36" t="s">
        <v>74</v>
      </c>
      <c r="F585" s="77">
        <f t="shared" si="99"/>
        <v>865.36900000000003</v>
      </c>
      <c r="G585" s="259">
        <f t="shared" si="100"/>
        <v>333.40538000000004</v>
      </c>
      <c r="H585" s="32">
        <f t="shared" si="101"/>
        <v>531.96361999999999</v>
      </c>
      <c r="I585" s="259"/>
      <c r="J585" s="32"/>
      <c r="K585" s="358">
        <v>147.05520000000001</v>
      </c>
      <c r="L585" s="39">
        <v>60.064799999999998</v>
      </c>
      <c r="M585" s="358"/>
      <c r="N585" s="39"/>
      <c r="O585" s="358"/>
      <c r="P585" s="39"/>
      <c r="Q585" s="259"/>
      <c r="R585" s="32"/>
      <c r="S585" s="39">
        <v>395.78399999999999</v>
      </c>
      <c r="T585" s="259">
        <v>186.35017999999999</v>
      </c>
      <c r="U585" s="32">
        <v>76.114819999999995</v>
      </c>
      <c r="V585" s="358"/>
      <c r="W585" s="53"/>
      <c r="X585" s="358"/>
      <c r="Y585" s="39"/>
      <c r="Z585" s="371"/>
      <c r="AA585" s="40"/>
      <c r="AB585" s="358"/>
      <c r="AC585" s="39"/>
      <c r="AD585" s="54"/>
      <c r="AE585" s="358"/>
      <c r="AF585" s="39"/>
      <c r="AG585" s="39"/>
      <c r="AH585" s="259"/>
      <c r="AI585" s="32"/>
      <c r="AJ585" s="259"/>
      <c r="AK585" s="32"/>
      <c r="AL585" s="259"/>
      <c r="AM585" s="39"/>
      <c r="AN585" s="371"/>
      <c r="AO585" s="40"/>
      <c r="AP585" s="358"/>
      <c r="AQ585" s="39"/>
      <c r="AR585" s="40"/>
      <c r="AS585" s="40"/>
      <c r="AT585" s="40"/>
      <c r="AU585" s="39"/>
      <c r="AV585" s="358"/>
      <c r="AW585" s="39"/>
      <c r="AX585" s="54"/>
      <c r="AY585" s="358"/>
      <c r="AZ585" s="39"/>
      <c r="BA585" s="358"/>
      <c r="BB585" s="39"/>
      <c r="BC585" s="40"/>
      <c r="BD585" s="39"/>
      <c r="BE585" s="39"/>
      <c r="BF585" s="40"/>
      <c r="BG585" s="40"/>
      <c r="BH585" s="55"/>
      <c r="BI585" s="44"/>
      <c r="BJ585" s="32"/>
      <c r="BK585" s="54"/>
      <c r="BL585" s="358"/>
      <c r="BM585" s="39"/>
      <c r="BN585" s="381"/>
      <c r="BO585" s="53"/>
      <c r="BP585" s="53"/>
      <c r="BQ585" s="39"/>
      <c r="BR585" s="39"/>
      <c r="BS585" s="39"/>
      <c r="BT585" s="32"/>
      <c r="BU585" s="39"/>
      <c r="BV585" s="57"/>
      <c r="BW585" s="375"/>
      <c r="BX585" s="54"/>
      <c r="BY585" s="358"/>
      <c r="BZ585" s="58"/>
      <c r="CA585" s="59"/>
      <c r="CB585" s="60"/>
      <c r="CC585" s="59"/>
      <c r="CD585" s="59"/>
      <c r="CE585" s="61"/>
      <c r="CF585" s="39"/>
      <c r="CG585" s="39"/>
    </row>
    <row r="586" spans="1:85" ht="32.25" customHeight="1" outlineLevel="1" x14ac:dyDescent="0.35">
      <c r="A586" s="75" t="s">
        <v>886</v>
      </c>
      <c r="B586" s="78" t="s">
        <v>910</v>
      </c>
      <c r="C586" s="35" t="s">
        <v>109</v>
      </c>
      <c r="D586" s="72">
        <v>2435006883</v>
      </c>
      <c r="E586" s="36" t="s">
        <v>74</v>
      </c>
      <c r="F586" s="77">
        <f t="shared" si="99"/>
        <v>16312.683720000001</v>
      </c>
      <c r="G586" s="259">
        <f t="shared" si="100"/>
        <v>15497.04953</v>
      </c>
      <c r="H586" s="32">
        <f t="shared" si="101"/>
        <v>815.63418999999999</v>
      </c>
      <c r="I586" s="259"/>
      <c r="J586" s="32"/>
      <c r="K586" s="358"/>
      <c r="L586" s="39"/>
      <c r="M586" s="358"/>
      <c r="N586" s="39"/>
      <c r="O586" s="358"/>
      <c r="P586" s="39"/>
      <c r="Q586" s="259"/>
      <c r="R586" s="32"/>
      <c r="S586" s="39"/>
      <c r="T586" s="259"/>
      <c r="U586" s="32"/>
      <c r="V586" s="358"/>
      <c r="W586" s="53"/>
      <c r="X586" s="358"/>
      <c r="Y586" s="39"/>
      <c r="Z586" s="371"/>
      <c r="AA586" s="40"/>
      <c r="AB586" s="358"/>
      <c r="AC586" s="39"/>
      <c r="AD586" s="54"/>
      <c r="AE586" s="358"/>
      <c r="AF586" s="39"/>
      <c r="AG586" s="39"/>
      <c r="AH586" s="259"/>
      <c r="AI586" s="32"/>
      <c r="AJ586" s="259"/>
      <c r="AK586" s="32"/>
      <c r="AL586" s="259"/>
      <c r="AM586" s="39"/>
      <c r="AN586" s="371"/>
      <c r="AO586" s="40"/>
      <c r="AP586" s="358"/>
      <c r="AQ586" s="39"/>
      <c r="AR586" s="40"/>
      <c r="AS586" s="40"/>
      <c r="AT586" s="40"/>
      <c r="AU586" s="39"/>
      <c r="AV586" s="358">
        <v>15497.04953</v>
      </c>
      <c r="AW586" s="39">
        <v>815.63418999999999</v>
      </c>
      <c r="AX586" s="54"/>
      <c r="AY586" s="358"/>
      <c r="AZ586" s="39"/>
      <c r="BA586" s="358"/>
      <c r="BB586" s="39"/>
      <c r="BC586" s="40"/>
      <c r="BD586" s="39"/>
      <c r="BE586" s="39"/>
      <c r="BF586" s="40"/>
      <c r="BG586" s="40"/>
      <c r="BH586" s="55"/>
      <c r="BI586" s="56"/>
      <c r="BJ586" s="39"/>
      <c r="BK586" s="54"/>
      <c r="BL586" s="358"/>
      <c r="BM586" s="39"/>
      <c r="BN586" s="381"/>
      <c r="BO586" s="53"/>
      <c r="BP586" s="53"/>
      <c r="BQ586" s="39"/>
      <c r="BR586" s="39"/>
      <c r="BS586" s="39"/>
      <c r="BT586" s="32"/>
      <c r="BU586" s="39"/>
      <c r="BV586" s="57"/>
      <c r="BW586" s="375"/>
      <c r="BX586" s="54"/>
      <c r="BY586" s="358"/>
      <c r="BZ586" s="58"/>
      <c r="CA586" s="59"/>
      <c r="CB586" s="60"/>
      <c r="CC586" s="59"/>
      <c r="CD586" s="59"/>
      <c r="CE586" s="61"/>
      <c r="CF586" s="39"/>
      <c r="CG586" s="39"/>
    </row>
    <row r="587" spans="1:85" ht="32.25" customHeight="1" outlineLevel="1" x14ac:dyDescent="0.35">
      <c r="A587" s="83" t="s">
        <v>886</v>
      </c>
      <c r="B587" s="78" t="s">
        <v>911</v>
      </c>
      <c r="C587" s="35" t="s">
        <v>109</v>
      </c>
      <c r="D587" s="72">
        <v>2435007051</v>
      </c>
      <c r="E587" s="36" t="s">
        <v>74</v>
      </c>
      <c r="F587" s="77">
        <f t="shared" si="99"/>
        <v>14632.156599999998</v>
      </c>
      <c r="G587" s="259">
        <f t="shared" si="100"/>
        <v>11601.984179999999</v>
      </c>
      <c r="H587" s="32">
        <f t="shared" si="101"/>
        <v>3030.1724199999999</v>
      </c>
      <c r="I587" s="259"/>
      <c r="J587" s="32"/>
      <c r="K587" s="358"/>
      <c r="L587" s="39"/>
      <c r="M587" s="358"/>
      <c r="N587" s="39"/>
      <c r="O587" s="358"/>
      <c r="P587" s="39"/>
      <c r="Q587" s="259"/>
      <c r="R587" s="32"/>
      <c r="S587" s="39"/>
      <c r="T587" s="259"/>
      <c r="U587" s="32"/>
      <c r="V587" s="358"/>
      <c r="W587" s="53"/>
      <c r="X587" s="358"/>
      <c r="Y587" s="39"/>
      <c r="Z587" s="371"/>
      <c r="AA587" s="40"/>
      <c r="AB587" s="358"/>
      <c r="AC587" s="39"/>
      <c r="AD587" s="54"/>
      <c r="AE587" s="358"/>
      <c r="AF587" s="39"/>
      <c r="AG587" s="39"/>
      <c r="AH587" s="259"/>
      <c r="AI587" s="32"/>
      <c r="AJ587" s="259"/>
      <c r="AK587" s="32"/>
      <c r="AL587" s="259"/>
      <c r="AM587" s="39"/>
      <c r="AN587" s="371"/>
      <c r="AO587" s="40"/>
      <c r="AP587" s="358"/>
      <c r="AQ587" s="39"/>
      <c r="AR587" s="40"/>
      <c r="AS587" s="40"/>
      <c r="AT587" s="40"/>
      <c r="AU587" s="39"/>
      <c r="AV587" s="358">
        <v>11601.984179999999</v>
      </c>
      <c r="AW587" s="39">
        <v>610.63075000000003</v>
      </c>
      <c r="AX587" s="54">
        <v>2419.5416700000001</v>
      </c>
      <c r="AY587" s="358"/>
      <c r="AZ587" s="39"/>
      <c r="BA587" s="358"/>
      <c r="BB587" s="39"/>
      <c r="BC587" s="40"/>
      <c r="BD587" s="32"/>
      <c r="BE587" s="32"/>
      <c r="BF587" s="42"/>
      <c r="BG587" s="42"/>
      <c r="BH587" s="43"/>
      <c r="BI587" s="56"/>
      <c r="BJ587" s="39"/>
      <c r="BK587" s="41"/>
      <c r="BL587" s="358"/>
      <c r="BM587" s="39"/>
      <c r="BN587" s="381"/>
      <c r="BO587" s="53"/>
      <c r="BP587" s="53"/>
      <c r="BQ587" s="39"/>
      <c r="BR587" s="39"/>
      <c r="BS587" s="39"/>
      <c r="BT587" s="32"/>
      <c r="BU587" s="39"/>
      <c r="BV587" s="57"/>
      <c r="BW587" s="375"/>
      <c r="BX587" s="54"/>
      <c r="BY587" s="358"/>
      <c r="BZ587" s="58"/>
      <c r="CA587" s="59"/>
      <c r="CB587" s="60"/>
      <c r="CC587" s="59"/>
      <c r="CD587" s="59"/>
      <c r="CE587" s="61"/>
      <c r="CF587" s="39"/>
      <c r="CG587" s="39"/>
    </row>
    <row r="588" spans="1:85" ht="32.25" customHeight="1" outlineLevel="1" x14ac:dyDescent="0.35">
      <c r="A588" s="75" t="s">
        <v>886</v>
      </c>
      <c r="B588" s="78" t="s">
        <v>912</v>
      </c>
      <c r="C588" s="35" t="s">
        <v>118</v>
      </c>
      <c r="D588" s="72">
        <v>2435006523</v>
      </c>
      <c r="E588" s="36" t="s">
        <v>126</v>
      </c>
      <c r="F588" s="77">
        <f t="shared" si="99"/>
        <v>49528.055320000007</v>
      </c>
      <c r="G588" s="259">
        <f t="shared" si="100"/>
        <v>296.52017000000001</v>
      </c>
      <c r="H588" s="32">
        <f t="shared" si="101"/>
        <v>49231.535150000003</v>
      </c>
      <c r="I588" s="259"/>
      <c r="J588" s="32"/>
      <c r="K588" s="358"/>
      <c r="L588" s="39"/>
      <c r="M588" s="358"/>
      <c r="N588" s="39"/>
      <c r="O588" s="358"/>
      <c r="P588" s="39"/>
      <c r="Q588" s="259"/>
      <c r="R588" s="32"/>
      <c r="S588" s="39"/>
      <c r="T588" s="259"/>
      <c r="U588" s="32"/>
      <c r="V588" s="358"/>
      <c r="W588" s="53"/>
      <c r="X588" s="358"/>
      <c r="Y588" s="39"/>
      <c r="Z588" s="371"/>
      <c r="AA588" s="40"/>
      <c r="AB588" s="358"/>
      <c r="AC588" s="39"/>
      <c r="AD588" s="54"/>
      <c r="AE588" s="358">
        <v>296.52017000000001</v>
      </c>
      <c r="AF588" s="39">
        <v>121.11387999999999</v>
      </c>
      <c r="AG588" s="39">
        <v>39252.768550000001</v>
      </c>
      <c r="AH588" s="259"/>
      <c r="AI588" s="32"/>
      <c r="AJ588" s="259"/>
      <c r="AK588" s="32"/>
      <c r="AL588" s="259"/>
      <c r="AM588" s="39"/>
      <c r="AN588" s="371"/>
      <c r="AO588" s="40"/>
      <c r="AP588" s="358"/>
      <c r="AQ588" s="39"/>
      <c r="AR588" s="40"/>
      <c r="AS588" s="40"/>
      <c r="AT588" s="40"/>
      <c r="AU588" s="39"/>
      <c r="AV588" s="358"/>
      <c r="AW588" s="39"/>
      <c r="AX588" s="54"/>
      <c r="AY588" s="358"/>
      <c r="AZ588" s="39"/>
      <c r="BA588" s="358"/>
      <c r="BB588" s="39"/>
      <c r="BC588" s="40"/>
      <c r="BD588" s="39"/>
      <c r="BE588" s="39"/>
      <c r="BF588" s="40"/>
      <c r="BG588" s="40"/>
      <c r="BH588" s="55"/>
      <c r="BI588" s="56"/>
      <c r="BJ588" s="39"/>
      <c r="BK588" s="54"/>
      <c r="BL588" s="358"/>
      <c r="BM588" s="39"/>
      <c r="BN588" s="381"/>
      <c r="BO588" s="53"/>
      <c r="BP588" s="53"/>
      <c r="BQ588" s="39"/>
      <c r="BR588" s="39"/>
      <c r="BS588" s="39"/>
      <c r="BT588" s="32">
        <v>7671.0818099999997</v>
      </c>
      <c r="BU588" s="39">
        <v>2186.5709099999999</v>
      </c>
      <c r="BV588" s="57"/>
      <c r="BW588" s="375"/>
      <c r="BX588" s="54"/>
      <c r="BY588" s="358"/>
      <c r="BZ588" s="58"/>
      <c r="CA588" s="59"/>
      <c r="CB588" s="60"/>
      <c r="CC588" s="59"/>
      <c r="CD588" s="59"/>
      <c r="CE588" s="61"/>
      <c r="CF588" s="39"/>
      <c r="CG588" s="39"/>
    </row>
    <row r="589" spans="1:85" ht="32.25" customHeight="1" outlineLevel="1" x14ac:dyDescent="0.35">
      <c r="A589" s="75" t="s">
        <v>886</v>
      </c>
      <c r="B589" s="78" t="s">
        <v>342</v>
      </c>
      <c r="C589" s="204" t="s">
        <v>118</v>
      </c>
      <c r="D589" s="72" t="s">
        <v>913</v>
      </c>
      <c r="E589" s="36" t="s">
        <v>126</v>
      </c>
      <c r="F589" s="77">
        <f t="shared" si="99"/>
        <v>11064.19895</v>
      </c>
      <c r="G589" s="259">
        <f t="shared" si="100"/>
        <v>5132.3749699999998</v>
      </c>
      <c r="H589" s="32">
        <f t="shared" si="101"/>
        <v>5931.8239800000001</v>
      </c>
      <c r="I589" s="259">
        <v>3214.80944</v>
      </c>
      <c r="J589" s="32">
        <v>1313.0911900000001</v>
      </c>
      <c r="K589" s="358">
        <f>789.13497+202.16022</f>
        <v>991.29518999999993</v>
      </c>
      <c r="L589" s="39">
        <f>322.32273+82.57248</f>
        <v>404.89520999999996</v>
      </c>
      <c r="M589" s="358">
        <v>926.27034000000003</v>
      </c>
      <c r="N589" s="39">
        <v>378.33575999999999</v>
      </c>
      <c r="O589" s="358"/>
      <c r="P589" s="39"/>
      <c r="Q589" s="259"/>
      <c r="R589" s="32"/>
      <c r="S589" s="39">
        <v>1314.99234</v>
      </c>
      <c r="T589" s="259"/>
      <c r="U589" s="32"/>
      <c r="V589" s="358"/>
      <c r="W589" s="53"/>
      <c r="X589" s="358"/>
      <c r="Y589" s="39"/>
      <c r="Z589" s="371"/>
      <c r="AA589" s="40"/>
      <c r="AB589" s="358"/>
      <c r="AC589" s="39"/>
      <c r="AD589" s="54"/>
      <c r="AE589" s="358"/>
      <c r="AF589" s="39"/>
      <c r="AG589" s="39"/>
      <c r="AH589" s="259"/>
      <c r="AI589" s="32"/>
      <c r="AJ589" s="259"/>
      <c r="AK589" s="32"/>
      <c r="AL589" s="259"/>
      <c r="AM589" s="39"/>
      <c r="AN589" s="371"/>
      <c r="AO589" s="40"/>
      <c r="AP589" s="358"/>
      <c r="AQ589" s="39"/>
      <c r="AR589" s="40"/>
      <c r="AS589" s="40"/>
      <c r="AT589" s="40"/>
      <c r="AU589" s="39"/>
      <c r="AV589" s="358"/>
      <c r="AW589" s="39"/>
      <c r="AX589" s="54"/>
      <c r="AY589" s="358"/>
      <c r="AZ589" s="39"/>
      <c r="BA589" s="358"/>
      <c r="BB589" s="39"/>
      <c r="BC589" s="40"/>
      <c r="BD589" s="32"/>
      <c r="BE589" s="32"/>
      <c r="BF589" s="42"/>
      <c r="BG589" s="42"/>
      <c r="BH589" s="43"/>
      <c r="BI589" s="56">
        <f>883.29298+604.70189+491.9167</f>
        <v>1979.91157</v>
      </c>
      <c r="BJ589" s="39"/>
      <c r="BK589" s="41"/>
      <c r="BL589" s="358"/>
      <c r="BM589" s="39"/>
      <c r="BN589" s="381"/>
      <c r="BO589" s="53"/>
      <c r="BP589" s="53"/>
      <c r="BQ589" s="39"/>
      <c r="BR589" s="39"/>
      <c r="BS589" s="39"/>
      <c r="BT589" s="32"/>
      <c r="BU589" s="39">
        <v>413.7296</v>
      </c>
      <c r="BV589" s="57"/>
      <c r="BW589" s="375"/>
      <c r="BX589" s="54"/>
      <c r="BY589" s="358"/>
      <c r="BZ589" s="58"/>
      <c r="CA589" s="59"/>
      <c r="CB589" s="60"/>
      <c r="CC589" s="59">
        <v>1</v>
      </c>
      <c r="CD589" s="59"/>
      <c r="CE589" s="61">
        <v>125.86830999999999</v>
      </c>
      <c r="CF589" s="39"/>
      <c r="CG589" s="39"/>
    </row>
    <row r="590" spans="1:85" ht="46.5" outlineLevel="1" x14ac:dyDescent="0.35">
      <c r="A590" s="86" t="s">
        <v>904</v>
      </c>
      <c r="B590" s="78" t="s">
        <v>914</v>
      </c>
      <c r="C590" s="35" t="s">
        <v>118</v>
      </c>
      <c r="D590" s="72" t="s">
        <v>915</v>
      </c>
      <c r="E590" s="36" t="s">
        <v>126</v>
      </c>
      <c r="F590" s="77">
        <f t="shared" si="99"/>
        <v>37896.948600000003</v>
      </c>
      <c r="G590" s="259">
        <f t="shared" si="100"/>
        <v>8884.3474100000003</v>
      </c>
      <c r="H590" s="32">
        <f t="shared" si="101"/>
        <v>29012.601190000005</v>
      </c>
      <c r="I590" s="259"/>
      <c r="J590" s="32"/>
      <c r="K590" s="358"/>
      <c r="L590" s="39"/>
      <c r="M590" s="358">
        <f>85.53988+1359.35615</f>
        <v>1444.8960300000001</v>
      </c>
      <c r="N590" s="39">
        <f>34.93882+555.23</f>
        <v>590.16881999999998</v>
      </c>
      <c r="O590" s="358"/>
      <c r="P590" s="39"/>
      <c r="Q590" s="259">
        <v>791.94582000000003</v>
      </c>
      <c r="R590" s="32">
        <v>323.47082999999998</v>
      </c>
      <c r="S590" s="39">
        <f>19939.31071+797.58239+1486.07272</f>
        <v>22222.965820000001</v>
      </c>
      <c r="T590" s="259"/>
      <c r="U590" s="32"/>
      <c r="V590" s="358"/>
      <c r="W590" s="53"/>
      <c r="X590" s="358">
        <f>5929.70973+449.17273</f>
        <v>6378.8824599999998</v>
      </c>
      <c r="Y590" s="39">
        <f>2421.99412+183.46492</f>
        <v>2605.4590399999997</v>
      </c>
      <c r="Z590" s="371"/>
      <c r="AA590" s="40"/>
      <c r="AB590" s="358"/>
      <c r="AC590" s="39"/>
      <c r="AD590" s="54"/>
      <c r="AE590" s="358">
        <v>268.62310000000002</v>
      </c>
      <c r="AF590" s="39">
        <v>109.7193</v>
      </c>
      <c r="AG590" s="39"/>
      <c r="AH590" s="358"/>
      <c r="AI590" s="39"/>
      <c r="AJ590" s="259"/>
      <c r="AK590" s="32"/>
      <c r="AL590" s="259"/>
      <c r="AM590" s="39"/>
      <c r="AN590" s="371"/>
      <c r="AO590" s="40"/>
      <c r="AP590" s="358"/>
      <c r="AQ590" s="39"/>
      <c r="AR590" s="40"/>
      <c r="AS590" s="40"/>
      <c r="AT590" s="40"/>
      <c r="AU590" s="39"/>
      <c r="AV590" s="358"/>
      <c r="AW590" s="39"/>
      <c r="AX590" s="54"/>
      <c r="AY590" s="358"/>
      <c r="AZ590" s="39"/>
      <c r="BA590" s="358"/>
      <c r="BB590" s="39"/>
      <c r="BC590" s="40"/>
      <c r="BD590" s="32"/>
      <c r="BE590" s="32">
        <v>563.17912000000001</v>
      </c>
      <c r="BF590" s="42"/>
      <c r="BG590" s="42"/>
      <c r="BH590" s="43"/>
      <c r="BI590" s="56"/>
      <c r="BJ590" s="39"/>
      <c r="BK590" s="41">
        <v>1225.7200800000001</v>
      </c>
      <c r="BL590" s="358"/>
      <c r="BM590" s="39"/>
      <c r="BN590" s="381"/>
      <c r="BO590" s="53"/>
      <c r="BP590" s="53"/>
      <c r="BQ590" s="39"/>
      <c r="BR590" s="39"/>
      <c r="BS590" s="39"/>
      <c r="BT590" s="32"/>
      <c r="BU590" s="39">
        <v>602.41818000000001</v>
      </c>
      <c r="BV590" s="57"/>
      <c r="BW590" s="375"/>
      <c r="BX590" s="54"/>
      <c r="BY590" s="358"/>
      <c r="BZ590" s="58"/>
      <c r="CA590" s="59"/>
      <c r="CB590" s="60"/>
      <c r="CC590" s="59"/>
      <c r="CD590" s="59"/>
      <c r="CE590" s="61"/>
      <c r="CF590" s="39"/>
      <c r="CG590" s="39">
        <v>769.5</v>
      </c>
    </row>
    <row r="591" spans="1:85" ht="27.75" customHeight="1" outlineLevel="1" x14ac:dyDescent="0.35">
      <c r="A591" s="83" t="s">
        <v>886</v>
      </c>
      <c r="B591" s="78" t="s">
        <v>916</v>
      </c>
      <c r="C591" s="35" t="s">
        <v>118</v>
      </c>
      <c r="D591" s="35" t="s">
        <v>917</v>
      </c>
      <c r="E591" s="36" t="s">
        <v>74</v>
      </c>
      <c r="F591" s="77">
        <f t="shared" si="99"/>
        <v>12042.308959999998</v>
      </c>
      <c r="G591" s="259">
        <f t="shared" si="100"/>
        <v>3119.6899800000001</v>
      </c>
      <c r="H591" s="32">
        <f t="shared" si="101"/>
        <v>8922.6189799999993</v>
      </c>
      <c r="I591" s="259">
        <v>685.43762000000004</v>
      </c>
      <c r="J591" s="32">
        <v>279.96748000000002</v>
      </c>
      <c r="K591" s="358">
        <f>367.19683+126.67074</f>
        <v>493.86757</v>
      </c>
      <c r="L591" s="39">
        <f>149.98181+51.73876</f>
        <v>201.72057000000001</v>
      </c>
      <c r="M591" s="358">
        <v>782.62307999999996</v>
      </c>
      <c r="N591" s="39">
        <v>319.66295000000002</v>
      </c>
      <c r="O591" s="358"/>
      <c r="P591" s="39"/>
      <c r="Q591" s="259"/>
      <c r="R591" s="32"/>
      <c r="S591" s="39">
        <v>1235.3408099999999</v>
      </c>
      <c r="T591" s="259">
        <v>1157.76171</v>
      </c>
      <c r="U591" s="32">
        <v>472.88828999999998</v>
      </c>
      <c r="V591" s="358"/>
      <c r="W591" s="53"/>
      <c r="X591" s="358"/>
      <c r="Y591" s="39"/>
      <c r="Z591" s="371"/>
      <c r="AA591" s="40"/>
      <c r="AB591" s="358"/>
      <c r="AC591" s="39"/>
      <c r="AD591" s="54"/>
      <c r="AE591" s="358"/>
      <c r="AF591" s="39"/>
      <c r="AG591" s="39"/>
      <c r="AH591" s="259"/>
      <c r="AI591" s="32"/>
      <c r="AJ591" s="259"/>
      <c r="AK591" s="32"/>
      <c r="AL591" s="259"/>
      <c r="AM591" s="39"/>
      <c r="AN591" s="371"/>
      <c r="AO591" s="40"/>
      <c r="AP591" s="358"/>
      <c r="AQ591" s="39"/>
      <c r="AR591" s="40"/>
      <c r="AS591" s="40"/>
      <c r="AT591" s="40"/>
      <c r="AU591" s="39"/>
      <c r="AV591" s="358"/>
      <c r="AW591" s="39"/>
      <c r="AX591" s="54"/>
      <c r="AY591" s="358"/>
      <c r="AZ591" s="39"/>
      <c r="BA591" s="358"/>
      <c r="BB591" s="39"/>
      <c r="BC591" s="40"/>
      <c r="BD591" s="39"/>
      <c r="BE591" s="39"/>
      <c r="BF591" s="40"/>
      <c r="BG591" s="40"/>
      <c r="BH591" s="55"/>
      <c r="BI591" s="56">
        <v>442.32333999999997</v>
      </c>
      <c r="BJ591" s="39"/>
      <c r="BK591" s="54"/>
      <c r="BL591" s="358"/>
      <c r="BM591" s="39"/>
      <c r="BN591" s="381"/>
      <c r="BO591" s="53"/>
      <c r="BP591" s="53"/>
      <c r="BQ591" s="39"/>
      <c r="BR591" s="39"/>
      <c r="BS591" s="39"/>
      <c r="BT591" s="32"/>
      <c r="BU591" s="39">
        <v>759.71957999999995</v>
      </c>
      <c r="BV591" s="57"/>
      <c r="BW591" s="375"/>
      <c r="BX591" s="54"/>
      <c r="BY591" s="358"/>
      <c r="BZ591" s="58"/>
      <c r="CA591" s="59"/>
      <c r="CB591" s="60"/>
      <c r="CC591" s="59"/>
      <c r="CD591" s="59"/>
      <c r="CE591" s="61">
        <v>5210.9959600000002</v>
      </c>
      <c r="CF591" s="39"/>
      <c r="CG591" s="39"/>
    </row>
    <row r="592" spans="1:85" ht="27.75" customHeight="1" outlineLevel="1" x14ac:dyDescent="0.35">
      <c r="A592" s="83" t="s">
        <v>886</v>
      </c>
      <c r="B592" s="10" t="s">
        <v>918</v>
      </c>
      <c r="C592" s="35" t="s">
        <v>118</v>
      </c>
      <c r="D592" s="72">
        <v>2435000169</v>
      </c>
      <c r="E592" s="36" t="s">
        <v>74</v>
      </c>
      <c r="F592" s="77">
        <f t="shared" si="99"/>
        <v>294.19882999999999</v>
      </c>
      <c r="G592" s="259">
        <f t="shared" si="100"/>
        <v>0</v>
      </c>
      <c r="H592" s="32">
        <f t="shared" si="101"/>
        <v>294.19882999999999</v>
      </c>
      <c r="I592" s="259"/>
      <c r="J592" s="32"/>
      <c r="K592" s="358"/>
      <c r="L592" s="39"/>
      <c r="M592" s="358"/>
      <c r="N592" s="39"/>
      <c r="O592" s="358"/>
      <c r="P592" s="39"/>
      <c r="Q592" s="259"/>
      <c r="R592" s="32"/>
      <c r="S592" s="39">
        <v>294.19882999999999</v>
      </c>
      <c r="T592" s="259"/>
      <c r="U592" s="32"/>
      <c r="V592" s="358"/>
      <c r="W592" s="53"/>
      <c r="X592" s="358"/>
      <c r="Y592" s="39"/>
      <c r="Z592" s="371"/>
      <c r="AA592" s="40"/>
      <c r="AB592" s="358"/>
      <c r="AC592" s="39"/>
      <c r="AD592" s="54"/>
      <c r="AE592" s="358"/>
      <c r="AF592" s="39"/>
      <c r="AG592" s="39"/>
      <c r="AH592" s="259"/>
      <c r="AI592" s="32"/>
      <c r="AJ592" s="259"/>
      <c r="AK592" s="32"/>
      <c r="AL592" s="259"/>
      <c r="AM592" s="39"/>
      <c r="AN592" s="371"/>
      <c r="AO592" s="40"/>
      <c r="AP592" s="358"/>
      <c r="AQ592" s="39"/>
      <c r="AR592" s="40"/>
      <c r="AS592" s="40"/>
      <c r="AT592" s="40"/>
      <c r="AU592" s="39"/>
      <c r="AV592" s="358"/>
      <c r="AW592" s="39"/>
      <c r="AX592" s="54"/>
      <c r="AY592" s="358"/>
      <c r="AZ592" s="39"/>
      <c r="BA592" s="358"/>
      <c r="BB592" s="39"/>
      <c r="BC592" s="40"/>
      <c r="BD592" s="39"/>
      <c r="BE592" s="39"/>
      <c r="BF592" s="40"/>
      <c r="BG592" s="40"/>
      <c r="BH592" s="55"/>
      <c r="BI592" s="56"/>
      <c r="BJ592" s="39"/>
      <c r="BK592" s="54"/>
      <c r="BL592" s="358"/>
      <c r="BM592" s="39"/>
      <c r="BN592" s="381"/>
      <c r="BO592" s="53"/>
      <c r="BP592" s="53"/>
      <c r="BQ592" s="39"/>
      <c r="BR592" s="39"/>
      <c r="BS592" s="39"/>
      <c r="BT592" s="32"/>
      <c r="BU592" s="39"/>
      <c r="BV592" s="57"/>
      <c r="BW592" s="375"/>
      <c r="BX592" s="54"/>
      <c r="BY592" s="358"/>
      <c r="BZ592" s="58"/>
      <c r="CA592" s="59"/>
      <c r="CB592" s="60"/>
      <c r="CC592" s="59"/>
      <c r="CD592" s="59"/>
      <c r="CE592" s="61"/>
      <c r="CF592" s="39"/>
      <c r="CG592" s="39"/>
    </row>
    <row r="593" spans="1:85" ht="46.5" outlineLevel="1" x14ac:dyDescent="0.35">
      <c r="A593" s="83" t="s">
        <v>886</v>
      </c>
      <c r="B593" s="78" t="s">
        <v>919</v>
      </c>
      <c r="C593" s="35" t="s">
        <v>118</v>
      </c>
      <c r="D593" s="72" t="s">
        <v>920</v>
      </c>
      <c r="E593" s="36" t="s">
        <v>74</v>
      </c>
      <c r="F593" s="77">
        <f t="shared" si="99"/>
        <v>9077.4215600000007</v>
      </c>
      <c r="G593" s="259">
        <f t="shared" si="100"/>
        <v>140.55823000000001</v>
      </c>
      <c r="H593" s="32">
        <f t="shared" si="101"/>
        <v>8936.8633300000001</v>
      </c>
      <c r="I593" s="259"/>
      <c r="J593" s="32"/>
      <c r="K593" s="358"/>
      <c r="L593" s="39"/>
      <c r="M593" s="358">
        <v>92.789360000000002</v>
      </c>
      <c r="N593" s="39">
        <v>37.899880000000003</v>
      </c>
      <c r="O593" s="358"/>
      <c r="P593" s="39"/>
      <c r="Q593" s="259"/>
      <c r="R593" s="32"/>
      <c r="S593" s="39">
        <v>5022.8675499999999</v>
      </c>
      <c r="T593" s="259"/>
      <c r="U593" s="32"/>
      <c r="V593" s="358"/>
      <c r="W593" s="53"/>
      <c r="X593" s="358"/>
      <c r="Y593" s="39"/>
      <c r="Z593" s="371"/>
      <c r="AA593" s="40"/>
      <c r="AB593" s="358"/>
      <c r="AC593" s="39"/>
      <c r="AD593" s="54"/>
      <c r="AE593" s="358">
        <v>47.76887</v>
      </c>
      <c r="AF593" s="39">
        <v>19.511230000000001</v>
      </c>
      <c r="AG593" s="39">
        <v>2642.1306500000001</v>
      </c>
      <c r="AH593" s="259"/>
      <c r="AI593" s="32"/>
      <c r="AJ593" s="259"/>
      <c r="AK593" s="32"/>
      <c r="AL593" s="259"/>
      <c r="AM593" s="39"/>
      <c r="AN593" s="371"/>
      <c r="AO593" s="40"/>
      <c r="AP593" s="358"/>
      <c r="AQ593" s="39"/>
      <c r="AR593" s="40"/>
      <c r="AS593" s="40"/>
      <c r="AT593" s="40"/>
      <c r="AU593" s="39"/>
      <c r="AV593" s="358"/>
      <c r="AW593" s="39"/>
      <c r="AX593" s="54"/>
      <c r="AY593" s="358"/>
      <c r="AZ593" s="39"/>
      <c r="BA593" s="358"/>
      <c r="BB593" s="39"/>
      <c r="BC593" s="40"/>
      <c r="BD593" s="39"/>
      <c r="BE593" s="39"/>
      <c r="BF593" s="40"/>
      <c r="BG593" s="40"/>
      <c r="BH593" s="55"/>
      <c r="BI593" s="56"/>
      <c r="BJ593" s="39"/>
      <c r="BK593" s="54"/>
      <c r="BL593" s="358"/>
      <c r="BM593" s="39"/>
      <c r="BN593" s="381"/>
      <c r="BO593" s="53"/>
      <c r="BP593" s="53"/>
      <c r="BQ593" s="39"/>
      <c r="BR593" s="39"/>
      <c r="BS593" s="39"/>
      <c r="BT593" s="32"/>
      <c r="BU593" s="39">
        <v>415.41507999999999</v>
      </c>
      <c r="BV593" s="57"/>
      <c r="BW593" s="375"/>
      <c r="BX593" s="54"/>
      <c r="BY593" s="358"/>
      <c r="BZ593" s="58"/>
      <c r="CA593" s="59"/>
      <c r="CB593" s="60"/>
      <c r="CC593" s="59"/>
      <c r="CD593" s="59"/>
      <c r="CE593" s="61">
        <v>799.03894000000003</v>
      </c>
      <c r="CF593" s="39"/>
      <c r="CG593" s="39"/>
    </row>
    <row r="594" spans="1:85" outlineLevel="1" x14ac:dyDescent="0.35">
      <c r="A594" s="83" t="s">
        <v>886</v>
      </c>
      <c r="B594" s="10" t="s">
        <v>921</v>
      </c>
      <c r="C594" s="35" t="s">
        <v>118</v>
      </c>
      <c r="D594" s="72" t="s">
        <v>922</v>
      </c>
      <c r="E594" s="36" t="s">
        <v>74</v>
      </c>
      <c r="F594" s="77">
        <f t="shared" si="99"/>
        <v>892.21589999999992</v>
      </c>
      <c r="G594" s="259">
        <f t="shared" si="100"/>
        <v>0</v>
      </c>
      <c r="H594" s="32">
        <f t="shared" si="101"/>
        <v>892.21589999999992</v>
      </c>
      <c r="I594" s="259"/>
      <c r="J594" s="32"/>
      <c r="K594" s="358"/>
      <c r="L594" s="39"/>
      <c r="M594" s="358"/>
      <c r="N594" s="39"/>
      <c r="O594" s="358"/>
      <c r="P594" s="39"/>
      <c r="Q594" s="259"/>
      <c r="R594" s="32"/>
      <c r="S594" s="39">
        <v>657.99090000000001</v>
      </c>
      <c r="T594" s="259"/>
      <c r="U594" s="32"/>
      <c r="V594" s="358"/>
      <c r="W594" s="53"/>
      <c r="X594" s="358"/>
      <c r="Y594" s="39"/>
      <c r="Z594" s="371"/>
      <c r="AA594" s="40"/>
      <c r="AB594" s="358"/>
      <c r="AC594" s="39"/>
      <c r="AD594" s="54"/>
      <c r="AE594" s="358"/>
      <c r="AF594" s="39"/>
      <c r="AG594" s="39"/>
      <c r="AH594" s="259"/>
      <c r="AI594" s="32"/>
      <c r="AJ594" s="259"/>
      <c r="AK594" s="32"/>
      <c r="AL594" s="259"/>
      <c r="AM594" s="39"/>
      <c r="AN594" s="371"/>
      <c r="AO594" s="40"/>
      <c r="AP594" s="358"/>
      <c r="AQ594" s="39"/>
      <c r="AR594" s="40"/>
      <c r="AS594" s="40"/>
      <c r="AT594" s="40"/>
      <c r="AU594" s="39"/>
      <c r="AV594" s="358"/>
      <c r="AW594" s="39"/>
      <c r="AX594" s="54"/>
      <c r="AY594" s="358"/>
      <c r="AZ594" s="39"/>
      <c r="BA594" s="358"/>
      <c r="BB594" s="39"/>
      <c r="BC594" s="40"/>
      <c r="BD594" s="39"/>
      <c r="BE594" s="39"/>
      <c r="BF594" s="40"/>
      <c r="BG594" s="40"/>
      <c r="BH594" s="55"/>
      <c r="BI594" s="56">
        <f>86.7725+147.4525</f>
        <v>234.22499999999997</v>
      </c>
      <c r="BJ594" s="39"/>
      <c r="BK594" s="54"/>
      <c r="BL594" s="358"/>
      <c r="BM594" s="39"/>
      <c r="BN594" s="381"/>
      <c r="BO594" s="53"/>
      <c r="BP594" s="53"/>
      <c r="BQ594" s="39"/>
      <c r="BR594" s="39"/>
      <c r="BS594" s="39"/>
      <c r="BT594" s="32"/>
      <c r="BU594" s="39"/>
      <c r="BV594" s="57"/>
      <c r="BW594" s="375"/>
      <c r="BX594" s="54"/>
      <c r="BY594" s="358"/>
      <c r="BZ594" s="58"/>
      <c r="CA594" s="59"/>
      <c r="CB594" s="60"/>
      <c r="CC594" s="59"/>
      <c r="CD594" s="59"/>
      <c r="CE594" s="61"/>
      <c r="CF594" s="39"/>
      <c r="CG594" s="39"/>
    </row>
    <row r="595" spans="1:85" s="3" customFormat="1" ht="22.5" x14ac:dyDescent="0.3">
      <c r="A595" s="264" t="s">
        <v>923</v>
      </c>
      <c r="B595" s="265"/>
      <c r="C595" s="261" t="s">
        <v>135</v>
      </c>
      <c r="D595" s="262"/>
      <c r="E595" s="262"/>
      <c r="F595" s="249">
        <f>SUBTOTAL(9,F572:F594)</f>
        <v>196991.41218000001</v>
      </c>
      <c r="G595" s="249">
        <f t="shared" ref="G595:BR595" si="102">SUBTOTAL(9,G572:G594)</f>
        <v>51599.048550000007</v>
      </c>
      <c r="H595" s="249">
        <f t="shared" si="102"/>
        <v>145392.36363000001</v>
      </c>
      <c r="I595" s="249">
        <f t="shared" si="102"/>
        <v>4266.9441299999999</v>
      </c>
      <c r="J595" s="249">
        <f t="shared" si="102"/>
        <v>1742.83635</v>
      </c>
      <c r="K595" s="249">
        <f t="shared" si="102"/>
        <v>2549.0427999999997</v>
      </c>
      <c r="L595" s="249">
        <f t="shared" si="102"/>
        <v>1041.15833</v>
      </c>
      <c r="M595" s="249">
        <f t="shared" si="102"/>
        <v>4187.7516599999999</v>
      </c>
      <c r="N595" s="249">
        <f t="shared" si="102"/>
        <v>1710.4901299999997</v>
      </c>
      <c r="O595" s="249">
        <f t="shared" si="102"/>
        <v>293.98773999999997</v>
      </c>
      <c r="P595" s="249">
        <f t="shared" si="102"/>
        <v>120.0795</v>
      </c>
      <c r="Q595" s="249">
        <f t="shared" si="102"/>
        <v>853.11750000000006</v>
      </c>
      <c r="R595" s="249">
        <f t="shared" si="102"/>
        <v>348.45644999999996</v>
      </c>
      <c r="S595" s="249">
        <f t="shared" si="102"/>
        <v>35258.915960000006</v>
      </c>
      <c r="T595" s="249">
        <f t="shared" si="102"/>
        <v>5078.98452</v>
      </c>
      <c r="U595" s="249">
        <f t="shared" si="102"/>
        <v>2074.5134800000001</v>
      </c>
      <c r="V595" s="249">
        <f t="shared" si="102"/>
        <v>0</v>
      </c>
      <c r="W595" s="249">
        <f t="shared" si="102"/>
        <v>0</v>
      </c>
      <c r="X595" s="249">
        <f t="shared" si="102"/>
        <v>6657.2743499999997</v>
      </c>
      <c r="Y595" s="249">
        <f t="shared" si="102"/>
        <v>2719.1683999999996</v>
      </c>
      <c r="Z595" s="249">
        <f t="shared" si="102"/>
        <v>0</v>
      </c>
      <c r="AA595" s="249">
        <f t="shared" si="102"/>
        <v>0</v>
      </c>
      <c r="AB595" s="249">
        <f t="shared" si="102"/>
        <v>0</v>
      </c>
      <c r="AC595" s="249">
        <f t="shared" si="102"/>
        <v>0</v>
      </c>
      <c r="AD595" s="249">
        <f t="shared" si="102"/>
        <v>0</v>
      </c>
      <c r="AE595" s="249">
        <f t="shared" si="102"/>
        <v>612.91214000000002</v>
      </c>
      <c r="AF595" s="249">
        <f t="shared" si="102"/>
        <v>250.34441000000001</v>
      </c>
      <c r="AG595" s="249">
        <f t="shared" si="102"/>
        <v>41894.8992</v>
      </c>
      <c r="AH595" s="249">
        <f t="shared" si="102"/>
        <v>0</v>
      </c>
      <c r="AI595" s="249">
        <f t="shared" si="102"/>
        <v>0</v>
      </c>
      <c r="AJ595" s="249">
        <f t="shared" si="102"/>
        <v>0</v>
      </c>
      <c r="AK595" s="249">
        <f t="shared" si="102"/>
        <v>0</v>
      </c>
      <c r="AL595" s="249">
        <f t="shared" si="102"/>
        <v>0</v>
      </c>
      <c r="AM595" s="249">
        <f t="shared" si="102"/>
        <v>0</v>
      </c>
      <c r="AN595" s="249">
        <f t="shared" si="102"/>
        <v>0</v>
      </c>
      <c r="AO595" s="249">
        <f t="shared" si="102"/>
        <v>0</v>
      </c>
      <c r="AP595" s="249">
        <f t="shared" si="102"/>
        <v>0</v>
      </c>
      <c r="AQ595" s="249">
        <f t="shared" si="102"/>
        <v>0</v>
      </c>
      <c r="AR595" s="249">
        <f t="shared" si="102"/>
        <v>0</v>
      </c>
      <c r="AS595" s="249">
        <f t="shared" si="102"/>
        <v>0</v>
      </c>
      <c r="AT595" s="249">
        <f t="shared" si="102"/>
        <v>0</v>
      </c>
      <c r="AU595" s="249">
        <f t="shared" si="102"/>
        <v>0</v>
      </c>
      <c r="AV595" s="249">
        <f t="shared" si="102"/>
        <v>27099.03371</v>
      </c>
      <c r="AW595" s="249">
        <f t="shared" si="102"/>
        <v>1426.26494</v>
      </c>
      <c r="AX595" s="249">
        <f t="shared" si="102"/>
        <v>2419.5416700000001</v>
      </c>
      <c r="AY595" s="249">
        <f t="shared" si="102"/>
        <v>0</v>
      </c>
      <c r="AZ595" s="249">
        <f t="shared" si="102"/>
        <v>0</v>
      </c>
      <c r="BA595" s="249">
        <f t="shared" si="102"/>
        <v>0</v>
      </c>
      <c r="BB595" s="249">
        <f t="shared" si="102"/>
        <v>0</v>
      </c>
      <c r="BC595" s="249">
        <f t="shared" si="102"/>
        <v>0</v>
      </c>
      <c r="BD595" s="249">
        <f t="shared" si="102"/>
        <v>0</v>
      </c>
      <c r="BE595" s="249">
        <f t="shared" si="102"/>
        <v>563.17912000000001</v>
      </c>
      <c r="BF595" s="249">
        <f t="shared" si="102"/>
        <v>0</v>
      </c>
      <c r="BG595" s="249">
        <f t="shared" si="102"/>
        <v>0</v>
      </c>
      <c r="BH595" s="249">
        <f t="shared" si="102"/>
        <v>0</v>
      </c>
      <c r="BI595" s="249">
        <f t="shared" si="102"/>
        <v>3189.6641</v>
      </c>
      <c r="BJ595" s="249">
        <f t="shared" si="102"/>
        <v>30451.793140000002</v>
      </c>
      <c r="BK595" s="249">
        <f t="shared" si="102"/>
        <v>1225.7200800000001</v>
      </c>
      <c r="BL595" s="249">
        <f t="shared" si="102"/>
        <v>0</v>
      </c>
      <c r="BM595" s="249">
        <f t="shared" si="102"/>
        <v>0</v>
      </c>
      <c r="BN595" s="249">
        <f t="shared" si="102"/>
        <v>0</v>
      </c>
      <c r="BO595" s="249">
        <f t="shared" si="102"/>
        <v>0</v>
      </c>
      <c r="BP595" s="249">
        <f t="shared" si="102"/>
        <v>0</v>
      </c>
      <c r="BQ595" s="249">
        <f t="shared" si="102"/>
        <v>0</v>
      </c>
      <c r="BR595" s="249">
        <f t="shared" si="102"/>
        <v>0</v>
      </c>
      <c r="BS595" s="249">
        <f t="shared" ref="BS595:CG595" si="103">SUBTOTAL(9,BS572:BS594)</f>
        <v>0</v>
      </c>
      <c r="BT595" s="249">
        <f t="shared" si="103"/>
        <v>7671.0818099999997</v>
      </c>
      <c r="BU595" s="249">
        <f t="shared" si="103"/>
        <v>4377.8533500000003</v>
      </c>
      <c r="BV595" s="249">
        <f t="shared" si="103"/>
        <v>0</v>
      </c>
      <c r="BW595" s="249">
        <f t="shared" si="103"/>
        <v>0</v>
      </c>
      <c r="BX595" s="249">
        <f t="shared" si="103"/>
        <v>0</v>
      </c>
      <c r="BY595" s="249">
        <f t="shared" si="103"/>
        <v>0</v>
      </c>
      <c r="BZ595" s="249">
        <f t="shared" si="103"/>
        <v>0</v>
      </c>
      <c r="CA595" s="249">
        <f t="shared" si="103"/>
        <v>0</v>
      </c>
      <c r="CB595" s="249">
        <f t="shared" si="103"/>
        <v>0</v>
      </c>
      <c r="CC595" s="249">
        <f t="shared" si="103"/>
        <v>1</v>
      </c>
      <c r="CD595" s="249">
        <f t="shared" si="103"/>
        <v>0</v>
      </c>
      <c r="CE595" s="249">
        <f t="shared" si="103"/>
        <v>6135.9032100000004</v>
      </c>
      <c r="CF595" s="249">
        <f t="shared" si="103"/>
        <v>0</v>
      </c>
      <c r="CG595" s="249">
        <f t="shared" si="103"/>
        <v>769.5</v>
      </c>
    </row>
    <row r="596" spans="1:85" ht="69.75" outlineLevel="1" x14ac:dyDescent="0.35">
      <c r="A596" s="135" t="s">
        <v>924</v>
      </c>
      <c r="B596" s="63" t="s">
        <v>925</v>
      </c>
      <c r="C596" s="35" t="s">
        <v>73</v>
      </c>
      <c r="D596" s="35" t="s">
        <v>926</v>
      </c>
      <c r="E596" s="36" t="s">
        <v>74</v>
      </c>
      <c r="F596" s="77">
        <f t="shared" ref="F596:F606" si="104">G596+H596</f>
        <v>48.324600000000004</v>
      </c>
      <c r="G596" s="259">
        <f t="shared" si="100"/>
        <v>13.234970000000001</v>
      </c>
      <c r="H596" s="32">
        <f t="shared" si="101"/>
        <v>35.08963</v>
      </c>
      <c r="I596" s="259"/>
      <c r="J596" s="32"/>
      <c r="K596" s="358">
        <v>13.234970000000001</v>
      </c>
      <c r="L596" s="39">
        <v>5.4058299999999999</v>
      </c>
      <c r="M596" s="358"/>
      <c r="N596" s="39"/>
      <c r="O596" s="358"/>
      <c r="P596" s="39"/>
      <c r="Q596" s="259"/>
      <c r="R596" s="32"/>
      <c r="S596" s="39">
        <v>29.683800000000002</v>
      </c>
      <c r="T596" s="259"/>
      <c r="U596" s="32"/>
      <c r="V596" s="358"/>
      <c r="W596" s="53"/>
      <c r="X596" s="358"/>
      <c r="Y596" s="39"/>
      <c r="Z596" s="371"/>
      <c r="AA596" s="40"/>
      <c r="AB596" s="358"/>
      <c r="AC596" s="39"/>
      <c r="AD596" s="54"/>
      <c r="AE596" s="358"/>
      <c r="AF596" s="39"/>
      <c r="AG596" s="39"/>
      <c r="AH596" s="259"/>
      <c r="AI596" s="32"/>
      <c r="AJ596" s="259"/>
      <c r="AK596" s="32"/>
      <c r="AL596" s="259"/>
      <c r="AM596" s="39"/>
      <c r="AN596" s="371"/>
      <c r="AO596" s="40"/>
      <c r="AP596" s="358"/>
      <c r="AQ596" s="39"/>
      <c r="AR596" s="40"/>
      <c r="AS596" s="40"/>
      <c r="AT596" s="40"/>
      <c r="AU596" s="39"/>
      <c r="AV596" s="358"/>
      <c r="AW596" s="39"/>
      <c r="AX596" s="54"/>
      <c r="AY596" s="358"/>
      <c r="AZ596" s="39"/>
      <c r="BA596" s="358"/>
      <c r="BB596" s="39"/>
      <c r="BC596" s="40"/>
      <c r="BD596" s="39"/>
      <c r="BE596" s="39"/>
      <c r="BF596" s="40"/>
      <c r="BG596" s="40"/>
      <c r="BH596" s="55"/>
      <c r="BI596" s="44"/>
      <c r="BJ596" s="32"/>
      <c r="BK596" s="54"/>
      <c r="BL596" s="358"/>
      <c r="BM596" s="39"/>
      <c r="BN596" s="381"/>
      <c r="BO596" s="53"/>
      <c r="BP596" s="53"/>
      <c r="BQ596" s="39"/>
      <c r="BR596" s="39"/>
      <c r="BS596" s="39"/>
      <c r="BT596" s="32"/>
      <c r="BU596" s="39"/>
      <c r="BV596" s="57"/>
      <c r="BW596" s="375"/>
      <c r="BX596" s="54"/>
      <c r="BY596" s="358"/>
      <c r="BZ596" s="58"/>
      <c r="CA596" s="59"/>
      <c r="CB596" s="60"/>
      <c r="CC596" s="59"/>
      <c r="CD596" s="59"/>
      <c r="CE596" s="61"/>
      <c r="CF596" s="39"/>
      <c r="CG596" s="39"/>
    </row>
    <row r="597" spans="1:85" ht="46.5" outlineLevel="1" x14ac:dyDescent="0.35">
      <c r="A597" s="75" t="s">
        <v>924</v>
      </c>
      <c r="B597" s="78" t="s">
        <v>927</v>
      </c>
      <c r="C597" s="35" t="s">
        <v>81</v>
      </c>
      <c r="D597" s="72" t="s">
        <v>928</v>
      </c>
      <c r="E597" s="36" t="s">
        <v>74</v>
      </c>
      <c r="F597" s="77">
        <f t="shared" si="104"/>
        <v>1316.6986099999999</v>
      </c>
      <c r="G597" s="259">
        <f t="shared" si="100"/>
        <v>350.21984000000003</v>
      </c>
      <c r="H597" s="32">
        <f t="shared" si="101"/>
        <v>966.47876999999994</v>
      </c>
      <c r="I597" s="259"/>
      <c r="J597" s="32"/>
      <c r="K597" s="358"/>
      <c r="L597" s="39"/>
      <c r="M597" s="358">
        <v>91.853989999999996</v>
      </c>
      <c r="N597" s="39">
        <v>37.51782</v>
      </c>
      <c r="O597" s="358"/>
      <c r="P597" s="39"/>
      <c r="Q597" s="259"/>
      <c r="R597" s="32"/>
      <c r="S597" s="39">
        <v>400.73129999999998</v>
      </c>
      <c r="T597" s="259">
        <v>258.36585000000002</v>
      </c>
      <c r="U597" s="32">
        <v>105.52965</v>
      </c>
      <c r="V597" s="358"/>
      <c r="W597" s="53"/>
      <c r="X597" s="358"/>
      <c r="Y597" s="39"/>
      <c r="Z597" s="371"/>
      <c r="AA597" s="40"/>
      <c r="AB597" s="358"/>
      <c r="AC597" s="39"/>
      <c r="AD597" s="54"/>
      <c r="AE597" s="358"/>
      <c r="AF597" s="39"/>
      <c r="AG597" s="39"/>
      <c r="AH597" s="259"/>
      <c r="AI597" s="32"/>
      <c r="AJ597" s="259"/>
      <c r="AK597" s="32"/>
      <c r="AL597" s="259"/>
      <c r="AM597" s="39"/>
      <c r="AN597" s="371"/>
      <c r="AO597" s="40"/>
      <c r="AP597" s="358"/>
      <c r="AQ597" s="39"/>
      <c r="AR597" s="40"/>
      <c r="AS597" s="40"/>
      <c r="AT597" s="40"/>
      <c r="AU597" s="39"/>
      <c r="AV597" s="358"/>
      <c r="AW597" s="39"/>
      <c r="AX597" s="54"/>
      <c r="AY597" s="358"/>
      <c r="AZ597" s="39"/>
      <c r="BA597" s="358"/>
      <c r="BB597" s="39"/>
      <c r="BC597" s="40"/>
      <c r="BD597" s="39"/>
      <c r="BE597" s="39"/>
      <c r="BF597" s="40"/>
      <c r="BG597" s="40"/>
      <c r="BH597" s="55"/>
      <c r="BI597" s="56"/>
      <c r="BJ597" s="39">
        <v>422.7</v>
      </c>
      <c r="BK597" s="54"/>
      <c r="BL597" s="358"/>
      <c r="BM597" s="39"/>
      <c r="BN597" s="381"/>
      <c r="BO597" s="53"/>
      <c r="BP597" s="53"/>
      <c r="BQ597" s="39"/>
      <c r="BR597" s="39"/>
      <c r="BS597" s="39"/>
      <c r="BT597" s="32"/>
      <c r="BU597" s="39"/>
      <c r="BV597" s="57"/>
      <c r="BW597" s="375"/>
      <c r="BX597" s="54"/>
      <c r="BY597" s="358"/>
      <c r="BZ597" s="58"/>
      <c r="CA597" s="59"/>
      <c r="CB597" s="60"/>
      <c r="CC597" s="59"/>
      <c r="CD597" s="59"/>
      <c r="CE597" s="61"/>
      <c r="CF597" s="39"/>
      <c r="CG597" s="39"/>
    </row>
    <row r="598" spans="1:85" ht="46.5" outlineLevel="1" x14ac:dyDescent="0.35">
      <c r="A598" s="135" t="s">
        <v>924</v>
      </c>
      <c r="B598" s="78" t="s">
        <v>929</v>
      </c>
      <c r="C598" s="35" t="s">
        <v>81</v>
      </c>
      <c r="D598" s="35" t="s">
        <v>930</v>
      </c>
      <c r="E598" s="36" t="s">
        <v>74</v>
      </c>
      <c r="F598" s="77">
        <f t="shared" si="104"/>
        <v>2207.8024500000001</v>
      </c>
      <c r="G598" s="259">
        <f t="shared" si="100"/>
        <v>537.07254</v>
      </c>
      <c r="H598" s="32">
        <f t="shared" si="101"/>
        <v>1670.72991</v>
      </c>
      <c r="I598" s="259">
        <v>200.68059</v>
      </c>
      <c r="J598" s="32">
        <v>81.968130000000002</v>
      </c>
      <c r="K598" s="358"/>
      <c r="L598" s="39"/>
      <c r="M598" s="358">
        <v>79.694950000000006</v>
      </c>
      <c r="N598" s="39">
        <v>32.551459999999999</v>
      </c>
      <c r="O598" s="358"/>
      <c r="P598" s="39"/>
      <c r="Q598" s="259"/>
      <c r="R598" s="32"/>
      <c r="S598" s="39">
        <v>288.92232000000001</v>
      </c>
      <c r="T598" s="259">
        <v>256.697</v>
      </c>
      <c r="U598" s="32">
        <v>104.848</v>
      </c>
      <c r="V598" s="358"/>
      <c r="W598" s="53"/>
      <c r="X598" s="358"/>
      <c r="Y598" s="39"/>
      <c r="Z598" s="371"/>
      <c r="AA598" s="40"/>
      <c r="AB598" s="358"/>
      <c r="AC598" s="39"/>
      <c r="AD598" s="54"/>
      <c r="AE598" s="358"/>
      <c r="AF598" s="39"/>
      <c r="AG598" s="39"/>
      <c r="AH598" s="259"/>
      <c r="AI598" s="32"/>
      <c r="AJ598" s="259"/>
      <c r="AK598" s="32"/>
      <c r="AL598" s="259"/>
      <c r="AM598" s="39"/>
      <c r="AN598" s="371"/>
      <c r="AO598" s="40"/>
      <c r="AP598" s="358"/>
      <c r="AQ598" s="39"/>
      <c r="AR598" s="40"/>
      <c r="AS598" s="40"/>
      <c r="AT598" s="40"/>
      <c r="AU598" s="39"/>
      <c r="AV598" s="358"/>
      <c r="AW598" s="39"/>
      <c r="AX598" s="54"/>
      <c r="AY598" s="358"/>
      <c r="AZ598" s="39"/>
      <c r="BA598" s="358"/>
      <c r="BB598" s="39"/>
      <c r="BC598" s="40"/>
      <c r="BD598" s="39"/>
      <c r="BE598" s="39"/>
      <c r="BF598" s="40"/>
      <c r="BG598" s="40"/>
      <c r="BH598" s="55"/>
      <c r="BI598" s="44"/>
      <c r="BJ598" s="32">
        <v>1162.44</v>
      </c>
      <c r="BK598" s="54"/>
      <c r="BL598" s="358"/>
      <c r="BM598" s="39"/>
      <c r="BN598" s="381"/>
      <c r="BO598" s="53"/>
      <c r="BP598" s="53"/>
      <c r="BQ598" s="39"/>
      <c r="BR598" s="39"/>
      <c r="BS598" s="39"/>
      <c r="BT598" s="32"/>
      <c r="BU598" s="39"/>
      <c r="BV598" s="57"/>
      <c r="BW598" s="375"/>
      <c r="BX598" s="54"/>
      <c r="BY598" s="358"/>
      <c r="BZ598" s="58"/>
      <c r="CA598" s="59"/>
      <c r="CB598" s="60"/>
      <c r="CC598" s="59"/>
      <c r="CD598" s="59"/>
      <c r="CE598" s="61"/>
      <c r="CF598" s="39"/>
      <c r="CG598" s="39"/>
    </row>
    <row r="599" spans="1:85" ht="46.5" outlineLevel="1" x14ac:dyDescent="0.35">
      <c r="A599" s="135" t="s">
        <v>924</v>
      </c>
      <c r="B599" s="88" t="s">
        <v>1116</v>
      </c>
      <c r="C599" s="35" t="s">
        <v>81</v>
      </c>
      <c r="D599" s="13" t="s">
        <v>1117</v>
      </c>
      <c r="E599" s="64"/>
      <c r="F599" s="77">
        <f t="shared" si="104"/>
        <v>282.82454999999999</v>
      </c>
      <c r="G599" s="259">
        <f t="shared" si="100"/>
        <v>0</v>
      </c>
      <c r="H599" s="32">
        <f t="shared" si="101"/>
        <v>282.82454999999999</v>
      </c>
      <c r="I599" s="347"/>
      <c r="J599" s="65"/>
      <c r="K599" s="368"/>
      <c r="L599" s="66"/>
      <c r="M599" s="368"/>
      <c r="N599" s="66"/>
      <c r="O599" s="368"/>
      <c r="P599" s="66"/>
      <c r="Q599" s="347"/>
      <c r="R599" s="65"/>
      <c r="S599" s="66"/>
      <c r="T599" s="347"/>
      <c r="U599" s="65"/>
      <c r="V599" s="368"/>
      <c r="W599" s="89"/>
      <c r="X599" s="368"/>
      <c r="Y599" s="66"/>
      <c r="Z599" s="371"/>
      <c r="AA599" s="40"/>
      <c r="AB599" s="368"/>
      <c r="AC599" s="66"/>
      <c r="AD599" s="66"/>
      <c r="AE599" s="368"/>
      <c r="AF599" s="66"/>
      <c r="AG599" s="66"/>
      <c r="AH599" s="347"/>
      <c r="AI599" s="65"/>
      <c r="AJ599" s="347"/>
      <c r="AK599" s="65"/>
      <c r="AL599" s="347"/>
      <c r="AM599" s="66"/>
      <c r="AN599" s="371"/>
      <c r="AO599" s="40"/>
      <c r="AP599" s="368"/>
      <c r="AQ599" s="66"/>
      <c r="AR599" s="40"/>
      <c r="AS599" s="40"/>
      <c r="AT599" s="40"/>
      <c r="AU599" s="66"/>
      <c r="AV599" s="368"/>
      <c r="AW599" s="66"/>
      <c r="AX599" s="66"/>
      <c r="AY599" s="368"/>
      <c r="AZ599" s="66"/>
      <c r="BA599" s="368"/>
      <c r="BB599" s="66"/>
      <c r="BC599" s="40"/>
      <c r="BD599" s="66"/>
      <c r="BE599" s="66"/>
      <c r="BF599" s="40"/>
      <c r="BG599" s="40"/>
      <c r="BH599" s="55"/>
      <c r="BI599" s="44"/>
      <c r="BJ599" s="65">
        <v>282.82454999999999</v>
      </c>
      <c r="BK599" s="66"/>
      <c r="BL599" s="368"/>
      <c r="BM599" s="66"/>
      <c r="BN599" s="398"/>
      <c r="BO599" s="89"/>
      <c r="BP599" s="89"/>
      <c r="BQ599" s="66"/>
      <c r="BR599" s="66"/>
      <c r="BS599" s="66"/>
      <c r="BT599" s="65"/>
      <c r="BU599" s="66"/>
      <c r="BV599" s="57"/>
      <c r="BW599" s="368"/>
      <c r="BX599" s="66"/>
      <c r="BY599" s="368"/>
      <c r="BZ599" s="90"/>
      <c r="CA599" s="59"/>
      <c r="CB599" s="60"/>
      <c r="CC599" s="59"/>
      <c r="CD599" s="59"/>
      <c r="CE599" s="61"/>
      <c r="CF599" s="66"/>
      <c r="CG599" s="66"/>
    </row>
    <row r="600" spans="1:85" ht="46.5" outlineLevel="1" x14ac:dyDescent="0.35">
      <c r="A600" s="135" t="s">
        <v>924</v>
      </c>
      <c r="B600" s="78" t="s">
        <v>931</v>
      </c>
      <c r="C600" s="35" t="s">
        <v>81</v>
      </c>
      <c r="D600" s="72" t="s">
        <v>932</v>
      </c>
      <c r="E600" s="36" t="s">
        <v>74</v>
      </c>
      <c r="F600" s="77">
        <f t="shared" si="104"/>
        <v>9488.7491300000002</v>
      </c>
      <c r="G600" s="259">
        <f t="shared" si="100"/>
        <v>1607.64309</v>
      </c>
      <c r="H600" s="32">
        <f t="shared" si="101"/>
        <v>7881.1060399999997</v>
      </c>
      <c r="I600" s="259">
        <v>71.316239999999993</v>
      </c>
      <c r="J600" s="32">
        <v>29.129169999999998</v>
      </c>
      <c r="K600" s="358">
        <f>253.67022+104.17804</f>
        <v>357.84825999999998</v>
      </c>
      <c r="L600" s="39">
        <f>103.61178+42.55159</f>
        <v>146.16336999999999</v>
      </c>
      <c r="M600" s="358">
        <v>178.74870000000001</v>
      </c>
      <c r="N600" s="39">
        <v>73.01003</v>
      </c>
      <c r="O600" s="358"/>
      <c r="P600" s="39"/>
      <c r="Q600" s="259"/>
      <c r="R600" s="32"/>
      <c r="S600" s="39">
        <v>568.93949999999995</v>
      </c>
      <c r="T600" s="259">
        <v>999.72988999999995</v>
      </c>
      <c r="U600" s="32">
        <v>408.34010999999998</v>
      </c>
      <c r="V600" s="358"/>
      <c r="W600" s="53"/>
      <c r="X600" s="358"/>
      <c r="Y600" s="39"/>
      <c r="Z600" s="371"/>
      <c r="AA600" s="40"/>
      <c r="AB600" s="358"/>
      <c r="AC600" s="39"/>
      <c r="AD600" s="54"/>
      <c r="AE600" s="358"/>
      <c r="AF600" s="39"/>
      <c r="AG600" s="39"/>
      <c r="AH600" s="259"/>
      <c r="AI600" s="32"/>
      <c r="AJ600" s="259"/>
      <c r="AK600" s="32"/>
      <c r="AL600" s="259"/>
      <c r="AM600" s="39"/>
      <c r="AN600" s="371"/>
      <c r="AO600" s="40"/>
      <c r="AP600" s="358"/>
      <c r="AQ600" s="39"/>
      <c r="AR600" s="40"/>
      <c r="AS600" s="40"/>
      <c r="AT600" s="40"/>
      <c r="AU600" s="39"/>
      <c r="AV600" s="358"/>
      <c r="AW600" s="39"/>
      <c r="AX600" s="54"/>
      <c r="AY600" s="358"/>
      <c r="AZ600" s="39"/>
      <c r="BA600" s="358"/>
      <c r="BB600" s="39"/>
      <c r="BC600" s="40"/>
      <c r="BD600" s="39"/>
      <c r="BE600" s="39"/>
      <c r="BF600" s="40"/>
      <c r="BG600" s="40"/>
      <c r="BH600" s="55"/>
      <c r="BI600" s="44">
        <v>100</v>
      </c>
      <c r="BJ600" s="32">
        <v>6106.1880000000001</v>
      </c>
      <c r="BK600" s="54"/>
      <c r="BL600" s="358"/>
      <c r="BM600" s="39"/>
      <c r="BN600" s="381"/>
      <c r="BO600" s="53"/>
      <c r="BP600" s="53"/>
      <c r="BQ600" s="39"/>
      <c r="BR600" s="39"/>
      <c r="BS600" s="39"/>
      <c r="BT600" s="32"/>
      <c r="BU600" s="39">
        <v>449.33586000000003</v>
      </c>
      <c r="BV600" s="57"/>
      <c r="BW600" s="375"/>
      <c r="BX600" s="54"/>
      <c r="BY600" s="358"/>
      <c r="BZ600" s="58"/>
      <c r="CA600" s="59"/>
      <c r="CB600" s="60"/>
      <c r="CC600" s="59"/>
      <c r="CD600" s="59"/>
      <c r="CE600" s="61"/>
      <c r="CF600" s="39"/>
      <c r="CG600" s="39"/>
    </row>
    <row r="601" spans="1:85" ht="46.5" outlineLevel="1" x14ac:dyDescent="0.35">
      <c r="A601" s="135" t="s">
        <v>924</v>
      </c>
      <c r="B601" s="78" t="s">
        <v>933</v>
      </c>
      <c r="C601" s="35" t="s">
        <v>81</v>
      </c>
      <c r="D601" s="160">
        <v>243601001527</v>
      </c>
      <c r="E601" s="36" t="s">
        <v>74</v>
      </c>
      <c r="F601" s="77">
        <f t="shared" si="104"/>
        <v>14314.562669999999</v>
      </c>
      <c r="G601" s="259">
        <f t="shared" si="100"/>
        <v>0</v>
      </c>
      <c r="H601" s="32">
        <f t="shared" si="101"/>
        <v>14314.562669999999</v>
      </c>
      <c r="I601" s="259"/>
      <c r="J601" s="32"/>
      <c r="K601" s="358"/>
      <c r="L601" s="39"/>
      <c r="M601" s="358"/>
      <c r="N601" s="39"/>
      <c r="O601" s="358"/>
      <c r="P601" s="39"/>
      <c r="Q601" s="259"/>
      <c r="R601" s="32"/>
      <c r="S601" s="39">
        <v>554.09760000000006</v>
      </c>
      <c r="T601" s="259"/>
      <c r="U601" s="32"/>
      <c r="V601" s="358"/>
      <c r="W601" s="53"/>
      <c r="X601" s="358"/>
      <c r="Y601" s="39"/>
      <c r="Z601" s="371"/>
      <c r="AA601" s="40"/>
      <c r="AB601" s="358"/>
      <c r="AC601" s="39"/>
      <c r="AD601" s="54"/>
      <c r="AE601" s="358"/>
      <c r="AF601" s="39"/>
      <c r="AG601" s="39"/>
      <c r="AH601" s="259"/>
      <c r="AI601" s="32"/>
      <c r="AJ601" s="259"/>
      <c r="AK601" s="32"/>
      <c r="AL601" s="259"/>
      <c r="AM601" s="39"/>
      <c r="AN601" s="371"/>
      <c r="AO601" s="40"/>
      <c r="AP601" s="358"/>
      <c r="AQ601" s="39"/>
      <c r="AR601" s="40"/>
      <c r="AS601" s="40"/>
      <c r="AT601" s="40"/>
      <c r="AU601" s="39"/>
      <c r="AV601" s="358"/>
      <c r="AW601" s="39"/>
      <c r="AX601" s="54"/>
      <c r="AY601" s="358"/>
      <c r="AZ601" s="39"/>
      <c r="BA601" s="358"/>
      <c r="BB601" s="39"/>
      <c r="BC601" s="40"/>
      <c r="BD601" s="39"/>
      <c r="BE601" s="39"/>
      <c r="BF601" s="40"/>
      <c r="BG601" s="40"/>
      <c r="BH601" s="55"/>
      <c r="BI601" s="44"/>
      <c r="BJ601" s="32">
        <v>13760.46507</v>
      </c>
      <c r="BK601" s="54"/>
      <c r="BL601" s="358"/>
      <c r="BM601" s="39"/>
      <c r="BN601" s="381"/>
      <c r="BO601" s="53"/>
      <c r="BP601" s="53"/>
      <c r="BQ601" s="39"/>
      <c r="BR601" s="39"/>
      <c r="BS601" s="39"/>
      <c r="BT601" s="32"/>
      <c r="BU601" s="39"/>
      <c r="BV601" s="57"/>
      <c r="BW601" s="375"/>
      <c r="BX601" s="54"/>
      <c r="BY601" s="358"/>
      <c r="BZ601" s="58"/>
      <c r="CA601" s="59"/>
      <c r="CB601" s="60"/>
      <c r="CC601" s="59"/>
      <c r="CD601" s="59"/>
      <c r="CE601" s="61"/>
      <c r="CF601" s="39"/>
      <c r="CG601" s="39"/>
    </row>
    <row r="602" spans="1:85" ht="30.75" customHeight="1" outlineLevel="1" x14ac:dyDescent="0.35">
      <c r="A602" s="75" t="s">
        <v>924</v>
      </c>
      <c r="B602" s="78" t="s">
        <v>117</v>
      </c>
      <c r="C602" s="35" t="s">
        <v>118</v>
      </c>
      <c r="D602" s="72" t="s">
        <v>934</v>
      </c>
      <c r="E602" s="36" t="s">
        <v>74</v>
      </c>
      <c r="F602" s="77">
        <f t="shared" si="104"/>
        <v>324.04815000000002</v>
      </c>
      <c r="G602" s="259">
        <f t="shared" si="100"/>
        <v>0</v>
      </c>
      <c r="H602" s="32">
        <f t="shared" si="101"/>
        <v>324.04815000000002</v>
      </c>
      <c r="I602" s="259"/>
      <c r="J602" s="32"/>
      <c r="K602" s="358"/>
      <c r="L602" s="39"/>
      <c r="M602" s="358"/>
      <c r="N602" s="39"/>
      <c r="O602" s="358"/>
      <c r="P602" s="39"/>
      <c r="Q602" s="259"/>
      <c r="R602" s="32"/>
      <c r="S602" s="39">
        <v>324.04815000000002</v>
      </c>
      <c r="T602" s="259"/>
      <c r="U602" s="32"/>
      <c r="V602" s="358"/>
      <c r="W602" s="53"/>
      <c r="X602" s="358"/>
      <c r="Y602" s="39"/>
      <c r="Z602" s="371"/>
      <c r="AA602" s="40"/>
      <c r="AB602" s="358"/>
      <c r="AC602" s="39"/>
      <c r="AD602" s="54"/>
      <c r="AE602" s="358"/>
      <c r="AF602" s="39"/>
      <c r="AG602" s="39"/>
      <c r="AH602" s="259"/>
      <c r="AI602" s="32"/>
      <c r="AJ602" s="259"/>
      <c r="AK602" s="32"/>
      <c r="AL602" s="259"/>
      <c r="AM602" s="39"/>
      <c r="AN602" s="371"/>
      <c r="AO602" s="40"/>
      <c r="AP602" s="358"/>
      <c r="AQ602" s="39"/>
      <c r="AR602" s="40"/>
      <c r="AS602" s="40"/>
      <c r="AT602" s="40"/>
      <c r="AU602" s="39"/>
      <c r="AV602" s="358"/>
      <c r="AW602" s="39"/>
      <c r="AX602" s="54"/>
      <c r="AY602" s="358"/>
      <c r="AZ602" s="39"/>
      <c r="BA602" s="358"/>
      <c r="BB602" s="39"/>
      <c r="BC602" s="40"/>
      <c r="BD602" s="39"/>
      <c r="BE602" s="39"/>
      <c r="BF602" s="40"/>
      <c r="BG602" s="40"/>
      <c r="BH602" s="55"/>
      <c r="BI602" s="56"/>
      <c r="BJ602" s="39"/>
      <c r="BK602" s="54"/>
      <c r="BL602" s="358"/>
      <c r="BM602" s="39"/>
      <c r="BN602" s="381"/>
      <c r="BO602" s="53"/>
      <c r="BP602" s="53"/>
      <c r="BQ602" s="39"/>
      <c r="BR602" s="39"/>
      <c r="BS602" s="39"/>
      <c r="BT602" s="32"/>
      <c r="BU602" s="39"/>
      <c r="BV602" s="57"/>
      <c r="BW602" s="375"/>
      <c r="BX602" s="54"/>
      <c r="BY602" s="358"/>
      <c r="BZ602" s="58"/>
      <c r="CA602" s="59"/>
      <c r="CB602" s="60"/>
      <c r="CC602" s="59"/>
      <c r="CD602" s="59"/>
      <c r="CE602" s="61"/>
      <c r="CF602" s="39"/>
      <c r="CG602" s="39"/>
    </row>
    <row r="603" spans="1:85" ht="30.75" customHeight="1" outlineLevel="1" x14ac:dyDescent="0.35">
      <c r="A603" s="75" t="s">
        <v>924</v>
      </c>
      <c r="B603" s="78" t="s">
        <v>935</v>
      </c>
      <c r="C603" s="35" t="s">
        <v>118</v>
      </c>
      <c r="D603" s="72" t="s">
        <v>936</v>
      </c>
      <c r="E603" s="36" t="s">
        <v>74</v>
      </c>
      <c r="F603" s="77">
        <f t="shared" si="104"/>
        <v>32958.705919999993</v>
      </c>
      <c r="G603" s="259">
        <f t="shared" si="100"/>
        <v>7330.0928400000003</v>
      </c>
      <c r="H603" s="32">
        <f t="shared" si="101"/>
        <v>25628.613079999996</v>
      </c>
      <c r="I603" s="259">
        <v>207.82579999999999</v>
      </c>
      <c r="J603" s="32">
        <v>84.886589999999998</v>
      </c>
      <c r="K603" s="358">
        <f>1839.80393+411.33266</f>
        <v>2251.1365900000001</v>
      </c>
      <c r="L603" s="39">
        <f>751.46921+168.00911</f>
        <v>919.47831999999994</v>
      </c>
      <c r="M603" s="358">
        <v>169.85392999999999</v>
      </c>
      <c r="N603" s="39">
        <v>69.37697</v>
      </c>
      <c r="O603" s="358"/>
      <c r="P603" s="39"/>
      <c r="Q603" s="259"/>
      <c r="R603" s="32"/>
      <c r="S603" s="39">
        <v>6154.3316199999999</v>
      </c>
      <c r="T603" s="259">
        <v>4701.2765200000003</v>
      </c>
      <c r="U603" s="32">
        <v>1920.23848</v>
      </c>
      <c r="V603" s="358"/>
      <c r="W603" s="53"/>
      <c r="X603" s="358"/>
      <c r="Y603" s="39"/>
      <c r="Z603" s="371"/>
      <c r="AA603" s="40"/>
      <c r="AB603" s="358"/>
      <c r="AC603" s="39"/>
      <c r="AD603" s="54"/>
      <c r="AE603" s="358"/>
      <c r="AF603" s="39"/>
      <c r="AG603" s="39">
        <v>6431.5446899999997</v>
      </c>
      <c r="AH603" s="259"/>
      <c r="AI603" s="32"/>
      <c r="AJ603" s="259"/>
      <c r="AK603" s="32"/>
      <c r="AL603" s="259"/>
      <c r="AM603" s="39"/>
      <c r="AN603" s="371"/>
      <c r="AO603" s="40"/>
      <c r="AP603" s="358"/>
      <c r="AQ603" s="39"/>
      <c r="AR603" s="40"/>
      <c r="AS603" s="40"/>
      <c r="AT603" s="40"/>
      <c r="AU603" s="39"/>
      <c r="AV603" s="358"/>
      <c r="AW603" s="39"/>
      <c r="AX603" s="54"/>
      <c r="AY603" s="358"/>
      <c r="AZ603" s="39"/>
      <c r="BA603" s="358"/>
      <c r="BB603" s="39"/>
      <c r="BC603" s="40"/>
      <c r="BD603" s="39"/>
      <c r="BE603" s="39"/>
      <c r="BF603" s="40"/>
      <c r="BG603" s="40"/>
      <c r="BH603" s="55"/>
      <c r="BI603" s="56">
        <v>1035.56367</v>
      </c>
      <c r="BJ603" s="39"/>
      <c r="BK603" s="54"/>
      <c r="BL603" s="358"/>
      <c r="BM603" s="39"/>
      <c r="BN603" s="381"/>
      <c r="BO603" s="53"/>
      <c r="BP603" s="53"/>
      <c r="BQ603" s="39"/>
      <c r="BR603" s="39"/>
      <c r="BS603" s="39"/>
      <c r="BT603" s="32"/>
      <c r="BU603" s="39">
        <v>1029.0007900000001</v>
      </c>
      <c r="BV603" s="57"/>
      <c r="BW603" s="375"/>
      <c r="BX603" s="54"/>
      <c r="BY603" s="358"/>
      <c r="BZ603" s="58"/>
      <c r="CA603" s="59"/>
      <c r="CB603" s="60"/>
      <c r="CC603" s="59"/>
      <c r="CD603" s="59"/>
      <c r="CE603" s="61">
        <v>7984.1919500000004</v>
      </c>
      <c r="CF603" s="39"/>
      <c r="CG603" s="39"/>
    </row>
    <row r="604" spans="1:85" ht="30.75" customHeight="1" outlineLevel="1" x14ac:dyDescent="0.35">
      <c r="A604" s="83" t="s">
        <v>924</v>
      </c>
      <c r="B604" s="10" t="s">
        <v>937</v>
      </c>
      <c r="C604" s="35" t="s">
        <v>118</v>
      </c>
      <c r="D604" s="72" t="s">
        <v>938</v>
      </c>
      <c r="E604" s="36" t="s">
        <v>74</v>
      </c>
      <c r="F604" s="77">
        <f t="shared" si="104"/>
        <v>1484.19</v>
      </c>
      <c r="G604" s="259">
        <f t="shared" si="100"/>
        <v>0</v>
      </c>
      <c r="H604" s="32">
        <f t="shared" si="101"/>
        <v>1484.19</v>
      </c>
      <c r="I604" s="259"/>
      <c r="J604" s="32"/>
      <c r="K604" s="358"/>
      <c r="L604" s="39"/>
      <c r="M604" s="358"/>
      <c r="N604" s="39"/>
      <c r="O604" s="358"/>
      <c r="P604" s="39"/>
      <c r="Q604" s="259"/>
      <c r="R604" s="32"/>
      <c r="S604" s="39">
        <v>1484.19</v>
      </c>
      <c r="T604" s="259"/>
      <c r="U604" s="32"/>
      <c r="V604" s="358"/>
      <c r="W604" s="53"/>
      <c r="X604" s="358"/>
      <c r="Y604" s="39"/>
      <c r="Z604" s="371"/>
      <c r="AA604" s="40"/>
      <c r="AB604" s="358"/>
      <c r="AC604" s="39"/>
      <c r="AD604" s="54"/>
      <c r="AE604" s="358"/>
      <c r="AF604" s="39"/>
      <c r="AG604" s="39"/>
      <c r="AH604" s="259"/>
      <c r="AI604" s="32"/>
      <c r="AJ604" s="259"/>
      <c r="AK604" s="32"/>
      <c r="AL604" s="259"/>
      <c r="AM604" s="39"/>
      <c r="AN604" s="371"/>
      <c r="AO604" s="40"/>
      <c r="AP604" s="358"/>
      <c r="AQ604" s="39"/>
      <c r="AR604" s="40"/>
      <c r="AS604" s="40"/>
      <c r="AT604" s="40"/>
      <c r="AU604" s="39"/>
      <c r="AV604" s="358"/>
      <c r="AW604" s="39"/>
      <c r="AX604" s="54"/>
      <c r="AY604" s="358"/>
      <c r="AZ604" s="39"/>
      <c r="BA604" s="358"/>
      <c r="BB604" s="39"/>
      <c r="BC604" s="40"/>
      <c r="BD604" s="39"/>
      <c r="BE604" s="39"/>
      <c r="BF604" s="40"/>
      <c r="BG604" s="40"/>
      <c r="BH604" s="55"/>
      <c r="BI604" s="56"/>
      <c r="BJ604" s="39"/>
      <c r="BK604" s="54"/>
      <c r="BL604" s="358"/>
      <c r="BM604" s="39"/>
      <c r="BN604" s="381"/>
      <c r="BO604" s="53"/>
      <c r="BP604" s="53"/>
      <c r="BQ604" s="39"/>
      <c r="BR604" s="39"/>
      <c r="BS604" s="39"/>
      <c r="BT604" s="32"/>
      <c r="BU604" s="39"/>
      <c r="BV604" s="57"/>
      <c r="BW604" s="375"/>
      <c r="BX604" s="54"/>
      <c r="BY604" s="358"/>
      <c r="BZ604" s="58"/>
      <c r="CA604" s="59"/>
      <c r="CB604" s="60"/>
      <c r="CC604" s="59"/>
      <c r="CD604" s="59"/>
      <c r="CE604" s="61"/>
      <c r="CF604" s="39"/>
      <c r="CG604" s="39"/>
    </row>
    <row r="605" spans="1:85" outlineLevel="1" x14ac:dyDescent="0.35">
      <c r="A605" s="83" t="s">
        <v>924</v>
      </c>
      <c r="B605" s="10" t="s">
        <v>939</v>
      </c>
      <c r="C605" s="35" t="s">
        <v>118</v>
      </c>
      <c r="D605" s="72" t="s">
        <v>940</v>
      </c>
      <c r="E605" s="36" t="s">
        <v>74</v>
      </c>
      <c r="F605" s="77">
        <f t="shared" si="104"/>
        <v>6223.4309499999999</v>
      </c>
      <c r="G605" s="259">
        <f t="shared" si="100"/>
        <v>2798.9716399999998</v>
      </c>
      <c r="H605" s="32">
        <f t="shared" si="101"/>
        <v>3424.4593099999997</v>
      </c>
      <c r="I605" s="259">
        <v>257.04816</v>
      </c>
      <c r="J605" s="32">
        <v>104.99151000000001</v>
      </c>
      <c r="K605" s="358">
        <f>253.67022+97.47652</f>
        <v>351.14674000000002</v>
      </c>
      <c r="L605" s="39">
        <f>103.61178+39.81436</f>
        <v>143.42614</v>
      </c>
      <c r="M605" s="358">
        <v>178.39497</v>
      </c>
      <c r="N605" s="39">
        <v>72.865549999999999</v>
      </c>
      <c r="O605" s="358"/>
      <c r="P605" s="39"/>
      <c r="Q605" s="259"/>
      <c r="R605" s="32"/>
      <c r="S605" s="39">
        <v>1019.1438000000001</v>
      </c>
      <c r="T605" s="259">
        <v>2012.38177</v>
      </c>
      <c r="U605" s="32">
        <v>821.95822999999996</v>
      </c>
      <c r="V605" s="358"/>
      <c r="W605" s="53"/>
      <c r="X605" s="358"/>
      <c r="Y605" s="39"/>
      <c r="Z605" s="371"/>
      <c r="AA605" s="40"/>
      <c r="AB605" s="358"/>
      <c r="AC605" s="39"/>
      <c r="AD605" s="54"/>
      <c r="AE605" s="358"/>
      <c r="AF605" s="39"/>
      <c r="AG605" s="39"/>
      <c r="AH605" s="259"/>
      <c r="AI605" s="32"/>
      <c r="AJ605" s="259"/>
      <c r="AK605" s="32"/>
      <c r="AL605" s="259"/>
      <c r="AM605" s="39"/>
      <c r="AN605" s="371"/>
      <c r="AO605" s="40"/>
      <c r="AP605" s="358"/>
      <c r="AQ605" s="39"/>
      <c r="AR605" s="40"/>
      <c r="AS605" s="40"/>
      <c r="AT605" s="40"/>
      <c r="AU605" s="39"/>
      <c r="AV605" s="358"/>
      <c r="AW605" s="39"/>
      <c r="AX605" s="54"/>
      <c r="AY605" s="358"/>
      <c r="AZ605" s="39"/>
      <c r="BA605" s="358"/>
      <c r="BB605" s="39"/>
      <c r="BC605" s="40"/>
      <c r="BD605" s="39"/>
      <c r="BE605" s="39">
        <v>40.064450000000001</v>
      </c>
      <c r="BF605" s="40"/>
      <c r="BG605" s="40"/>
      <c r="BH605" s="55"/>
      <c r="BI605" s="56">
        <f>200+92.5</f>
        <v>292.5</v>
      </c>
      <c r="BJ605" s="39"/>
      <c r="BK605" s="54"/>
      <c r="BL605" s="358"/>
      <c r="BM605" s="39"/>
      <c r="BN605" s="381"/>
      <c r="BO605" s="53"/>
      <c r="BP605" s="53"/>
      <c r="BQ605" s="39"/>
      <c r="BR605" s="39"/>
      <c r="BS605" s="39"/>
      <c r="BT605" s="32"/>
      <c r="BU605" s="39"/>
      <c r="BV605" s="57"/>
      <c r="BW605" s="375"/>
      <c r="BX605" s="54"/>
      <c r="BY605" s="358"/>
      <c r="BZ605" s="58"/>
      <c r="CA605" s="59"/>
      <c r="CB605" s="60"/>
      <c r="CC605" s="59"/>
      <c r="CD605" s="59"/>
      <c r="CE605" s="61">
        <v>929.50963000000002</v>
      </c>
      <c r="CF605" s="39"/>
      <c r="CG605" s="39"/>
    </row>
    <row r="606" spans="1:85" outlineLevel="1" x14ac:dyDescent="0.35">
      <c r="A606" s="135" t="s">
        <v>924</v>
      </c>
      <c r="B606" s="63" t="s">
        <v>941</v>
      </c>
      <c r="C606" s="35" t="s">
        <v>118</v>
      </c>
      <c r="D606" s="72" t="s">
        <v>942</v>
      </c>
      <c r="E606" s="36" t="s">
        <v>74</v>
      </c>
      <c r="F606" s="77">
        <f t="shared" si="104"/>
        <v>296.83800000000002</v>
      </c>
      <c r="G606" s="259">
        <f t="shared" si="100"/>
        <v>0</v>
      </c>
      <c r="H606" s="32">
        <f t="shared" si="101"/>
        <v>296.83800000000002</v>
      </c>
      <c r="I606" s="259"/>
      <c r="J606" s="32"/>
      <c r="K606" s="358"/>
      <c r="L606" s="39"/>
      <c r="M606" s="358"/>
      <c r="N606" s="39"/>
      <c r="O606" s="358"/>
      <c r="P606" s="39"/>
      <c r="Q606" s="259"/>
      <c r="R606" s="32"/>
      <c r="S606" s="39">
        <v>296.83800000000002</v>
      </c>
      <c r="T606" s="259"/>
      <c r="U606" s="32"/>
      <c r="V606" s="358"/>
      <c r="W606" s="53"/>
      <c r="X606" s="358"/>
      <c r="Y606" s="39"/>
      <c r="Z606" s="371"/>
      <c r="AA606" s="40"/>
      <c r="AB606" s="358"/>
      <c r="AC606" s="39"/>
      <c r="AD606" s="54"/>
      <c r="AE606" s="358"/>
      <c r="AF606" s="39"/>
      <c r="AG606" s="39"/>
      <c r="AH606" s="259"/>
      <c r="AI606" s="32"/>
      <c r="AJ606" s="259"/>
      <c r="AK606" s="32"/>
      <c r="AL606" s="259"/>
      <c r="AM606" s="39"/>
      <c r="AN606" s="371"/>
      <c r="AO606" s="40"/>
      <c r="AP606" s="358"/>
      <c r="AQ606" s="39"/>
      <c r="AR606" s="40"/>
      <c r="AS606" s="40"/>
      <c r="AT606" s="40"/>
      <c r="AU606" s="39"/>
      <c r="AV606" s="358"/>
      <c r="AW606" s="39"/>
      <c r="AX606" s="54"/>
      <c r="AY606" s="358"/>
      <c r="AZ606" s="39"/>
      <c r="BA606" s="358"/>
      <c r="BB606" s="39"/>
      <c r="BC606" s="40"/>
      <c r="BD606" s="39"/>
      <c r="BE606" s="39"/>
      <c r="BF606" s="40"/>
      <c r="BG606" s="40"/>
      <c r="BH606" s="55"/>
      <c r="BI606" s="56"/>
      <c r="BJ606" s="39"/>
      <c r="BK606" s="54"/>
      <c r="BL606" s="358"/>
      <c r="BM606" s="39"/>
      <c r="BN606" s="381"/>
      <c r="BO606" s="53"/>
      <c r="BP606" s="53"/>
      <c r="BQ606" s="39"/>
      <c r="BR606" s="39"/>
      <c r="BS606" s="39"/>
      <c r="BT606" s="32"/>
      <c r="BU606" s="39"/>
      <c r="BV606" s="57"/>
      <c r="BW606" s="375"/>
      <c r="BX606" s="54"/>
      <c r="BY606" s="358"/>
      <c r="BZ606" s="58"/>
      <c r="CA606" s="59"/>
      <c r="CB606" s="60"/>
      <c r="CC606" s="59"/>
      <c r="CD606" s="59"/>
      <c r="CE606" s="61"/>
      <c r="CF606" s="39"/>
      <c r="CG606" s="39"/>
    </row>
    <row r="607" spans="1:85" s="3" customFormat="1" ht="22.5" x14ac:dyDescent="0.3">
      <c r="A607" s="264" t="s">
        <v>943</v>
      </c>
      <c r="B607" s="265"/>
      <c r="C607" s="261" t="s">
        <v>135</v>
      </c>
      <c r="D607" s="262"/>
      <c r="E607" s="262"/>
      <c r="F607" s="249">
        <f>SUBTOTAL(9,F596:F606)</f>
        <v>68946.175029999999</v>
      </c>
      <c r="G607" s="249">
        <f t="shared" ref="G607:BR607" si="105">SUBTOTAL(9,G596:G606)</f>
        <v>12637.234919999999</v>
      </c>
      <c r="H607" s="249">
        <f t="shared" si="105"/>
        <v>56308.940110000003</v>
      </c>
      <c r="I607" s="249">
        <f t="shared" si="105"/>
        <v>736.87078999999994</v>
      </c>
      <c r="J607" s="249">
        <f t="shared" si="105"/>
        <v>300.97540000000004</v>
      </c>
      <c r="K607" s="249">
        <f t="shared" si="105"/>
        <v>2973.3665600000004</v>
      </c>
      <c r="L607" s="249">
        <f t="shared" si="105"/>
        <v>1214.4736599999999</v>
      </c>
      <c r="M607" s="249">
        <f t="shared" si="105"/>
        <v>698.54654000000005</v>
      </c>
      <c r="N607" s="249">
        <f t="shared" si="105"/>
        <v>285.32182999999998</v>
      </c>
      <c r="O607" s="249">
        <f t="shared" si="105"/>
        <v>0</v>
      </c>
      <c r="P607" s="249">
        <f t="shared" si="105"/>
        <v>0</v>
      </c>
      <c r="Q607" s="249">
        <f t="shared" si="105"/>
        <v>0</v>
      </c>
      <c r="R607" s="249">
        <f t="shared" si="105"/>
        <v>0</v>
      </c>
      <c r="S607" s="249">
        <f t="shared" si="105"/>
        <v>11120.926090000001</v>
      </c>
      <c r="T607" s="249">
        <f t="shared" si="105"/>
        <v>8228.4510300000002</v>
      </c>
      <c r="U607" s="249">
        <f t="shared" si="105"/>
        <v>3360.9144699999997</v>
      </c>
      <c r="V607" s="249">
        <f t="shared" si="105"/>
        <v>0</v>
      </c>
      <c r="W607" s="249">
        <f t="shared" si="105"/>
        <v>0</v>
      </c>
      <c r="X607" s="249">
        <f t="shared" si="105"/>
        <v>0</v>
      </c>
      <c r="Y607" s="249">
        <f t="shared" si="105"/>
        <v>0</v>
      </c>
      <c r="Z607" s="249">
        <f t="shared" si="105"/>
        <v>0</v>
      </c>
      <c r="AA607" s="249">
        <f t="shared" si="105"/>
        <v>0</v>
      </c>
      <c r="AB607" s="249">
        <f t="shared" si="105"/>
        <v>0</v>
      </c>
      <c r="AC607" s="249">
        <f t="shared" si="105"/>
        <v>0</v>
      </c>
      <c r="AD607" s="249">
        <f t="shared" si="105"/>
        <v>0</v>
      </c>
      <c r="AE607" s="249">
        <f t="shared" si="105"/>
        <v>0</v>
      </c>
      <c r="AF607" s="249">
        <f t="shared" si="105"/>
        <v>0</v>
      </c>
      <c r="AG607" s="249">
        <f t="shared" si="105"/>
        <v>6431.5446899999997</v>
      </c>
      <c r="AH607" s="249">
        <f t="shared" si="105"/>
        <v>0</v>
      </c>
      <c r="AI607" s="249">
        <f t="shared" si="105"/>
        <v>0</v>
      </c>
      <c r="AJ607" s="249">
        <f t="shared" si="105"/>
        <v>0</v>
      </c>
      <c r="AK607" s="249">
        <f t="shared" si="105"/>
        <v>0</v>
      </c>
      <c r="AL607" s="249">
        <f t="shared" si="105"/>
        <v>0</v>
      </c>
      <c r="AM607" s="249">
        <f t="shared" si="105"/>
        <v>0</v>
      </c>
      <c r="AN607" s="249">
        <f t="shared" si="105"/>
        <v>0</v>
      </c>
      <c r="AO607" s="249">
        <f t="shared" si="105"/>
        <v>0</v>
      </c>
      <c r="AP607" s="249">
        <f t="shared" si="105"/>
        <v>0</v>
      </c>
      <c r="AQ607" s="249">
        <f t="shared" si="105"/>
        <v>0</v>
      </c>
      <c r="AR607" s="249">
        <f t="shared" si="105"/>
        <v>0</v>
      </c>
      <c r="AS607" s="249">
        <f t="shared" si="105"/>
        <v>0</v>
      </c>
      <c r="AT607" s="249">
        <f t="shared" si="105"/>
        <v>0</v>
      </c>
      <c r="AU607" s="249">
        <f t="shared" si="105"/>
        <v>0</v>
      </c>
      <c r="AV607" s="249">
        <f t="shared" si="105"/>
        <v>0</v>
      </c>
      <c r="AW607" s="249">
        <f t="shared" si="105"/>
        <v>0</v>
      </c>
      <c r="AX607" s="249">
        <f t="shared" si="105"/>
        <v>0</v>
      </c>
      <c r="AY607" s="249">
        <f t="shared" si="105"/>
        <v>0</v>
      </c>
      <c r="AZ607" s="249">
        <f t="shared" si="105"/>
        <v>0</v>
      </c>
      <c r="BA607" s="249">
        <f t="shared" si="105"/>
        <v>0</v>
      </c>
      <c r="BB607" s="249">
        <f t="shared" si="105"/>
        <v>0</v>
      </c>
      <c r="BC607" s="249">
        <f t="shared" si="105"/>
        <v>0</v>
      </c>
      <c r="BD607" s="249">
        <f t="shared" si="105"/>
        <v>0</v>
      </c>
      <c r="BE607" s="249">
        <f t="shared" si="105"/>
        <v>40.064450000000001</v>
      </c>
      <c r="BF607" s="249">
        <f t="shared" si="105"/>
        <v>0</v>
      </c>
      <c r="BG607" s="249">
        <f t="shared" si="105"/>
        <v>0</v>
      </c>
      <c r="BH607" s="249">
        <f t="shared" si="105"/>
        <v>0</v>
      </c>
      <c r="BI607" s="249">
        <f t="shared" si="105"/>
        <v>1428.06367</v>
      </c>
      <c r="BJ607" s="249">
        <f t="shared" si="105"/>
        <v>21734.617620000001</v>
      </c>
      <c r="BK607" s="249">
        <f t="shared" si="105"/>
        <v>0</v>
      </c>
      <c r="BL607" s="249">
        <f t="shared" si="105"/>
        <v>0</v>
      </c>
      <c r="BM607" s="249">
        <f t="shared" si="105"/>
        <v>0</v>
      </c>
      <c r="BN607" s="249">
        <f t="shared" si="105"/>
        <v>0</v>
      </c>
      <c r="BO607" s="249">
        <f t="shared" si="105"/>
        <v>0</v>
      </c>
      <c r="BP607" s="249">
        <f t="shared" si="105"/>
        <v>0</v>
      </c>
      <c r="BQ607" s="249">
        <f t="shared" si="105"/>
        <v>0</v>
      </c>
      <c r="BR607" s="249">
        <f t="shared" si="105"/>
        <v>0</v>
      </c>
      <c r="BS607" s="249">
        <f t="shared" ref="BS607:CG607" si="106">SUBTOTAL(9,BS596:BS606)</f>
        <v>0</v>
      </c>
      <c r="BT607" s="249">
        <f t="shared" si="106"/>
        <v>0</v>
      </c>
      <c r="BU607" s="249">
        <f t="shared" si="106"/>
        <v>1478.3366500000002</v>
      </c>
      <c r="BV607" s="249">
        <f t="shared" si="106"/>
        <v>0</v>
      </c>
      <c r="BW607" s="249">
        <f t="shared" si="106"/>
        <v>0</v>
      </c>
      <c r="BX607" s="249">
        <f t="shared" si="106"/>
        <v>0</v>
      </c>
      <c r="BY607" s="249">
        <f t="shared" si="106"/>
        <v>0</v>
      </c>
      <c r="BZ607" s="249">
        <f t="shared" si="106"/>
        <v>0</v>
      </c>
      <c r="CA607" s="249">
        <f t="shared" si="106"/>
        <v>0</v>
      </c>
      <c r="CB607" s="249">
        <f t="shared" si="106"/>
        <v>0</v>
      </c>
      <c r="CC607" s="249">
        <f t="shared" si="106"/>
        <v>0</v>
      </c>
      <c r="CD607" s="249">
        <f t="shared" si="106"/>
        <v>0</v>
      </c>
      <c r="CE607" s="249">
        <f t="shared" si="106"/>
        <v>8913.7015800000008</v>
      </c>
      <c r="CF607" s="249">
        <f t="shared" si="106"/>
        <v>0</v>
      </c>
      <c r="CG607" s="249">
        <f t="shared" si="106"/>
        <v>0</v>
      </c>
    </row>
    <row r="608" spans="1:85" ht="69.75" outlineLevel="1" x14ac:dyDescent="0.35">
      <c r="A608" s="75" t="s">
        <v>944</v>
      </c>
      <c r="B608" s="78" t="s">
        <v>1244</v>
      </c>
      <c r="C608" s="35" t="s">
        <v>73</v>
      </c>
      <c r="D608" s="205" t="s">
        <v>1134</v>
      </c>
      <c r="E608" s="124"/>
      <c r="F608" s="77">
        <f>G608+H608</f>
        <v>95</v>
      </c>
      <c r="G608" s="259">
        <f>SUMIF($I$5:$CG$5,"федеральный бюджет",I608:CG608)</f>
        <v>0</v>
      </c>
      <c r="H608" s="32">
        <f>SUMIF($I$5:$CG$5,"краевой бюджет",I608:CG608)</f>
        <v>95</v>
      </c>
      <c r="I608" s="354"/>
      <c r="J608" s="44"/>
      <c r="K608" s="372"/>
      <c r="L608" s="56"/>
      <c r="M608" s="372"/>
      <c r="N608" s="56"/>
      <c r="O608" s="372"/>
      <c r="P608" s="56"/>
      <c r="Q608" s="354"/>
      <c r="R608" s="44"/>
      <c r="S608" s="56"/>
      <c r="T608" s="354"/>
      <c r="U608" s="44"/>
      <c r="V608" s="372"/>
      <c r="W608" s="126"/>
      <c r="X608" s="372"/>
      <c r="Y608" s="56"/>
      <c r="Z608" s="371"/>
      <c r="AA608" s="40"/>
      <c r="AB608" s="372"/>
      <c r="AC608" s="56"/>
      <c r="AD608" s="56"/>
      <c r="AE608" s="372"/>
      <c r="AF608" s="56"/>
      <c r="AG608" s="56"/>
      <c r="AH608" s="354"/>
      <c r="AI608" s="44"/>
      <c r="AJ608" s="354"/>
      <c r="AK608" s="44"/>
      <c r="AL608" s="354"/>
      <c r="AM608" s="56"/>
      <c r="AN608" s="371"/>
      <c r="AO608" s="40"/>
      <c r="AP608" s="372"/>
      <c r="AQ608" s="56"/>
      <c r="AR608" s="40"/>
      <c r="AS608" s="40"/>
      <c r="AT608" s="40"/>
      <c r="AU608" s="56"/>
      <c r="AV608" s="372"/>
      <c r="AW608" s="56"/>
      <c r="AX608" s="56"/>
      <c r="AY608" s="372"/>
      <c r="AZ608" s="56"/>
      <c r="BA608" s="372"/>
      <c r="BB608" s="56"/>
      <c r="BC608" s="40"/>
      <c r="BD608" s="56"/>
      <c r="BE608" s="56"/>
      <c r="BF608" s="40"/>
      <c r="BG608" s="40"/>
      <c r="BH608" s="55"/>
      <c r="BI608" s="56">
        <v>95</v>
      </c>
      <c r="BJ608" s="56"/>
      <c r="BK608" s="56"/>
      <c r="BL608" s="372"/>
      <c r="BM608" s="56"/>
      <c r="BN608" s="400"/>
      <c r="BO608" s="126"/>
      <c r="BP608" s="126"/>
      <c r="BQ608" s="56"/>
      <c r="BR608" s="56"/>
      <c r="BS608" s="56"/>
      <c r="BT608" s="44"/>
      <c r="BU608" s="56"/>
      <c r="BV608" s="57"/>
      <c r="BW608" s="372"/>
      <c r="BX608" s="56"/>
      <c r="BY608" s="372"/>
      <c r="BZ608" s="127"/>
      <c r="CA608" s="59"/>
      <c r="CB608" s="60"/>
      <c r="CC608" s="59"/>
      <c r="CD608" s="59"/>
      <c r="CE608" s="61"/>
      <c r="CF608" s="56"/>
      <c r="CG608" s="56"/>
    </row>
    <row r="609" spans="1:85" ht="46.5" outlineLevel="1" x14ac:dyDescent="0.35">
      <c r="A609" s="75" t="s">
        <v>944</v>
      </c>
      <c r="B609" s="78" t="s">
        <v>945</v>
      </c>
      <c r="C609" s="35" t="s">
        <v>81</v>
      </c>
      <c r="D609" s="72">
        <v>243800348072</v>
      </c>
      <c r="E609" s="36" t="s">
        <v>74</v>
      </c>
      <c r="F609" s="77">
        <f t="shared" ref="F609:F615" si="107">G609+H609</f>
        <v>4790</v>
      </c>
      <c r="G609" s="259">
        <f t="shared" si="100"/>
        <v>4550.5</v>
      </c>
      <c r="H609" s="32">
        <f t="shared" si="101"/>
        <v>239.5</v>
      </c>
      <c r="I609" s="259"/>
      <c r="J609" s="32"/>
      <c r="K609" s="358"/>
      <c r="L609" s="39"/>
      <c r="M609" s="358"/>
      <c r="N609" s="39"/>
      <c r="O609" s="358"/>
      <c r="P609" s="39"/>
      <c r="Q609" s="259"/>
      <c r="R609" s="32"/>
      <c r="S609" s="39"/>
      <c r="T609" s="259"/>
      <c r="U609" s="32"/>
      <c r="V609" s="358"/>
      <c r="W609" s="53"/>
      <c r="X609" s="358"/>
      <c r="Y609" s="39"/>
      <c r="Z609" s="371"/>
      <c r="AA609" s="40"/>
      <c r="AB609" s="358"/>
      <c r="AC609" s="39"/>
      <c r="AD609" s="54"/>
      <c r="AE609" s="358"/>
      <c r="AF609" s="39"/>
      <c r="AG609" s="39"/>
      <c r="AH609" s="259"/>
      <c r="AI609" s="32"/>
      <c r="AJ609" s="259"/>
      <c r="AK609" s="32"/>
      <c r="AL609" s="259"/>
      <c r="AM609" s="39"/>
      <c r="AN609" s="371"/>
      <c r="AO609" s="40"/>
      <c r="AP609" s="259">
        <v>4550.5</v>
      </c>
      <c r="AQ609" s="32">
        <v>239.5</v>
      </c>
      <c r="AR609" s="42"/>
      <c r="AS609" s="42"/>
      <c r="AT609" s="42"/>
      <c r="AU609" s="39"/>
      <c r="AV609" s="358"/>
      <c r="AW609" s="39"/>
      <c r="AX609" s="54"/>
      <c r="AY609" s="358"/>
      <c r="AZ609" s="39"/>
      <c r="BA609" s="358"/>
      <c r="BB609" s="39"/>
      <c r="BC609" s="40"/>
      <c r="BD609" s="39"/>
      <c r="BE609" s="39"/>
      <c r="BF609" s="40"/>
      <c r="BG609" s="40"/>
      <c r="BH609" s="55"/>
      <c r="BI609" s="56"/>
      <c r="BJ609" s="39"/>
      <c r="BK609" s="54"/>
      <c r="BL609" s="358"/>
      <c r="BM609" s="39"/>
      <c r="BN609" s="381"/>
      <c r="BO609" s="53"/>
      <c r="BP609" s="53"/>
      <c r="BQ609" s="39"/>
      <c r="BR609" s="39"/>
      <c r="BS609" s="39"/>
      <c r="BT609" s="32"/>
      <c r="BU609" s="39"/>
      <c r="BV609" s="57"/>
      <c r="BW609" s="375"/>
      <c r="BX609" s="54"/>
      <c r="BY609" s="358"/>
      <c r="BZ609" s="58"/>
      <c r="CA609" s="59"/>
      <c r="CB609" s="60"/>
      <c r="CC609" s="59"/>
      <c r="CD609" s="59"/>
      <c r="CE609" s="61"/>
      <c r="CF609" s="39"/>
      <c r="CG609" s="39"/>
    </row>
    <row r="610" spans="1:85" ht="46.5" outlineLevel="1" x14ac:dyDescent="0.35">
      <c r="A610" s="75" t="s">
        <v>944</v>
      </c>
      <c r="B610" s="78" t="s">
        <v>946</v>
      </c>
      <c r="C610" s="35" t="s">
        <v>81</v>
      </c>
      <c r="D610" s="35" t="s">
        <v>947</v>
      </c>
      <c r="E610" s="36" t="s">
        <v>74</v>
      </c>
      <c r="F610" s="77">
        <f t="shared" si="107"/>
        <v>161.16543999999999</v>
      </c>
      <c r="G610" s="259">
        <f t="shared" si="100"/>
        <v>0</v>
      </c>
      <c r="H610" s="32">
        <f t="shared" si="101"/>
        <v>161.16543999999999</v>
      </c>
      <c r="I610" s="259"/>
      <c r="J610" s="32"/>
      <c r="K610" s="358"/>
      <c r="L610" s="39"/>
      <c r="M610" s="358"/>
      <c r="N610" s="39"/>
      <c r="O610" s="358"/>
      <c r="P610" s="39"/>
      <c r="Q610" s="259"/>
      <c r="R610" s="32"/>
      <c r="S610" s="39"/>
      <c r="T610" s="259"/>
      <c r="U610" s="32"/>
      <c r="V610" s="358"/>
      <c r="W610" s="53"/>
      <c r="X610" s="358"/>
      <c r="Y610" s="39"/>
      <c r="Z610" s="371"/>
      <c r="AA610" s="40"/>
      <c r="AB610" s="358"/>
      <c r="AC610" s="39"/>
      <c r="AD610" s="54"/>
      <c r="AE610" s="358"/>
      <c r="AF610" s="39"/>
      <c r="AG610" s="39">
        <v>161.16543999999999</v>
      </c>
      <c r="AH610" s="259"/>
      <c r="AI610" s="32"/>
      <c r="AJ610" s="259"/>
      <c r="AK610" s="32"/>
      <c r="AL610" s="259"/>
      <c r="AM610" s="39"/>
      <c r="AN610" s="371"/>
      <c r="AO610" s="40"/>
      <c r="AP610" s="358"/>
      <c r="AQ610" s="39"/>
      <c r="AR610" s="40"/>
      <c r="AS610" s="40"/>
      <c r="AT610" s="40"/>
      <c r="AU610" s="39"/>
      <c r="AV610" s="358"/>
      <c r="AW610" s="39"/>
      <c r="AX610" s="54"/>
      <c r="AY610" s="358"/>
      <c r="AZ610" s="39"/>
      <c r="BA610" s="358"/>
      <c r="BB610" s="39"/>
      <c r="BC610" s="40"/>
      <c r="BD610" s="39"/>
      <c r="BE610" s="39"/>
      <c r="BF610" s="40"/>
      <c r="BG610" s="40"/>
      <c r="BH610" s="55"/>
      <c r="BI610" s="56"/>
      <c r="BJ610" s="39"/>
      <c r="BK610" s="54"/>
      <c r="BL610" s="358"/>
      <c r="BM610" s="39"/>
      <c r="BN610" s="381"/>
      <c r="BO610" s="53"/>
      <c r="BP610" s="53"/>
      <c r="BQ610" s="39"/>
      <c r="BR610" s="39"/>
      <c r="BS610" s="39"/>
      <c r="BT610" s="32"/>
      <c r="BU610" s="39"/>
      <c r="BV610" s="57"/>
      <c r="BW610" s="375"/>
      <c r="BX610" s="54"/>
      <c r="BY610" s="358"/>
      <c r="BZ610" s="58"/>
      <c r="CA610" s="59"/>
      <c r="CB610" s="60"/>
      <c r="CC610" s="59"/>
      <c r="CD610" s="59"/>
      <c r="CE610" s="61"/>
      <c r="CF610" s="39"/>
      <c r="CG610" s="39"/>
    </row>
    <row r="611" spans="1:85" ht="46.5" outlineLevel="1" x14ac:dyDescent="0.35">
      <c r="A611" s="75" t="s">
        <v>944</v>
      </c>
      <c r="B611" s="78" t="s">
        <v>948</v>
      </c>
      <c r="C611" s="35" t="s">
        <v>81</v>
      </c>
      <c r="D611" s="35" t="s">
        <v>949</v>
      </c>
      <c r="E611" s="36" t="s">
        <v>74</v>
      </c>
      <c r="F611" s="77">
        <f t="shared" si="107"/>
        <v>304.59742999999997</v>
      </c>
      <c r="G611" s="259">
        <f t="shared" si="100"/>
        <v>0</v>
      </c>
      <c r="H611" s="32">
        <f t="shared" si="101"/>
        <v>304.59742999999997</v>
      </c>
      <c r="I611" s="259"/>
      <c r="J611" s="32"/>
      <c r="K611" s="358"/>
      <c r="L611" s="39"/>
      <c r="M611" s="358"/>
      <c r="N611" s="39"/>
      <c r="O611" s="358"/>
      <c r="P611" s="39"/>
      <c r="Q611" s="259"/>
      <c r="R611" s="32"/>
      <c r="S611" s="39"/>
      <c r="T611" s="259"/>
      <c r="U611" s="32"/>
      <c r="V611" s="358"/>
      <c r="W611" s="53"/>
      <c r="X611" s="358"/>
      <c r="Y611" s="39"/>
      <c r="Z611" s="371"/>
      <c r="AA611" s="40"/>
      <c r="AB611" s="358"/>
      <c r="AC611" s="39"/>
      <c r="AD611" s="54"/>
      <c r="AE611" s="358"/>
      <c r="AF611" s="39"/>
      <c r="AG611" s="39">
        <v>304.59742999999997</v>
      </c>
      <c r="AH611" s="259"/>
      <c r="AI611" s="32"/>
      <c r="AJ611" s="259"/>
      <c r="AK611" s="32"/>
      <c r="AL611" s="259"/>
      <c r="AM611" s="39"/>
      <c r="AN611" s="371"/>
      <c r="AO611" s="40"/>
      <c r="AP611" s="358"/>
      <c r="AQ611" s="39"/>
      <c r="AR611" s="40"/>
      <c r="AS611" s="40"/>
      <c r="AT611" s="40"/>
      <c r="AU611" s="39"/>
      <c r="AV611" s="358"/>
      <c r="AW611" s="39"/>
      <c r="AX611" s="54"/>
      <c r="AY611" s="358"/>
      <c r="AZ611" s="39"/>
      <c r="BA611" s="358"/>
      <c r="BB611" s="39"/>
      <c r="BC611" s="40"/>
      <c r="BD611" s="39"/>
      <c r="BE611" s="39"/>
      <c r="BF611" s="40"/>
      <c r="BG611" s="40"/>
      <c r="BH611" s="55"/>
      <c r="BI611" s="56"/>
      <c r="BJ611" s="39"/>
      <c r="BK611" s="54"/>
      <c r="BL611" s="358"/>
      <c r="BM611" s="39"/>
      <c r="BN611" s="381"/>
      <c r="BO611" s="53"/>
      <c r="BP611" s="53"/>
      <c r="BQ611" s="39"/>
      <c r="BR611" s="39"/>
      <c r="BS611" s="39"/>
      <c r="BT611" s="32"/>
      <c r="BU611" s="39"/>
      <c r="BV611" s="57"/>
      <c r="BW611" s="375"/>
      <c r="BX611" s="54"/>
      <c r="BY611" s="358"/>
      <c r="BZ611" s="58"/>
      <c r="CA611" s="59"/>
      <c r="CB611" s="60"/>
      <c r="CC611" s="59"/>
      <c r="CD611" s="59"/>
      <c r="CE611" s="61"/>
      <c r="CF611" s="39"/>
      <c r="CG611" s="39"/>
    </row>
    <row r="612" spans="1:85" ht="46.5" outlineLevel="1" x14ac:dyDescent="0.35">
      <c r="A612" s="75" t="s">
        <v>944</v>
      </c>
      <c r="B612" s="78" t="s">
        <v>950</v>
      </c>
      <c r="C612" s="35" t="s">
        <v>81</v>
      </c>
      <c r="D612" s="35" t="s">
        <v>951</v>
      </c>
      <c r="E612" s="36" t="s">
        <v>74</v>
      </c>
      <c r="F612" s="77">
        <f t="shared" si="107"/>
        <v>340.09347000000002</v>
      </c>
      <c r="G612" s="259">
        <f t="shared" si="100"/>
        <v>0</v>
      </c>
      <c r="H612" s="32">
        <f t="shared" si="101"/>
        <v>340.09347000000002</v>
      </c>
      <c r="I612" s="259"/>
      <c r="J612" s="32"/>
      <c r="K612" s="358"/>
      <c r="L612" s="39"/>
      <c r="M612" s="358"/>
      <c r="N612" s="39"/>
      <c r="O612" s="358"/>
      <c r="P612" s="39"/>
      <c r="Q612" s="259"/>
      <c r="R612" s="32"/>
      <c r="S612" s="39"/>
      <c r="T612" s="259"/>
      <c r="U612" s="32"/>
      <c r="V612" s="358"/>
      <c r="W612" s="53"/>
      <c r="X612" s="358"/>
      <c r="Y612" s="39"/>
      <c r="Z612" s="371"/>
      <c r="AA612" s="40"/>
      <c r="AB612" s="358"/>
      <c r="AC612" s="39"/>
      <c r="AD612" s="54"/>
      <c r="AE612" s="358"/>
      <c r="AF612" s="39"/>
      <c r="AG612" s="39">
        <v>340.09347000000002</v>
      </c>
      <c r="AH612" s="259"/>
      <c r="AI612" s="32"/>
      <c r="AJ612" s="259"/>
      <c r="AK612" s="32"/>
      <c r="AL612" s="259"/>
      <c r="AM612" s="39"/>
      <c r="AN612" s="371"/>
      <c r="AO612" s="40"/>
      <c r="AP612" s="358"/>
      <c r="AQ612" s="39"/>
      <c r="AR612" s="40"/>
      <c r="AS612" s="40"/>
      <c r="AT612" s="40"/>
      <c r="AU612" s="39"/>
      <c r="AV612" s="358"/>
      <c r="AW612" s="39"/>
      <c r="AX612" s="54"/>
      <c r="AY612" s="358"/>
      <c r="AZ612" s="39"/>
      <c r="BA612" s="358"/>
      <c r="BB612" s="39"/>
      <c r="BC612" s="40"/>
      <c r="BD612" s="39"/>
      <c r="BE612" s="39"/>
      <c r="BF612" s="40"/>
      <c r="BG612" s="40"/>
      <c r="BH612" s="55"/>
      <c r="BI612" s="56"/>
      <c r="BJ612" s="39"/>
      <c r="BK612" s="54"/>
      <c r="BL612" s="358"/>
      <c r="BM612" s="39"/>
      <c r="BN612" s="381"/>
      <c r="BO612" s="53"/>
      <c r="BP612" s="53"/>
      <c r="BQ612" s="39"/>
      <c r="BR612" s="39"/>
      <c r="BS612" s="39"/>
      <c r="BT612" s="32"/>
      <c r="BU612" s="39"/>
      <c r="BV612" s="57"/>
      <c r="BW612" s="375"/>
      <c r="BX612" s="54"/>
      <c r="BY612" s="358"/>
      <c r="BZ612" s="58"/>
      <c r="CA612" s="59"/>
      <c r="CB612" s="60"/>
      <c r="CC612" s="59"/>
      <c r="CD612" s="59"/>
      <c r="CE612" s="61"/>
      <c r="CF612" s="39"/>
      <c r="CG612" s="39"/>
    </row>
    <row r="613" spans="1:85" ht="46.5" outlineLevel="1" x14ac:dyDescent="0.35">
      <c r="A613" s="75" t="s">
        <v>944</v>
      </c>
      <c r="B613" s="78" t="s">
        <v>952</v>
      </c>
      <c r="C613" s="35" t="s">
        <v>81</v>
      </c>
      <c r="D613" s="72" t="s">
        <v>953</v>
      </c>
      <c r="E613" s="36" t="s">
        <v>74</v>
      </c>
      <c r="F613" s="77">
        <f t="shared" si="107"/>
        <v>724.04787999999996</v>
      </c>
      <c r="G613" s="259">
        <f t="shared" si="100"/>
        <v>0</v>
      </c>
      <c r="H613" s="32">
        <f t="shared" si="101"/>
        <v>724.04787999999996</v>
      </c>
      <c r="I613" s="259"/>
      <c r="J613" s="32"/>
      <c r="K613" s="358"/>
      <c r="L613" s="39"/>
      <c r="M613" s="358"/>
      <c r="N613" s="39"/>
      <c r="O613" s="358"/>
      <c r="P613" s="39"/>
      <c r="Q613" s="259"/>
      <c r="R613" s="32"/>
      <c r="S613" s="39">
        <v>519.4665</v>
      </c>
      <c r="T613" s="259"/>
      <c r="U613" s="32"/>
      <c r="V613" s="358"/>
      <c r="W613" s="53"/>
      <c r="X613" s="358"/>
      <c r="Y613" s="39"/>
      <c r="Z613" s="371"/>
      <c r="AA613" s="40"/>
      <c r="AB613" s="358"/>
      <c r="AC613" s="39"/>
      <c r="AD613" s="54"/>
      <c r="AE613" s="358"/>
      <c r="AF613" s="39"/>
      <c r="AG613" s="39"/>
      <c r="AH613" s="259"/>
      <c r="AI613" s="32"/>
      <c r="AJ613" s="259"/>
      <c r="AK613" s="32"/>
      <c r="AL613" s="259"/>
      <c r="AM613" s="39"/>
      <c r="AN613" s="371"/>
      <c r="AO613" s="40"/>
      <c r="AP613" s="358"/>
      <c r="AQ613" s="39"/>
      <c r="AR613" s="40"/>
      <c r="AS613" s="40"/>
      <c r="AT613" s="40"/>
      <c r="AU613" s="39"/>
      <c r="AV613" s="358"/>
      <c r="AW613" s="39"/>
      <c r="AX613" s="54"/>
      <c r="AY613" s="358"/>
      <c r="AZ613" s="39"/>
      <c r="BA613" s="358"/>
      <c r="BB613" s="39"/>
      <c r="BC613" s="40"/>
      <c r="BD613" s="39"/>
      <c r="BE613" s="39"/>
      <c r="BF613" s="40"/>
      <c r="BG613" s="40"/>
      <c r="BH613" s="55"/>
      <c r="BI613" s="56">
        <f>49.5+155.08138</f>
        <v>204.58138</v>
      </c>
      <c r="BJ613" s="39"/>
      <c r="BK613" s="54"/>
      <c r="BL613" s="358"/>
      <c r="BM613" s="39"/>
      <c r="BN613" s="381"/>
      <c r="BO613" s="53"/>
      <c r="BP613" s="53"/>
      <c r="BQ613" s="39"/>
      <c r="BR613" s="39"/>
      <c r="BS613" s="39"/>
      <c r="BT613" s="32"/>
      <c r="BU613" s="39"/>
      <c r="BV613" s="57"/>
      <c r="BW613" s="375"/>
      <c r="BX613" s="54"/>
      <c r="BY613" s="358"/>
      <c r="BZ613" s="58"/>
      <c r="CA613" s="59"/>
      <c r="CB613" s="60"/>
      <c r="CC613" s="59"/>
      <c r="CD613" s="59"/>
      <c r="CE613" s="61"/>
      <c r="CF613" s="39"/>
      <c r="CG613" s="39"/>
    </row>
    <row r="614" spans="1:85" ht="46.5" outlineLevel="1" x14ac:dyDescent="0.35">
      <c r="A614" s="75" t="s">
        <v>944</v>
      </c>
      <c r="B614" s="78" t="s">
        <v>954</v>
      </c>
      <c r="C614" s="35" t="s">
        <v>81</v>
      </c>
      <c r="D614" s="72" t="s">
        <v>955</v>
      </c>
      <c r="E614" s="36" t="s">
        <v>74</v>
      </c>
      <c r="F614" s="77">
        <f t="shared" si="107"/>
        <v>2470.1965</v>
      </c>
      <c r="G614" s="259">
        <f t="shared" si="100"/>
        <v>998.07308999999998</v>
      </c>
      <c r="H614" s="32">
        <f t="shared" si="101"/>
        <v>1472.1234100000001</v>
      </c>
      <c r="I614" s="259"/>
      <c r="J614" s="32"/>
      <c r="K614" s="358">
        <v>107.53412</v>
      </c>
      <c r="L614" s="39">
        <v>43.922379999999997</v>
      </c>
      <c r="M614" s="358"/>
      <c r="N614" s="39"/>
      <c r="O614" s="358"/>
      <c r="P614" s="39"/>
      <c r="Q614" s="259"/>
      <c r="R614" s="32"/>
      <c r="S614" s="39">
        <v>989.46</v>
      </c>
      <c r="T614" s="259">
        <v>890.53896999999995</v>
      </c>
      <c r="U614" s="32">
        <v>363.74103000000002</v>
      </c>
      <c r="V614" s="358"/>
      <c r="W614" s="53"/>
      <c r="X614" s="358"/>
      <c r="Y614" s="39"/>
      <c r="Z614" s="371"/>
      <c r="AA614" s="40"/>
      <c r="AB614" s="358"/>
      <c r="AC614" s="39"/>
      <c r="AD614" s="54"/>
      <c r="AE614" s="358"/>
      <c r="AF614" s="39"/>
      <c r="AG614" s="39"/>
      <c r="AH614" s="259"/>
      <c r="AI614" s="32"/>
      <c r="AJ614" s="259"/>
      <c r="AK614" s="32"/>
      <c r="AL614" s="259"/>
      <c r="AM614" s="39"/>
      <c r="AN614" s="371"/>
      <c r="AO614" s="40"/>
      <c r="AP614" s="358"/>
      <c r="AQ614" s="39"/>
      <c r="AR614" s="40"/>
      <c r="AS614" s="40"/>
      <c r="AT614" s="40"/>
      <c r="AU614" s="39"/>
      <c r="AV614" s="358"/>
      <c r="AW614" s="39"/>
      <c r="AX614" s="54"/>
      <c r="AY614" s="358"/>
      <c r="AZ614" s="39"/>
      <c r="BA614" s="358"/>
      <c r="BB614" s="39"/>
      <c r="BC614" s="40"/>
      <c r="BD614" s="39"/>
      <c r="BE614" s="39"/>
      <c r="BF614" s="40"/>
      <c r="BG614" s="40"/>
      <c r="BH614" s="55"/>
      <c r="BI614" s="56">
        <v>75</v>
      </c>
      <c r="BJ614" s="39"/>
      <c r="BK614" s="54"/>
      <c r="BL614" s="358"/>
      <c r="BM614" s="39"/>
      <c r="BN614" s="381"/>
      <c r="BO614" s="53"/>
      <c r="BP614" s="53"/>
      <c r="BQ614" s="39"/>
      <c r="BR614" s="39"/>
      <c r="BS614" s="39"/>
      <c r="BT614" s="32"/>
      <c r="BU614" s="39"/>
      <c r="BV614" s="57"/>
      <c r="BW614" s="375"/>
      <c r="BX614" s="54"/>
      <c r="BY614" s="358"/>
      <c r="BZ614" s="58"/>
      <c r="CA614" s="59"/>
      <c r="CB614" s="60"/>
      <c r="CC614" s="59"/>
      <c r="CD614" s="59"/>
      <c r="CE614" s="61"/>
      <c r="CF614" s="39"/>
      <c r="CG614" s="39"/>
    </row>
    <row r="615" spans="1:85" ht="46.5" outlineLevel="1" x14ac:dyDescent="0.35">
      <c r="A615" s="75" t="s">
        <v>944</v>
      </c>
      <c r="B615" s="78" t="s">
        <v>956</v>
      </c>
      <c r="C615" s="35" t="s">
        <v>81</v>
      </c>
      <c r="D615" s="72">
        <v>243800009672</v>
      </c>
      <c r="E615" s="36" t="s">
        <v>74</v>
      </c>
      <c r="F615" s="77">
        <f t="shared" si="107"/>
        <v>392.87099999999998</v>
      </c>
      <c r="G615" s="259">
        <f t="shared" si="100"/>
        <v>33.057609999999997</v>
      </c>
      <c r="H615" s="32">
        <f t="shared" si="101"/>
        <v>359.81338999999997</v>
      </c>
      <c r="I615" s="259"/>
      <c r="J615" s="32"/>
      <c r="K615" s="358"/>
      <c r="L615" s="39"/>
      <c r="M615" s="358"/>
      <c r="N615" s="39"/>
      <c r="O615" s="358"/>
      <c r="P615" s="39"/>
      <c r="Q615" s="259"/>
      <c r="R615" s="32"/>
      <c r="S615" s="39">
        <v>346.31099999999998</v>
      </c>
      <c r="T615" s="259">
        <v>33.057609999999997</v>
      </c>
      <c r="U615" s="32">
        <v>13.50239</v>
      </c>
      <c r="V615" s="358"/>
      <c r="W615" s="53"/>
      <c r="X615" s="358"/>
      <c r="Y615" s="39"/>
      <c r="Z615" s="371"/>
      <c r="AA615" s="40"/>
      <c r="AB615" s="358"/>
      <c r="AC615" s="39"/>
      <c r="AD615" s="54"/>
      <c r="AE615" s="358"/>
      <c r="AF615" s="39"/>
      <c r="AG615" s="39"/>
      <c r="AH615" s="259"/>
      <c r="AI615" s="32"/>
      <c r="AJ615" s="259"/>
      <c r="AK615" s="32"/>
      <c r="AL615" s="259"/>
      <c r="AM615" s="39"/>
      <c r="AN615" s="371"/>
      <c r="AO615" s="40"/>
      <c r="AP615" s="358"/>
      <c r="AQ615" s="39"/>
      <c r="AR615" s="40"/>
      <c r="AS615" s="40"/>
      <c r="AT615" s="40"/>
      <c r="AU615" s="39"/>
      <c r="AV615" s="358"/>
      <c r="AW615" s="39"/>
      <c r="AX615" s="54"/>
      <c r="AY615" s="358"/>
      <c r="AZ615" s="39"/>
      <c r="BA615" s="358"/>
      <c r="BB615" s="39"/>
      <c r="BC615" s="40"/>
      <c r="BD615" s="39"/>
      <c r="BE615" s="39"/>
      <c r="BF615" s="40"/>
      <c r="BG615" s="40"/>
      <c r="BH615" s="55"/>
      <c r="BI615" s="56"/>
      <c r="BJ615" s="39"/>
      <c r="BK615" s="54"/>
      <c r="BL615" s="358"/>
      <c r="BM615" s="39"/>
      <c r="BN615" s="381"/>
      <c r="BO615" s="53"/>
      <c r="BP615" s="53"/>
      <c r="BQ615" s="39"/>
      <c r="BR615" s="39"/>
      <c r="BS615" s="39"/>
      <c r="BT615" s="32"/>
      <c r="BU615" s="39"/>
      <c r="BV615" s="57"/>
      <c r="BW615" s="375"/>
      <c r="BX615" s="54"/>
      <c r="BY615" s="358"/>
      <c r="BZ615" s="58"/>
      <c r="CA615" s="59"/>
      <c r="CB615" s="60"/>
      <c r="CC615" s="59"/>
      <c r="CD615" s="59"/>
      <c r="CE615" s="61"/>
      <c r="CF615" s="39"/>
      <c r="CG615" s="39"/>
    </row>
    <row r="616" spans="1:85" s="3" customFormat="1" ht="22.5" x14ac:dyDescent="0.3">
      <c r="A616" s="264" t="s">
        <v>957</v>
      </c>
      <c r="B616" s="265"/>
      <c r="C616" s="261" t="s">
        <v>135</v>
      </c>
      <c r="D616" s="262"/>
      <c r="E616" s="262"/>
      <c r="F616" s="249">
        <f>SUBTOTAL(9,F608:F615)</f>
        <v>9277.9717199999977</v>
      </c>
      <c r="G616" s="249">
        <f t="shared" ref="G616:BR616" si="108">SUBTOTAL(9,G608:G615)</f>
        <v>5581.6306999999997</v>
      </c>
      <c r="H616" s="249">
        <f t="shared" si="108"/>
        <v>3696.3410199999998</v>
      </c>
      <c r="I616" s="249">
        <f t="shared" si="108"/>
        <v>0</v>
      </c>
      <c r="J616" s="249">
        <f t="shared" si="108"/>
        <v>0</v>
      </c>
      <c r="K616" s="249">
        <f t="shared" si="108"/>
        <v>107.53412</v>
      </c>
      <c r="L616" s="249">
        <f t="shared" si="108"/>
        <v>43.922379999999997</v>
      </c>
      <c r="M616" s="249">
        <f t="shared" si="108"/>
        <v>0</v>
      </c>
      <c r="N616" s="249">
        <f t="shared" si="108"/>
        <v>0</v>
      </c>
      <c r="O616" s="249">
        <f t="shared" si="108"/>
        <v>0</v>
      </c>
      <c r="P616" s="249">
        <f t="shared" si="108"/>
        <v>0</v>
      </c>
      <c r="Q616" s="249">
        <f t="shared" si="108"/>
        <v>0</v>
      </c>
      <c r="R616" s="249">
        <f t="shared" si="108"/>
        <v>0</v>
      </c>
      <c r="S616" s="249">
        <f t="shared" si="108"/>
        <v>1855.2375</v>
      </c>
      <c r="T616" s="249">
        <f t="shared" si="108"/>
        <v>923.5965799999999</v>
      </c>
      <c r="U616" s="249">
        <f t="shared" si="108"/>
        <v>377.24342000000001</v>
      </c>
      <c r="V616" s="249">
        <f t="shared" si="108"/>
        <v>0</v>
      </c>
      <c r="W616" s="249">
        <f t="shared" si="108"/>
        <v>0</v>
      </c>
      <c r="X616" s="249">
        <f t="shared" si="108"/>
        <v>0</v>
      </c>
      <c r="Y616" s="249">
        <f t="shared" si="108"/>
        <v>0</v>
      </c>
      <c r="Z616" s="249">
        <f t="shared" si="108"/>
        <v>0</v>
      </c>
      <c r="AA616" s="249">
        <f t="shared" si="108"/>
        <v>0</v>
      </c>
      <c r="AB616" s="249">
        <f t="shared" si="108"/>
        <v>0</v>
      </c>
      <c r="AC616" s="249">
        <f t="shared" si="108"/>
        <v>0</v>
      </c>
      <c r="AD616" s="249">
        <f t="shared" si="108"/>
        <v>0</v>
      </c>
      <c r="AE616" s="249">
        <f t="shared" si="108"/>
        <v>0</v>
      </c>
      <c r="AF616" s="249">
        <f t="shared" si="108"/>
        <v>0</v>
      </c>
      <c r="AG616" s="249">
        <f t="shared" si="108"/>
        <v>805.85634000000005</v>
      </c>
      <c r="AH616" s="249">
        <f t="shared" si="108"/>
        <v>0</v>
      </c>
      <c r="AI616" s="249">
        <f t="shared" si="108"/>
        <v>0</v>
      </c>
      <c r="AJ616" s="249">
        <f t="shared" si="108"/>
        <v>0</v>
      </c>
      <c r="AK616" s="249">
        <f t="shared" si="108"/>
        <v>0</v>
      </c>
      <c r="AL616" s="249">
        <f t="shared" si="108"/>
        <v>0</v>
      </c>
      <c r="AM616" s="249">
        <f t="shared" si="108"/>
        <v>0</v>
      </c>
      <c r="AN616" s="249">
        <f t="shared" si="108"/>
        <v>0</v>
      </c>
      <c r="AO616" s="249">
        <f t="shared" si="108"/>
        <v>0</v>
      </c>
      <c r="AP616" s="249">
        <f t="shared" si="108"/>
        <v>4550.5</v>
      </c>
      <c r="AQ616" s="249">
        <f t="shared" si="108"/>
        <v>239.5</v>
      </c>
      <c r="AR616" s="249">
        <f t="shared" si="108"/>
        <v>0</v>
      </c>
      <c r="AS616" s="249">
        <f t="shared" si="108"/>
        <v>0</v>
      </c>
      <c r="AT616" s="249">
        <f t="shared" si="108"/>
        <v>0</v>
      </c>
      <c r="AU616" s="249">
        <f t="shared" si="108"/>
        <v>0</v>
      </c>
      <c r="AV616" s="249">
        <f t="shared" si="108"/>
        <v>0</v>
      </c>
      <c r="AW616" s="249">
        <f t="shared" si="108"/>
        <v>0</v>
      </c>
      <c r="AX616" s="249">
        <f t="shared" si="108"/>
        <v>0</v>
      </c>
      <c r="AY616" s="249">
        <f t="shared" si="108"/>
        <v>0</v>
      </c>
      <c r="AZ616" s="249">
        <f t="shared" si="108"/>
        <v>0</v>
      </c>
      <c r="BA616" s="249">
        <f t="shared" si="108"/>
        <v>0</v>
      </c>
      <c r="BB616" s="249">
        <f t="shared" si="108"/>
        <v>0</v>
      </c>
      <c r="BC616" s="249">
        <f t="shared" si="108"/>
        <v>0</v>
      </c>
      <c r="BD616" s="249">
        <f t="shared" si="108"/>
        <v>0</v>
      </c>
      <c r="BE616" s="249">
        <f t="shared" si="108"/>
        <v>0</v>
      </c>
      <c r="BF616" s="249">
        <f t="shared" si="108"/>
        <v>0</v>
      </c>
      <c r="BG616" s="249">
        <f t="shared" si="108"/>
        <v>0</v>
      </c>
      <c r="BH616" s="249">
        <f t="shared" si="108"/>
        <v>0</v>
      </c>
      <c r="BI616" s="249">
        <f t="shared" si="108"/>
        <v>374.58137999999997</v>
      </c>
      <c r="BJ616" s="249">
        <f t="shared" si="108"/>
        <v>0</v>
      </c>
      <c r="BK616" s="249">
        <f t="shared" si="108"/>
        <v>0</v>
      </c>
      <c r="BL616" s="249">
        <f t="shared" si="108"/>
        <v>0</v>
      </c>
      <c r="BM616" s="249">
        <f t="shared" si="108"/>
        <v>0</v>
      </c>
      <c r="BN616" s="249">
        <f t="shared" si="108"/>
        <v>0</v>
      </c>
      <c r="BO616" s="249">
        <f t="shared" si="108"/>
        <v>0</v>
      </c>
      <c r="BP616" s="249">
        <f t="shared" si="108"/>
        <v>0</v>
      </c>
      <c r="BQ616" s="249">
        <f t="shared" si="108"/>
        <v>0</v>
      </c>
      <c r="BR616" s="249">
        <f t="shared" si="108"/>
        <v>0</v>
      </c>
      <c r="BS616" s="249">
        <f t="shared" ref="BS616:CG616" si="109">SUBTOTAL(9,BS608:BS615)</f>
        <v>0</v>
      </c>
      <c r="BT616" s="249">
        <f t="shared" si="109"/>
        <v>0</v>
      </c>
      <c r="BU616" s="249">
        <f t="shared" si="109"/>
        <v>0</v>
      </c>
      <c r="BV616" s="249">
        <f t="shared" si="109"/>
        <v>0</v>
      </c>
      <c r="BW616" s="249">
        <f t="shared" si="109"/>
        <v>0</v>
      </c>
      <c r="BX616" s="249">
        <f t="shared" si="109"/>
        <v>0</v>
      </c>
      <c r="BY616" s="249">
        <f t="shared" si="109"/>
        <v>0</v>
      </c>
      <c r="BZ616" s="249">
        <f t="shared" si="109"/>
        <v>0</v>
      </c>
      <c r="CA616" s="249">
        <f t="shared" si="109"/>
        <v>0</v>
      </c>
      <c r="CB616" s="249">
        <f t="shared" si="109"/>
        <v>0</v>
      </c>
      <c r="CC616" s="249">
        <f t="shared" si="109"/>
        <v>0</v>
      </c>
      <c r="CD616" s="249">
        <f t="shared" si="109"/>
        <v>0</v>
      </c>
      <c r="CE616" s="249">
        <f t="shared" si="109"/>
        <v>0</v>
      </c>
      <c r="CF616" s="249">
        <f t="shared" si="109"/>
        <v>0</v>
      </c>
      <c r="CG616" s="249">
        <f t="shared" si="109"/>
        <v>0</v>
      </c>
    </row>
    <row r="617" spans="1:85" ht="46.5" outlineLevel="1" x14ac:dyDescent="0.35">
      <c r="A617" s="83" t="s">
        <v>958</v>
      </c>
      <c r="B617" s="10" t="s">
        <v>959</v>
      </c>
      <c r="C617" s="35" t="s">
        <v>81</v>
      </c>
      <c r="D617" s="72" t="s">
        <v>960</v>
      </c>
      <c r="E617" s="36" t="s">
        <v>74</v>
      </c>
      <c r="F617" s="77">
        <f t="shared" ref="F617:F637" si="110">G617+H617</f>
        <v>840.38197999999988</v>
      </c>
      <c r="G617" s="259">
        <f t="shared" si="100"/>
        <v>494.80630999999994</v>
      </c>
      <c r="H617" s="32">
        <f t="shared" si="101"/>
        <v>345.57567</v>
      </c>
      <c r="I617" s="259">
        <v>369.73692999999997</v>
      </c>
      <c r="J617" s="32">
        <v>151.01930999999999</v>
      </c>
      <c r="K617" s="358">
        <v>42.646009999999997</v>
      </c>
      <c r="L617" s="39">
        <v>17.418790000000001</v>
      </c>
      <c r="M617" s="358">
        <v>39.443510000000003</v>
      </c>
      <c r="N617" s="39">
        <v>16.11073</v>
      </c>
      <c r="O617" s="358"/>
      <c r="P617" s="39"/>
      <c r="Q617" s="259"/>
      <c r="R617" s="32"/>
      <c r="S617" s="39">
        <v>143.4717</v>
      </c>
      <c r="T617" s="259">
        <v>42.979860000000002</v>
      </c>
      <c r="U617" s="32">
        <v>17.555140000000002</v>
      </c>
      <c r="V617" s="358"/>
      <c r="W617" s="53"/>
      <c r="X617" s="358"/>
      <c r="Y617" s="39"/>
      <c r="Z617" s="371"/>
      <c r="AA617" s="40"/>
      <c r="AB617" s="358"/>
      <c r="AC617" s="39"/>
      <c r="AD617" s="54"/>
      <c r="AE617" s="358"/>
      <c r="AF617" s="39"/>
      <c r="AG617" s="39"/>
      <c r="AH617" s="259"/>
      <c r="AI617" s="32"/>
      <c r="AJ617" s="259"/>
      <c r="AK617" s="32"/>
      <c r="AL617" s="259"/>
      <c r="AM617" s="39"/>
      <c r="AN617" s="371"/>
      <c r="AO617" s="40"/>
      <c r="AP617" s="358"/>
      <c r="AQ617" s="39"/>
      <c r="AR617" s="40"/>
      <c r="AS617" s="40"/>
      <c r="AT617" s="40"/>
      <c r="AU617" s="39"/>
      <c r="AV617" s="358"/>
      <c r="AW617" s="39"/>
      <c r="AX617" s="54"/>
      <c r="AY617" s="358"/>
      <c r="AZ617" s="39"/>
      <c r="BA617" s="358"/>
      <c r="BB617" s="39"/>
      <c r="BC617" s="40"/>
      <c r="BD617" s="39"/>
      <c r="BE617" s="39"/>
      <c r="BF617" s="40"/>
      <c r="BG617" s="40"/>
      <c r="BH617" s="55"/>
      <c r="BI617" s="56"/>
      <c r="BJ617" s="39"/>
      <c r="BK617" s="54"/>
      <c r="BL617" s="358"/>
      <c r="BM617" s="39"/>
      <c r="BN617" s="381"/>
      <c r="BO617" s="53"/>
      <c r="BP617" s="53"/>
      <c r="BQ617" s="39"/>
      <c r="BR617" s="39"/>
      <c r="BS617" s="39"/>
      <c r="BT617" s="32"/>
      <c r="BU617" s="39"/>
      <c r="BV617" s="57"/>
      <c r="BW617" s="375"/>
      <c r="BX617" s="54"/>
      <c r="BY617" s="358"/>
      <c r="BZ617" s="58"/>
      <c r="CA617" s="59"/>
      <c r="CB617" s="60"/>
      <c r="CC617" s="59"/>
      <c r="CD617" s="59"/>
      <c r="CE617" s="61"/>
      <c r="CF617" s="39"/>
      <c r="CG617" s="39"/>
    </row>
    <row r="618" spans="1:85" ht="46.5" outlineLevel="1" x14ac:dyDescent="0.35">
      <c r="A618" s="83" t="s">
        <v>958</v>
      </c>
      <c r="B618" s="10" t="s">
        <v>961</v>
      </c>
      <c r="C618" s="206" t="s">
        <v>81</v>
      </c>
      <c r="D618" s="206" t="s">
        <v>962</v>
      </c>
      <c r="E618" s="36" t="s">
        <v>74</v>
      </c>
      <c r="F618" s="77">
        <f t="shared" si="110"/>
        <v>1800.3231899999996</v>
      </c>
      <c r="G618" s="259">
        <f t="shared" si="100"/>
        <v>1278.2294699999998</v>
      </c>
      <c r="H618" s="32">
        <f t="shared" si="101"/>
        <v>522.09371999999996</v>
      </c>
      <c r="I618" s="259">
        <v>1061.4510399999999</v>
      </c>
      <c r="J618" s="32">
        <v>433.55043000000001</v>
      </c>
      <c r="K618" s="358">
        <v>101.24751000000001</v>
      </c>
      <c r="L618" s="39">
        <v>41.354610000000001</v>
      </c>
      <c r="M618" s="358">
        <v>115.53091999999999</v>
      </c>
      <c r="N618" s="39">
        <v>47.188679999999998</v>
      </c>
      <c r="O618" s="358"/>
      <c r="P618" s="39"/>
      <c r="Q618" s="259"/>
      <c r="R618" s="32"/>
      <c r="S618" s="39"/>
      <c r="T618" s="259"/>
      <c r="U618" s="32"/>
      <c r="V618" s="358"/>
      <c r="W618" s="53"/>
      <c r="X618" s="358"/>
      <c r="Y618" s="39"/>
      <c r="Z618" s="371"/>
      <c r="AA618" s="40"/>
      <c r="AB618" s="358"/>
      <c r="AC618" s="39"/>
      <c r="AD618" s="54"/>
      <c r="AE618" s="358"/>
      <c r="AF618" s="39"/>
      <c r="AG618" s="39"/>
      <c r="AH618" s="259"/>
      <c r="AI618" s="32"/>
      <c r="AJ618" s="259"/>
      <c r="AK618" s="32"/>
      <c r="AL618" s="259"/>
      <c r="AM618" s="39"/>
      <c r="AN618" s="371"/>
      <c r="AO618" s="40"/>
      <c r="AP618" s="358"/>
      <c r="AQ618" s="39"/>
      <c r="AR618" s="40"/>
      <c r="AS618" s="40"/>
      <c r="AT618" s="40"/>
      <c r="AU618" s="39"/>
      <c r="AV618" s="358"/>
      <c r="AW618" s="39"/>
      <c r="AX618" s="54"/>
      <c r="AY618" s="358"/>
      <c r="AZ618" s="39"/>
      <c r="BA618" s="358"/>
      <c r="BB618" s="39"/>
      <c r="BC618" s="40"/>
      <c r="BD618" s="39"/>
      <c r="BE618" s="39"/>
      <c r="BF618" s="40"/>
      <c r="BG618" s="40"/>
      <c r="BH618" s="55"/>
      <c r="BI618" s="56"/>
      <c r="BJ618" s="39"/>
      <c r="BK618" s="54"/>
      <c r="BL618" s="358"/>
      <c r="BM618" s="39"/>
      <c r="BN618" s="381"/>
      <c r="BO618" s="53"/>
      <c r="BP618" s="53"/>
      <c r="BQ618" s="39"/>
      <c r="BR618" s="39"/>
      <c r="BS618" s="39"/>
      <c r="BT618" s="32"/>
      <c r="BU618" s="39"/>
      <c r="BV618" s="57"/>
      <c r="BW618" s="375"/>
      <c r="BX618" s="54"/>
      <c r="BY618" s="358"/>
      <c r="BZ618" s="58"/>
      <c r="CA618" s="59"/>
      <c r="CB618" s="60"/>
      <c r="CC618" s="59"/>
      <c r="CD618" s="59"/>
      <c r="CE618" s="61"/>
      <c r="CF618" s="39"/>
      <c r="CG618" s="39"/>
    </row>
    <row r="619" spans="1:85" ht="46.5" outlineLevel="1" x14ac:dyDescent="0.35">
      <c r="A619" s="75" t="s">
        <v>958</v>
      </c>
      <c r="B619" s="10" t="s">
        <v>963</v>
      </c>
      <c r="C619" s="35" t="s">
        <v>81</v>
      </c>
      <c r="D619" s="72" t="s">
        <v>964</v>
      </c>
      <c r="E619" s="36" t="s">
        <v>74</v>
      </c>
      <c r="F619" s="77">
        <f t="shared" si="110"/>
        <v>2391.6086</v>
      </c>
      <c r="G619" s="259">
        <f t="shared" si="100"/>
        <v>825.11718999999994</v>
      </c>
      <c r="H619" s="32">
        <f t="shared" si="101"/>
        <v>1566.4914100000001</v>
      </c>
      <c r="I619" s="259">
        <v>704.86982999999998</v>
      </c>
      <c r="J619" s="32">
        <v>287.90458000000001</v>
      </c>
      <c r="K619" s="358">
        <f>47.44368+25.75512</f>
        <v>73.198800000000006</v>
      </c>
      <c r="L619" s="39">
        <f>19.37841+10.5197</f>
        <v>29.898109999999999</v>
      </c>
      <c r="M619" s="358">
        <v>47.048560000000002</v>
      </c>
      <c r="N619" s="39">
        <v>19.217020000000002</v>
      </c>
      <c r="O619" s="358"/>
      <c r="P619" s="39"/>
      <c r="Q619" s="259"/>
      <c r="R619" s="32"/>
      <c r="S619" s="39">
        <v>143.4717</v>
      </c>
      <c r="T619" s="259"/>
      <c r="U619" s="32"/>
      <c r="V619" s="358"/>
      <c r="W619" s="53"/>
      <c r="X619" s="358"/>
      <c r="Y619" s="39"/>
      <c r="Z619" s="371"/>
      <c r="AA619" s="40"/>
      <c r="AB619" s="358"/>
      <c r="AC619" s="39"/>
      <c r="AD619" s="54"/>
      <c r="AE619" s="358"/>
      <c r="AF619" s="39"/>
      <c r="AG619" s="39"/>
      <c r="AH619" s="259"/>
      <c r="AI619" s="32"/>
      <c r="AJ619" s="259"/>
      <c r="AK619" s="32"/>
      <c r="AL619" s="259"/>
      <c r="AM619" s="39"/>
      <c r="AN619" s="371"/>
      <c r="AO619" s="40"/>
      <c r="AP619" s="358"/>
      <c r="AQ619" s="39"/>
      <c r="AR619" s="40"/>
      <c r="AS619" s="40"/>
      <c r="AT619" s="40"/>
      <c r="AU619" s="39"/>
      <c r="AV619" s="358"/>
      <c r="AW619" s="39"/>
      <c r="AX619" s="54"/>
      <c r="AY619" s="358"/>
      <c r="AZ619" s="39"/>
      <c r="BA619" s="358"/>
      <c r="BB619" s="39"/>
      <c r="BC619" s="40"/>
      <c r="BD619" s="39"/>
      <c r="BE619" s="39"/>
      <c r="BF619" s="40"/>
      <c r="BG619" s="40"/>
      <c r="BH619" s="55"/>
      <c r="BI619" s="56"/>
      <c r="BJ619" s="39">
        <v>1086</v>
      </c>
      <c r="BK619" s="54"/>
      <c r="BL619" s="358"/>
      <c r="BM619" s="39"/>
      <c r="BN619" s="381"/>
      <c r="BO619" s="53"/>
      <c r="BP619" s="53"/>
      <c r="BQ619" s="39"/>
      <c r="BR619" s="39"/>
      <c r="BS619" s="39"/>
      <c r="BT619" s="32"/>
      <c r="BU619" s="39"/>
      <c r="BV619" s="57"/>
      <c r="BW619" s="375"/>
      <c r="BX619" s="54"/>
      <c r="BY619" s="358"/>
      <c r="BZ619" s="58"/>
      <c r="CA619" s="59"/>
      <c r="CB619" s="60"/>
      <c r="CC619" s="59"/>
      <c r="CD619" s="59"/>
      <c r="CE619" s="61"/>
      <c r="CF619" s="39"/>
      <c r="CG619" s="39"/>
    </row>
    <row r="620" spans="1:85" ht="46.5" outlineLevel="1" x14ac:dyDescent="0.35">
      <c r="A620" s="83" t="s">
        <v>958</v>
      </c>
      <c r="B620" s="10" t="s">
        <v>965</v>
      </c>
      <c r="C620" s="35" t="s">
        <v>81</v>
      </c>
      <c r="D620" s="72">
        <v>243904877715</v>
      </c>
      <c r="E620" s="36" t="s">
        <v>74</v>
      </c>
      <c r="F620" s="77">
        <f t="shared" si="110"/>
        <v>515.85134999999991</v>
      </c>
      <c r="G620" s="259">
        <f t="shared" si="100"/>
        <v>67.970749999999995</v>
      </c>
      <c r="H620" s="32">
        <f t="shared" si="101"/>
        <v>447.88059999999996</v>
      </c>
      <c r="I620" s="259"/>
      <c r="J620" s="32"/>
      <c r="K620" s="358">
        <v>67.970749999999995</v>
      </c>
      <c r="L620" s="39">
        <v>27.762699999999999</v>
      </c>
      <c r="M620" s="358"/>
      <c r="N620" s="39"/>
      <c r="O620" s="358"/>
      <c r="P620" s="39"/>
      <c r="Q620" s="259"/>
      <c r="R620" s="32"/>
      <c r="S620" s="39">
        <v>177.60807</v>
      </c>
      <c r="T620" s="259"/>
      <c r="U620" s="32"/>
      <c r="V620" s="358"/>
      <c r="W620" s="53"/>
      <c r="X620" s="358"/>
      <c r="Y620" s="39"/>
      <c r="Z620" s="371"/>
      <c r="AA620" s="40"/>
      <c r="AB620" s="358"/>
      <c r="AC620" s="39"/>
      <c r="AD620" s="54"/>
      <c r="AE620" s="358"/>
      <c r="AF620" s="39"/>
      <c r="AG620" s="39"/>
      <c r="AH620" s="259"/>
      <c r="AI620" s="32"/>
      <c r="AJ620" s="259"/>
      <c r="AK620" s="32"/>
      <c r="AL620" s="259"/>
      <c r="AM620" s="39"/>
      <c r="AN620" s="371"/>
      <c r="AO620" s="40"/>
      <c r="AP620" s="358"/>
      <c r="AQ620" s="39"/>
      <c r="AR620" s="40"/>
      <c r="AS620" s="40"/>
      <c r="AT620" s="40"/>
      <c r="AU620" s="39"/>
      <c r="AV620" s="358"/>
      <c r="AW620" s="39"/>
      <c r="AX620" s="54"/>
      <c r="AY620" s="358"/>
      <c r="AZ620" s="39"/>
      <c r="BA620" s="358"/>
      <c r="BB620" s="39"/>
      <c r="BC620" s="40"/>
      <c r="BD620" s="39"/>
      <c r="BE620" s="39"/>
      <c r="BF620" s="40"/>
      <c r="BG620" s="40"/>
      <c r="BH620" s="55"/>
      <c r="BI620" s="56">
        <f>104.94+137.56983</f>
        <v>242.50982999999999</v>
      </c>
      <c r="BJ620" s="39"/>
      <c r="BK620" s="54"/>
      <c r="BL620" s="358"/>
      <c r="BM620" s="39"/>
      <c r="BN620" s="381"/>
      <c r="BO620" s="53"/>
      <c r="BP620" s="53"/>
      <c r="BQ620" s="39"/>
      <c r="BR620" s="39"/>
      <c r="BS620" s="39"/>
      <c r="BT620" s="32"/>
      <c r="BU620" s="39"/>
      <c r="BV620" s="57"/>
      <c r="BW620" s="375"/>
      <c r="BX620" s="54"/>
      <c r="BY620" s="358"/>
      <c r="BZ620" s="58"/>
      <c r="CA620" s="59"/>
      <c r="CB620" s="60"/>
      <c r="CC620" s="59"/>
      <c r="CD620" s="59"/>
      <c r="CE620" s="61"/>
      <c r="CF620" s="39"/>
      <c r="CG620" s="39"/>
    </row>
    <row r="621" spans="1:85" ht="46.5" outlineLevel="1" x14ac:dyDescent="0.35">
      <c r="A621" s="75" t="s">
        <v>958</v>
      </c>
      <c r="B621" s="10" t="s">
        <v>966</v>
      </c>
      <c r="C621" s="35" t="s">
        <v>81</v>
      </c>
      <c r="D621" s="72" t="s">
        <v>967</v>
      </c>
      <c r="E621" s="36" t="s">
        <v>74</v>
      </c>
      <c r="F621" s="77">
        <f t="shared" si="110"/>
        <v>346.66980000000001</v>
      </c>
      <c r="G621" s="259">
        <f t="shared" si="100"/>
        <v>84.556740000000005</v>
      </c>
      <c r="H621" s="32">
        <f t="shared" si="101"/>
        <v>262.11306000000002</v>
      </c>
      <c r="I621" s="259"/>
      <c r="J621" s="32"/>
      <c r="K621" s="358">
        <v>84.556740000000005</v>
      </c>
      <c r="L621" s="39">
        <v>34.537260000000003</v>
      </c>
      <c r="M621" s="358"/>
      <c r="N621" s="39"/>
      <c r="O621" s="358"/>
      <c r="P621" s="39"/>
      <c r="Q621" s="259"/>
      <c r="R621" s="32"/>
      <c r="S621" s="39">
        <v>227.57579999999999</v>
      </c>
      <c r="T621" s="259"/>
      <c r="U621" s="32"/>
      <c r="V621" s="358"/>
      <c r="W621" s="53"/>
      <c r="X621" s="358"/>
      <c r="Y621" s="39"/>
      <c r="Z621" s="371"/>
      <c r="AA621" s="40"/>
      <c r="AB621" s="358"/>
      <c r="AC621" s="39"/>
      <c r="AD621" s="54"/>
      <c r="AE621" s="358"/>
      <c r="AF621" s="39"/>
      <c r="AG621" s="39"/>
      <c r="AH621" s="259"/>
      <c r="AI621" s="32"/>
      <c r="AJ621" s="259"/>
      <c r="AK621" s="32"/>
      <c r="AL621" s="259"/>
      <c r="AM621" s="39"/>
      <c r="AN621" s="371"/>
      <c r="AO621" s="40"/>
      <c r="AP621" s="358"/>
      <c r="AQ621" s="39"/>
      <c r="AR621" s="40"/>
      <c r="AS621" s="40"/>
      <c r="AT621" s="40"/>
      <c r="AU621" s="39"/>
      <c r="AV621" s="358"/>
      <c r="AW621" s="39"/>
      <c r="AX621" s="54"/>
      <c r="AY621" s="358"/>
      <c r="AZ621" s="39"/>
      <c r="BA621" s="358"/>
      <c r="BB621" s="39"/>
      <c r="BC621" s="40"/>
      <c r="BD621" s="39"/>
      <c r="BE621" s="39"/>
      <c r="BF621" s="40"/>
      <c r="BG621" s="40"/>
      <c r="BH621" s="55"/>
      <c r="BI621" s="56"/>
      <c r="BJ621" s="39"/>
      <c r="BK621" s="54"/>
      <c r="BL621" s="358"/>
      <c r="BM621" s="39"/>
      <c r="BN621" s="381"/>
      <c r="BO621" s="53"/>
      <c r="BP621" s="53"/>
      <c r="BQ621" s="39"/>
      <c r="BR621" s="39"/>
      <c r="BS621" s="39"/>
      <c r="BT621" s="32"/>
      <c r="BU621" s="39"/>
      <c r="BV621" s="57"/>
      <c r="BW621" s="375"/>
      <c r="BX621" s="54"/>
      <c r="BY621" s="358"/>
      <c r="BZ621" s="58"/>
      <c r="CA621" s="59"/>
      <c r="CB621" s="60"/>
      <c r="CC621" s="59"/>
      <c r="CD621" s="59"/>
      <c r="CE621" s="61"/>
      <c r="CF621" s="39"/>
      <c r="CG621" s="39"/>
    </row>
    <row r="622" spans="1:85" ht="46.5" outlineLevel="1" x14ac:dyDescent="0.35">
      <c r="A622" s="83" t="s">
        <v>958</v>
      </c>
      <c r="B622" s="10" t="s">
        <v>968</v>
      </c>
      <c r="C622" s="35" t="s">
        <v>81</v>
      </c>
      <c r="D622" s="72">
        <v>246512260613</v>
      </c>
      <c r="E622" s="36" t="s">
        <v>74</v>
      </c>
      <c r="F622" s="77">
        <f t="shared" si="110"/>
        <v>197.892</v>
      </c>
      <c r="G622" s="259">
        <f t="shared" si="100"/>
        <v>0</v>
      </c>
      <c r="H622" s="32">
        <f t="shared" si="101"/>
        <v>197.892</v>
      </c>
      <c r="I622" s="259"/>
      <c r="J622" s="32"/>
      <c r="K622" s="358"/>
      <c r="L622" s="39"/>
      <c r="M622" s="358"/>
      <c r="N622" s="39"/>
      <c r="O622" s="358"/>
      <c r="P622" s="39"/>
      <c r="Q622" s="259"/>
      <c r="R622" s="32"/>
      <c r="S622" s="39">
        <v>197.892</v>
      </c>
      <c r="T622" s="259"/>
      <c r="U622" s="32"/>
      <c r="V622" s="358"/>
      <c r="W622" s="53"/>
      <c r="X622" s="358"/>
      <c r="Y622" s="39"/>
      <c r="Z622" s="371"/>
      <c r="AA622" s="40"/>
      <c r="AB622" s="358"/>
      <c r="AC622" s="39"/>
      <c r="AD622" s="54"/>
      <c r="AE622" s="358"/>
      <c r="AF622" s="39"/>
      <c r="AG622" s="39"/>
      <c r="AH622" s="259"/>
      <c r="AI622" s="32"/>
      <c r="AJ622" s="259"/>
      <c r="AK622" s="32"/>
      <c r="AL622" s="259"/>
      <c r="AM622" s="39"/>
      <c r="AN622" s="371"/>
      <c r="AO622" s="40"/>
      <c r="AP622" s="358"/>
      <c r="AQ622" s="39"/>
      <c r="AR622" s="40"/>
      <c r="AS622" s="40"/>
      <c r="AT622" s="40"/>
      <c r="AU622" s="39"/>
      <c r="AV622" s="358"/>
      <c r="AW622" s="39"/>
      <c r="AX622" s="54"/>
      <c r="AY622" s="358"/>
      <c r="AZ622" s="39"/>
      <c r="BA622" s="358"/>
      <c r="BB622" s="39"/>
      <c r="BC622" s="40"/>
      <c r="BD622" s="39"/>
      <c r="BE622" s="39"/>
      <c r="BF622" s="40"/>
      <c r="BG622" s="40"/>
      <c r="BH622" s="55"/>
      <c r="BI622" s="56"/>
      <c r="BJ622" s="39"/>
      <c r="BK622" s="54"/>
      <c r="BL622" s="358"/>
      <c r="BM622" s="39"/>
      <c r="BN622" s="381"/>
      <c r="BO622" s="53"/>
      <c r="BP622" s="53"/>
      <c r="BQ622" s="39"/>
      <c r="BR622" s="39"/>
      <c r="BS622" s="39"/>
      <c r="BT622" s="32"/>
      <c r="BU622" s="39"/>
      <c r="BV622" s="57"/>
      <c r="BW622" s="375"/>
      <c r="BX622" s="54"/>
      <c r="BY622" s="358"/>
      <c r="BZ622" s="58"/>
      <c r="CA622" s="59"/>
      <c r="CB622" s="60"/>
      <c r="CC622" s="59"/>
      <c r="CD622" s="59"/>
      <c r="CE622" s="61"/>
      <c r="CF622" s="39"/>
      <c r="CG622" s="39"/>
    </row>
    <row r="623" spans="1:85" ht="69.75" outlineLevel="1" x14ac:dyDescent="0.35">
      <c r="A623" s="83" t="s">
        <v>958</v>
      </c>
      <c r="B623" s="10" t="s">
        <v>969</v>
      </c>
      <c r="C623" s="35" t="s">
        <v>81</v>
      </c>
      <c r="D623" s="72">
        <v>243900408173</v>
      </c>
      <c r="E623" s="36" t="s">
        <v>74</v>
      </c>
      <c r="F623" s="77">
        <f t="shared" si="110"/>
        <v>2330.4545200000002</v>
      </c>
      <c r="G623" s="259">
        <f t="shared" si="100"/>
        <v>567.06916000000001</v>
      </c>
      <c r="H623" s="32">
        <f t="shared" si="101"/>
        <v>1763.38536</v>
      </c>
      <c r="I623" s="259">
        <v>530.72553000000005</v>
      </c>
      <c r="J623" s="32">
        <v>216.77520999999999</v>
      </c>
      <c r="K623" s="358"/>
      <c r="L623" s="39"/>
      <c r="M623" s="358">
        <v>36.343629999999997</v>
      </c>
      <c r="N623" s="39">
        <v>14.844580000000001</v>
      </c>
      <c r="O623" s="358"/>
      <c r="P623" s="39"/>
      <c r="Q623" s="259"/>
      <c r="R623" s="32"/>
      <c r="S623" s="39"/>
      <c r="T623" s="259"/>
      <c r="U623" s="32"/>
      <c r="V623" s="358"/>
      <c r="W623" s="53"/>
      <c r="X623" s="358"/>
      <c r="Y623" s="39"/>
      <c r="Z623" s="371"/>
      <c r="AA623" s="40"/>
      <c r="AB623" s="358"/>
      <c r="AC623" s="39"/>
      <c r="AD623" s="54"/>
      <c r="AE623" s="358"/>
      <c r="AF623" s="39"/>
      <c r="AG623" s="39"/>
      <c r="AH623" s="259"/>
      <c r="AI623" s="32"/>
      <c r="AJ623" s="259"/>
      <c r="AK623" s="32"/>
      <c r="AL623" s="259"/>
      <c r="AM623" s="39"/>
      <c r="AN623" s="371"/>
      <c r="AO623" s="40"/>
      <c r="AP623" s="358"/>
      <c r="AQ623" s="39"/>
      <c r="AR623" s="40"/>
      <c r="AS623" s="40"/>
      <c r="AT623" s="40"/>
      <c r="AU623" s="39"/>
      <c r="AV623" s="358"/>
      <c r="AW623" s="39"/>
      <c r="AX623" s="54"/>
      <c r="AY623" s="358"/>
      <c r="AZ623" s="39"/>
      <c r="BA623" s="358"/>
      <c r="BB623" s="39"/>
      <c r="BC623" s="40"/>
      <c r="BD623" s="39"/>
      <c r="BE623" s="39"/>
      <c r="BF623" s="40"/>
      <c r="BG623" s="40"/>
      <c r="BH623" s="55"/>
      <c r="BI623" s="56"/>
      <c r="BJ623" s="39">
        <v>1531.76557</v>
      </c>
      <c r="BK623" s="54"/>
      <c r="BL623" s="358"/>
      <c r="BM623" s="39"/>
      <c r="BN623" s="381"/>
      <c r="BO623" s="53"/>
      <c r="BP623" s="53"/>
      <c r="BQ623" s="39"/>
      <c r="BR623" s="39"/>
      <c r="BS623" s="39"/>
      <c r="BT623" s="32"/>
      <c r="BU623" s="39"/>
      <c r="BV623" s="57"/>
      <c r="BW623" s="375"/>
      <c r="BX623" s="54"/>
      <c r="BY623" s="358"/>
      <c r="BZ623" s="58"/>
      <c r="CA623" s="59"/>
      <c r="CB623" s="60"/>
      <c r="CC623" s="59"/>
      <c r="CD623" s="59"/>
      <c r="CE623" s="61"/>
      <c r="CF623" s="39"/>
      <c r="CG623" s="39"/>
    </row>
    <row r="624" spans="1:85" ht="46.5" outlineLevel="1" x14ac:dyDescent="0.35">
      <c r="A624" s="83" t="s">
        <v>958</v>
      </c>
      <c r="B624" s="10" t="s">
        <v>970</v>
      </c>
      <c r="C624" s="35" t="s">
        <v>81</v>
      </c>
      <c r="D624" s="35" t="s">
        <v>971</v>
      </c>
      <c r="E624" s="36" t="s">
        <v>74</v>
      </c>
      <c r="F624" s="77">
        <f t="shared" si="110"/>
        <v>2775.4503400000003</v>
      </c>
      <c r="G624" s="259">
        <f t="shared" si="100"/>
        <v>0</v>
      </c>
      <c r="H624" s="32">
        <f t="shared" si="101"/>
        <v>2775.4503400000003</v>
      </c>
      <c r="I624" s="259"/>
      <c r="J624" s="32"/>
      <c r="K624" s="358"/>
      <c r="L624" s="39"/>
      <c r="M624" s="358"/>
      <c r="N624" s="39"/>
      <c r="O624" s="358"/>
      <c r="P624" s="39"/>
      <c r="Q624" s="259"/>
      <c r="R624" s="32"/>
      <c r="S624" s="39"/>
      <c r="T624" s="259"/>
      <c r="U624" s="32"/>
      <c r="V624" s="358"/>
      <c r="W624" s="53"/>
      <c r="X624" s="358"/>
      <c r="Y624" s="39"/>
      <c r="Z624" s="371"/>
      <c r="AA624" s="40"/>
      <c r="AB624" s="358"/>
      <c r="AC624" s="39"/>
      <c r="AD624" s="54"/>
      <c r="AE624" s="358"/>
      <c r="AF624" s="39"/>
      <c r="AG624" s="39">
        <v>1241.04538</v>
      </c>
      <c r="AH624" s="259"/>
      <c r="AI624" s="32"/>
      <c r="AJ624" s="259"/>
      <c r="AK624" s="32"/>
      <c r="AL624" s="259"/>
      <c r="AM624" s="39"/>
      <c r="AN624" s="371"/>
      <c r="AO624" s="40"/>
      <c r="AP624" s="358"/>
      <c r="AQ624" s="39"/>
      <c r="AR624" s="40"/>
      <c r="AS624" s="40"/>
      <c r="AT624" s="40"/>
      <c r="AU624" s="39"/>
      <c r="AV624" s="358"/>
      <c r="AW624" s="39"/>
      <c r="AX624" s="54"/>
      <c r="AY624" s="358"/>
      <c r="AZ624" s="39"/>
      <c r="BA624" s="358"/>
      <c r="BB624" s="39"/>
      <c r="BC624" s="40"/>
      <c r="BD624" s="39"/>
      <c r="BE624" s="39"/>
      <c r="BF624" s="40"/>
      <c r="BG624" s="40"/>
      <c r="BH624" s="55"/>
      <c r="BI624" s="56"/>
      <c r="BJ624" s="39"/>
      <c r="BK624" s="54"/>
      <c r="BL624" s="358"/>
      <c r="BM624" s="39"/>
      <c r="BN624" s="381"/>
      <c r="BO624" s="53"/>
      <c r="BP624" s="53"/>
      <c r="BQ624" s="39"/>
      <c r="BR624" s="39"/>
      <c r="BS624" s="39"/>
      <c r="BT624" s="32"/>
      <c r="BU624" s="39">
        <v>319.12596000000002</v>
      </c>
      <c r="BV624" s="57">
        <v>1215.279</v>
      </c>
      <c r="BW624" s="375"/>
      <c r="BX624" s="54"/>
      <c r="BY624" s="358"/>
      <c r="BZ624" s="58"/>
      <c r="CA624" s="59"/>
      <c r="CB624" s="60"/>
      <c r="CC624" s="59"/>
      <c r="CD624" s="59"/>
      <c r="CE624" s="61"/>
      <c r="CF624" s="39"/>
      <c r="CG624" s="39"/>
    </row>
    <row r="625" spans="1:85" ht="46.5" outlineLevel="1" x14ac:dyDescent="0.35">
      <c r="A625" s="83" t="s">
        <v>958</v>
      </c>
      <c r="B625" s="10" t="s">
        <v>972</v>
      </c>
      <c r="C625" s="35" t="s">
        <v>81</v>
      </c>
      <c r="D625" s="72">
        <v>243901423907</v>
      </c>
      <c r="E625" s="36" t="s">
        <v>74</v>
      </c>
      <c r="F625" s="77">
        <f t="shared" si="110"/>
        <v>31524.439429999999</v>
      </c>
      <c r="G625" s="259">
        <f t="shared" si="100"/>
        <v>5386.9570100000001</v>
      </c>
      <c r="H625" s="32">
        <f t="shared" si="101"/>
        <v>26137.48242</v>
      </c>
      <c r="I625" s="259"/>
      <c r="J625" s="32"/>
      <c r="K625" s="358">
        <v>852.06723999999997</v>
      </c>
      <c r="L625" s="39">
        <v>348.02746000000002</v>
      </c>
      <c r="M625" s="358"/>
      <c r="N625" s="39"/>
      <c r="O625" s="358"/>
      <c r="P625" s="39"/>
      <c r="Q625" s="259"/>
      <c r="R625" s="32"/>
      <c r="S625" s="39">
        <v>2635.9214400000001</v>
      </c>
      <c r="T625" s="259">
        <v>4534.8897699999998</v>
      </c>
      <c r="U625" s="32">
        <v>1852.27773</v>
      </c>
      <c r="V625" s="358"/>
      <c r="W625" s="53"/>
      <c r="X625" s="358"/>
      <c r="Y625" s="39"/>
      <c r="Z625" s="371"/>
      <c r="AA625" s="40"/>
      <c r="AB625" s="358"/>
      <c r="AC625" s="39"/>
      <c r="AD625" s="54"/>
      <c r="AE625" s="358"/>
      <c r="AF625" s="39"/>
      <c r="AG625" s="39"/>
      <c r="AH625" s="259"/>
      <c r="AI625" s="32"/>
      <c r="AJ625" s="259"/>
      <c r="AK625" s="32"/>
      <c r="AL625" s="259"/>
      <c r="AM625" s="39"/>
      <c r="AN625" s="371"/>
      <c r="AO625" s="40"/>
      <c r="AP625" s="358"/>
      <c r="AQ625" s="39"/>
      <c r="AR625" s="40"/>
      <c r="AS625" s="40"/>
      <c r="AT625" s="40"/>
      <c r="AU625" s="39"/>
      <c r="AV625" s="358"/>
      <c r="AW625" s="39"/>
      <c r="AX625" s="54"/>
      <c r="AY625" s="358"/>
      <c r="AZ625" s="39"/>
      <c r="BA625" s="358"/>
      <c r="BB625" s="39"/>
      <c r="BC625" s="40"/>
      <c r="BD625" s="39"/>
      <c r="BE625" s="39"/>
      <c r="BF625" s="40"/>
      <c r="BG625" s="40"/>
      <c r="BH625" s="55"/>
      <c r="BI625" s="44">
        <f>197.29582+170.83334+110.375+347.23+106.66667+108.33334+251.61834+91.91667+396.60428+153.77346+246.87137</f>
        <v>2181.51829</v>
      </c>
      <c r="BJ625" s="32">
        <v>19119.737499999999</v>
      </c>
      <c r="BK625" s="54"/>
      <c r="BL625" s="358"/>
      <c r="BM625" s="39"/>
      <c r="BN625" s="381"/>
      <c r="BO625" s="53"/>
      <c r="BP625" s="53"/>
      <c r="BQ625" s="39"/>
      <c r="BR625" s="39"/>
      <c r="BS625" s="39"/>
      <c r="BT625" s="32"/>
      <c r="BU625" s="39"/>
      <c r="BV625" s="57"/>
      <c r="BW625" s="375"/>
      <c r="BX625" s="54"/>
      <c r="BY625" s="358"/>
      <c r="BZ625" s="58"/>
      <c r="CA625" s="59"/>
      <c r="CB625" s="60"/>
      <c r="CC625" s="59"/>
      <c r="CD625" s="59"/>
      <c r="CE625" s="61"/>
      <c r="CF625" s="39"/>
      <c r="CG625" s="39"/>
    </row>
    <row r="626" spans="1:85" ht="46.5" outlineLevel="1" x14ac:dyDescent="0.35">
      <c r="A626" s="83" t="s">
        <v>958</v>
      </c>
      <c r="B626" s="10" t="s">
        <v>973</v>
      </c>
      <c r="C626" s="35" t="s">
        <v>81</v>
      </c>
      <c r="D626" s="72" t="s">
        <v>974</v>
      </c>
      <c r="E626" s="36" t="s">
        <v>74</v>
      </c>
      <c r="F626" s="77">
        <f t="shared" si="110"/>
        <v>1487.8624599999998</v>
      </c>
      <c r="G626" s="259">
        <f t="shared" si="100"/>
        <v>825.28607</v>
      </c>
      <c r="H626" s="32">
        <f t="shared" si="101"/>
        <v>662.57638999999995</v>
      </c>
      <c r="I626" s="259">
        <v>704.86982999999998</v>
      </c>
      <c r="J626" s="32">
        <v>287.90458000000001</v>
      </c>
      <c r="K626" s="358">
        <v>47.443680000000001</v>
      </c>
      <c r="L626" s="39">
        <v>19.378409999999999</v>
      </c>
      <c r="M626" s="358">
        <v>46.347560000000001</v>
      </c>
      <c r="N626" s="39">
        <v>18.930700000000002</v>
      </c>
      <c r="O626" s="358"/>
      <c r="P626" s="39"/>
      <c r="Q626" s="259"/>
      <c r="R626" s="32"/>
      <c r="S626" s="39">
        <v>143.4717</v>
      </c>
      <c r="T626" s="259">
        <v>26.625</v>
      </c>
      <c r="U626" s="32">
        <v>10.875</v>
      </c>
      <c r="V626" s="358"/>
      <c r="W626" s="53"/>
      <c r="X626" s="358"/>
      <c r="Y626" s="39"/>
      <c r="Z626" s="371"/>
      <c r="AA626" s="40"/>
      <c r="AB626" s="358"/>
      <c r="AC626" s="39"/>
      <c r="AD626" s="54"/>
      <c r="AE626" s="358"/>
      <c r="AF626" s="39"/>
      <c r="AG626" s="39"/>
      <c r="AH626" s="259"/>
      <c r="AI626" s="32"/>
      <c r="AJ626" s="259"/>
      <c r="AK626" s="32"/>
      <c r="AL626" s="259"/>
      <c r="AM626" s="39"/>
      <c r="AN626" s="371"/>
      <c r="AO626" s="40"/>
      <c r="AP626" s="358"/>
      <c r="AQ626" s="39"/>
      <c r="AR626" s="40"/>
      <c r="AS626" s="40"/>
      <c r="AT626" s="40"/>
      <c r="AU626" s="39"/>
      <c r="AV626" s="358"/>
      <c r="AW626" s="39"/>
      <c r="AX626" s="54"/>
      <c r="AY626" s="358"/>
      <c r="AZ626" s="39"/>
      <c r="BA626" s="358"/>
      <c r="BB626" s="39"/>
      <c r="BC626" s="40"/>
      <c r="BD626" s="39"/>
      <c r="BE626" s="39"/>
      <c r="BF626" s="40"/>
      <c r="BG626" s="40"/>
      <c r="BH626" s="55"/>
      <c r="BI626" s="56"/>
      <c r="BJ626" s="39">
        <v>182.01599999999999</v>
      </c>
      <c r="BK626" s="54"/>
      <c r="BL626" s="358"/>
      <c r="BM626" s="39"/>
      <c r="BN626" s="381"/>
      <c r="BO626" s="53"/>
      <c r="BP626" s="53"/>
      <c r="BQ626" s="39"/>
      <c r="BR626" s="39"/>
      <c r="BS626" s="39"/>
      <c r="BT626" s="32"/>
      <c r="BU626" s="39"/>
      <c r="BV626" s="57"/>
      <c r="BW626" s="375"/>
      <c r="BX626" s="54"/>
      <c r="BY626" s="358"/>
      <c r="BZ626" s="58"/>
      <c r="CA626" s="59"/>
      <c r="CB626" s="60"/>
      <c r="CC626" s="59"/>
      <c r="CD626" s="59"/>
      <c r="CE626" s="61"/>
      <c r="CF626" s="39"/>
      <c r="CG626" s="39"/>
    </row>
    <row r="627" spans="1:85" ht="46.5" outlineLevel="1" x14ac:dyDescent="0.35">
      <c r="A627" s="83" t="s">
        <v>958</v>
      </c>
      <c r="B627" s="10" t="s">
        <v>975</v>
      </c>
      <c r="C627" s="35" t="s">
        <v>81</v>
      </c>
      <c r="D627" s="72">
        <v>243904503237</v>
      </c>
      <c r="E627" s="36" t="s">
        <v>74</v>
      </c>
      <c r="F627" s="77">
        <f t="shared" si="110"/>
        <v>607.30976999999996</v>
      </c>
      <c r="G627" s="259">
        <f t="shared" si="100"/>
        <v>0</v>
      </c>
      <c r="H627" s="32">
        <f t="shared" si="101"/>
        <v>607.30976999999996</v>
      </c>
      <c r="I627" s="259"/>
      <c r="J627" s="32"/>
      <c r="K627" s="358"/>
      <c r="L627" s="39"/>
      <c r="M627" s="358"/>
      <c r="N627" s="39"/>
      <c r="O627" s="358"/>
      <c r="P627" s="39"/>
      <c r="Q627" s="259"/>
      <c r="R627" s="32"/>
      <c r="S627" s="39"/>
      <c r="T627" s="259"/>
      <c r="U627" s="32"/>
      <c r="V627" s="358"/>
      <c r="W627" s="53"/>
      <c r="X627" s="358"/>
      <c r="Y627" s="39"/>
      <c r="Z627" s="371"/>
      <c r="AA627" s="40"/>
      <c r="AB627" s="358"/>
      <c r="AC627" s="39"/>
      <c r="AD627" s="54"/>
      <c r="AE627" s="358"/>
      <c r="AF627" s="39"/>
      <c r="AG627" s="39">
        <v>607.30976999999996</v>
      </c>
      <c r="AH627" s="259"/>
      <c r="AI627" s="32"/>
      <c r="AJ627" s="259"/>
      <c r="AK627" s="32"/>
      <c r="AL627" s="259"/>
      <c r="AM627" s="39"/>
      <c r="AN627" s="371"/>
      <c r="AO627" s="40"/>
      <c r="AP627" s="358"/>
      <c r="AQ627" s="39"/>
      <c r="AR627" s="40"/>
      <c r="AS627" s="40"/>
      <c r="AT627" s="40"/>
      <c r="AU627" s="39"/>
      <c r="AV627" s="358"/>
      <c r="AW627" s="39"/>
      <c r="AX627" s="54"/>
      <c r="AY627" s="358"/>
      <c r="AZ627" s="39"/>
      <c r="BA627" s="358"/>
      <c r="BB627" s="39"/>
      <c r="BC627" s="40"/>
      <c r="BD627" s="39"/>
      <c r="BE627" s="39"/>
      <c r="BF627" s="40"/>
      <c r="BG627" s="40"/>
      <c r="BH627" s="55"/>
      <c r="BI627" s="56"/>
      <c r="BJ627" s="39"/>
      <c r="BK627" s="54"/>
      <c r="BL627" s="358"/>
      <c r="BM627" s="39"/>
      <c r="BN627" s="381"/>
      <c r="BO627" s="53"/>
      <c r="BP627" s="53"/>
      <c r="BQ627" s="39"/>
      <c r="BR627" s="39"/>
      <c r="BS627" s="39"/>
      <c r="BT627" s="32"/>
      <c r="BU627" s="39"/>
      <c r="BV627" s="57"/>
      <c r="BW627" s="375"/>
      <c r="BX627" s="54"/>
      <c r="BY627" s="358"/>
      <c r="BZ627" s="58"/>
      <c r="CA627" s="59"/>
      <c r="CB627" s="60"/>
      <c r="CC627" s="59"/>
      <c r="CD627" s="59"/>
      <c r="CE627" s="61"/>
      <c r="CF627" s="39"/>
      <c r="CG627" s="39"/>
    </row>
    <row r="628" spans="1:85" outlineLevel="1" x14ac:dyDescent="0.35">
      <c r="A628" s="83" t="s">
        <v>958</v>
      </c>
      <c r="B628" s="10" t="s">
        <v>976</v>
      </c>
      <c r="C628" s="35" t="s">
        <v>81</v>
      </c>
      <c r="D628" s="72" t="s">
        <v>977</v>
      </c>
      <c r="E628" s="36" t="s">
        <v>74</v>
      </c>
      <c r="F628" s="77">
        <f t="shared" si="110"/>
        <v>1041.2751900000001</v>
      </c>
      <c r="G628" s="259">
        <f t="shared" si="100"/>
        <v>523.98413000000005</v>
      </c>
      <c r="H628" s="32">
        <f t="shared" si="101"/>
        <v>517.29106000000002</v>
      </c>
      <c r="I628" s="259"/>
      <c r="J628" s="32"/>
      <c r="K628" s="358">
        <v>112.68105</v>
      </c>
      <c r="L628" s="39">
        <v>46.024650000000001</v>
      </c>
      <c r="M628" s="358"/>
      <c r="N628" s="39"/>
      <c r="O628" s="358"/>
      <c r="P628" s="39"/>
      <c r="Q628" s="259"/>
      <c r="R628" s="32"/>
      <c r="S628" s="39">
        <v>303.26949000000002</v>
      </c>
      <c r="T628" s="259">
        <v>411.30308000000002</v>
      </c>
      <c r="U628" s="32">
        <v>167.99691999999999</v>
      </c>
      <c r="V628" s="358"/>
      <c r="W628" s="53"/>
      <c r="X628" s="358"/>
      <c r="Y628" s="39"/>
      <c r="Z628" s="371"/>
      <c r="AA628" s="40"/>
      <c r="AB628" s="358"/>
      <c r="AC628" s="39"/>
      <c r="AD628" s="54"/>
      <c r="AE628" s="358"/>
      <c r="AF628" s="39"/>
      <c r="AG628" s="39"/>
      <c r="AH628" s="259"/>
      <c r="AI628" s="32"/>
      <c r="AJ628" s="259"/>
      <c r="AK628" s="32"/>
      <c r="AL628" s="259"/>
      <c r="AM628" s="39"/>
      <c r="AN628" s="371"/>
      <c r="AO628" s="40"/>
      <c r="AP628" s="358"/>
      <c r="AQ628" s="39"/>
      <c r="AR628" s="40"/>
      <c r="AS628" s="40"/>
      <c r="AT628" s="40"/>
      <c r="AU628" s="39"/>
      <c r="AV628" s="358"/>
      <c r="AW628" s="39"/>
      <c r="AX628" s="54"/>
      <c r="AY628" s="358"/>
      <c r="AZ628" s="39"/>
      <c r="BA628" s="358"/>
      <c r="BB628" s="39"/>
      <c r="BC628" s="40"/>
      <c r="BD628" s="39"/>
      <c r="BE628" s="39"/>
      <c r="BF628" s="40"/>
      <c r="BG628" s="40"/>
      <c r="BH628" s="55"/>
      <c r="BI628" s="56"/>
      <c r="BJ628" s="39"/>
      <c r="BK628" s="54"/>
      <c r="BL628" s="358"/>
      <c r="BM628" s="39"/>
      <c r="BN628" s="381"/>
      <c r="BO628" s="53"/>
      <c r="BP628" s="53"/>
      <c r="BQ628" s="39"/>
      <c r="BR628" s="39"/>
      <c r="BS628" s="39"/>
      <c r="BT628" s="32"/>
      <c r="BU628" s="39"/>
      <c r="BV628" s="57"/>
      <c r="BW628" s="375"/>
      <c r="BX628" s="54"/>
      <c r="BY628" s="358"/>
      <c r="BZ628" s="58"/>
      <c r="CA628" s="59"/>
      <c r="CB628" s="60"/>
      <c r="CC628" s="59"/>
      <c r="CD628" s="59"/>
      <c r="CE628" s="61"/>
      <c r="CF628" s="39"/>
      <c r="CG628" s="39"/>
    </row>
    <row r="629" spans="1:85" outlineLevel="1" x14ac:dyDescent="0.35">
      <c r="A629" s="83" t="s">
        <v>958</v>
      </c>
      <c r="B629" s="10" t="s">
        <v>978</v>
      </c>
      <c r="C629" s="35" t="s">
        <v>118</v>
      </c>
      <c r="D629" s="72">
        <v>2439008955</v>
      </c>
      <c r="E629" s="36" t="s">
        <v>248</v>
      </c>
      <c r="F629" s="77">
        <f t="shared" si="110"/>
        <v>30601.85254</v>
      </c>
      <c r="G629" s="259">
        <f t="shared" si="100"/>
        <v>19.487089999999998</v>
      </c>
      <c r="H629" s="32">
        <f t="shared" si="101"/>
        <v>30582.365450000001</v>
      </c>
      <c r="I629" s="259"/>
      <c r="J629" s="32"/>
      <c r="K629" s="358"/>
      <c r="L629" s="39"/>
      <c r="M629" s="358">
        <v>19.487089999999998</v>
      </c>
      <c r="N629" s="39">
        <v>7.9595200000000004</v>
      </c>
      <c r="O629" s="358"/>
      <c r="P629" s="39"/>
      <c r="Q629" s="259"/>
      <c r="R629" s="32"/>
      <c r="S629" s="39">
        <f>10279.49994+190.94119</f>
        <v>10470.441129999999</v>
      </c>
      <c r="T629" s="259"/>
      <c r="U629" s="32"/>
      <c r="V629" s="358"/>
      <c r="W629" s="53"/>
      <c r="X629" s="358"/>
      <c r="Y629" s="39"/>
      <c r="Z629" s="371"/>
      <c r="AA629" s="40"/>
      <c r="AB629" s="358"/>
      <c r="AC629" s="39"/>
      <c r="AD629" s="54"/>
      <c r="AE629" s="358"/>
      <c r="AF629" s="39"/>
      <c r="AG629" s="39">
        <v>20103.964800000002</v>
      </c>
      <c r="AH629" s="259"/>
      <c r="AI629" s="32"/>
      <c r="AJ629" s="259"/>
      <c r="AK629" s="32"/>
      <c r="AL629" s="259"/>
      <c r="AM629" s="39"/>
      <c r="AN629" s="371"/>
      <c r="AO629" s="40"/>
      <c r="AP629" s="358"/>
      <c r="AQ629" s="39"/>
      <c r="AR629" s="40"/>
      <c r="AS629" s="40"/>
      <c r="AT629" s="40"/>
      <c r="AU629" s="39"/>
      <c r="AV629" s="358"/>
      <c r="AW629" s="39"/>
      <c r="AX629" s="54"/>
      <c r="AY629" s="358"/>
      <c r="AZ629" s="39"/>
      <c r="BA629" s="358"/>
      <c r="BB629" s="39"/>
      <c r="BC629" s="40"/>
      <c r="BD629" s="39"/>
      <c r="BE629" s="39"/>
      <c r="BF629" s="40"/>
      <c r="BG629" s="40"/>
      <c r="BH629" s="55"/>
      <c r="BI629" s="56"/>
      <c r="BJ629" s="39"/>
      <c r="BK629" s="54"/>
      <c r="BL629" s="358"/>
      <c r="BM629" s="39"/>
      <c r="BN629" s="381"/>
      <c r="BO629" s="53"/>
      <c r="BP629" s="53"/>
      <c r="BQ629" s="39"/>
      <c r="BR629" s="39"/>
      <c r="BS629" s="39"/>
      <c r="BT629" s="32"/>
      <c r="BU629" s="39"/>
      <c r="BV629" s="57"/>
      <c r="BW629" s="375"/>
      <c r="BX629" s="54"/>
      <c r="BY629" s="358"/>
      <c r="BZ629" s="58"/>
      <c r="CA629" s="59"/>
      <c r="CB629" s="60"/>
      <c r="CC629" s="59"/>
      <c r="CD629" s="59"/>
      <c r="CE629" s="61"/>
      <c r="CF629" s="39"/>
      <c r="CG629" s="39"/>
    </row>
    <row r="630" spans="1:85" outlineLevel="1" x14ac:dyDescent="0.35">
      <c r="A630" s="75" t="s">
        <v>958</v>
      </c>
      <c r="B630" s="10" t="s">
        <v>979</v>
      </c>
      <c r="C630" s="35" t="s">
        <v>118</v>
      </c>
      <c r="D630" s="72" t="s">
        <v>980</v>
      </c>
      <c r="E630" s="36" t="s">
        <v>248</v>
      </c>
      <c r="F630" s="77">
        <f t="shared" si="110"/>
        <v>147390.45277999999</v>
      </c>
      <c r="G630" s="259">
        <f t="shared" si="100"/>
        <v>48653.992339999997</v>
      </c>
      <c r="H630" s="32">
        <f t="shared" si="101"/>
        <v>98736.460439999995</v>
      </c>
      <c r="I630" s="259"/>
      <c r="J630" s="32"/>
      <c r="K630" s="358"/>
      <c r="L630" s="39"/>
      <c r="M630" s="358">
        <v>2460.2485099999999</v>
      </c>
      <c r="N630" s="39">
        <v>1004.89023</v>
      </c>
      <c r="O630" s="358"/>
      <c r="P630" s="39"/>
      <c r="Q630" s="259"/>
      <c r="R630" s="32"/>
      <c r="S630" s="39">
        <f>23886.5+6075.40137</f>
        <v>29961.90137</v>
      </c>
      <c r="T630" s="259">
        <v>27424.13494</v>
      </c>
      <c r="U630" s="32">
        <v>11201.40006</v>
      </c>
      <c r="V630" s="358"/>
      <c r="W630" s="53"/>
      <c r="X630" s="358"/>
      <c r="Y630" s="39"/>
      <c r="Z630" s="371"/>
      <c r="AA630" s="40"/>
      <c r="AB630" s="358"/>
      <c r="AC630" s="39"/>
      <c r="AD630" s="54"/>
      <c r="AE630" s="358"/>
      <c r="AF630" s="39"/>
      <c r="AG630" s="39">
        <v>39898.502560000001</v>
      </c>
      <c r="AH630" s="358">
        <v>14854.99352</v>
      </c>
      <c r="AI630" s="39">
        <v>6067.5325700000003</v>
      </c>
      <c r="AJ630" s="259">
        <v>3914.61537</v>
      </c>
      <c r="AK630" s="32">
        <v>1598.9273900000001</v>
      </c>
      <c r="AL630" s="259"/>
      <c r="AM630" s="39"/>
      <c r="AN630" s="371"/>
      <c r="AO630" s="40"/>
      <c r="AP630" s="358"/>
      <c r="AQ630" s="39"/>
      <c r="AR630" s="40"/>
      <c r="AS630" s="40"/>
      <c r="AT630" s="40"/>
      <c r="AU630" s="39"/>
      <c r="AV630" s="358"/>
      <c r="AW630" s="39"/>
      <c r="AX630" s="54"/>
      <c r="AY630" s="358"/>
      <c r="AZ630" s="39"/>
      <c r="BA630" s="358"/>
      <c r="BB630" s="39"/>
      <c r="BC630" s="40"/>
      <c r="BD630" s="39"/>
      <c r="BE630" s="39">
        <v>6943.24586</v>
      </c>
      <c r="BF630" s="40"/>
      <c r="BG630" s="40"/>
      <c r="BH630" s="55"/>
      <c r="BI630" s="56"/>
      <c r="BJ630" s="39"/>
      <c r="BK630" s="54"/>
      <c r="BL630" s="358"/>
      <c r="BM630" s="39"/>
      <c r="BN630" s="381"/>
      <c r="BO630" s="53"/>
      <c r="BP630" s="53"/>
      <c r="BQ630" s="39"/>
      <c r="BR630" s="39"/>
      <c r="BS630" s="39"/>
      <c r="BT630" s="32"/>
      <c r="BU630" s="39">
        <v>1987.5604000000001</v>
      </c>
      <c r="BV630" s="57"/>
      <c r="BW630" s="375"/>
      <c r="BX630" s="54"/>
      <c r="BY630" s="358"/>
      <c r="BZ630" s="58"/>
      <c r="CA630" s="59"/>
      <c r="CB630" s="60"/>
      <c r="CC630" s="59">
        <v>72.5</v>
      </c>
      <c r="CD630" s="59"/>
      <c r="CE630" s="61"/>
      <c r="CF630" s="39"/>
      <c r="CG630" s="39"/>
    </row>
    <row r="631" spans="1:85" outlineLevel="1" x14ac:dyDescent="0.35">
      <c r="A631" s="75" t="s">
        <v>958</v>
      </c>
      <c r="B631" s="10" t="s">
        <v>981</v>
      </c>
      <c r="C631" s="35" t="s">
        <v>118</v>
      </c>
      <c r="D631" s="72" t="s">
        <v>982</v>
      </c>
      <c r="E631" s="36" t="s">
        <v>248</v>
      </c>
      <c r="F631" s="77">
        <f t="shared" si="110"/>
        <v>181778.95095</v>
      </c>
      <c r="G631" s="259">
        <f t="shared" si="100"/>
        <v>47180.216659999998</v>
      </c>
      <c r="H631" s="32">
        <f t="shared" si="101"/>
        <v>134598.73428999999</v>
      </c>
      <c r="I631" s="259">
        <v>1078.03622</v>
      </c>
      <c r="J631" s="32">
        <v>440.32465000000002</v>
      </c>
      <c r="K631" s="358"/>
      <c r="L631" s="39"/>
      <c r="M631" s="358">
        <v>1722.73074</v>
      </c>
      <c r="N631" s="39">
        <v>703.65057999999999</v>
      </c>
      <c r="O631" s="358"/>
      <c r="P631" s="39"/>
      <c r="Q631" s="259"/>
      <c r="R631" s="32"/>
      <c r="S631" s="39">
        <f>15635.94165+3934.05322</f>
        <v>19569.994870000002</v>
      </c>
      <c r="T631" s="259">
        <v>11680.95767</v>
      </c>
      <c r="U631" s="32">
        <v>4771.0923300000004</v>
      </c>
      <c r="V631" s="358"/>
      <c r="W631" s="53"/>
      <c r="X631" s="358"/>
      <c r="Y631" s="39"/>
      <c r="Z631" s="371"/>
      <c r="AA631" s="40"/>
      <c r="AB631" s="358">
        <v>13494.2896</v>
      </c>
      <c r="AC631" s="39">
        <v>5511.75209</v>
      </c>
      <c r="AD631" s="54"/>
      <c r="AE631" s="358"/>
      <c r="AF631" s="39"/>
      <c r="AG631" s="39">
        <v>33350.05717</v>
      </c>
      <c r="AH631" s="358">
        <v>18791.879420000001</v>
      </c>
      <c r="AI631" s="39">
        <v>7675.5563899999997</v>
      </c>
      <c r="AJ631" s="259">
        <v>412.32301000000001</v>
      </c>
      <c r="AK631" s="32">
        <v>168.41363000000001</v>
      </c>
      <c r="AL631" s="259"/>
      <c r="AM631" s="39"/>
      <c r="AN631" s="371"/>
      <c r="AO631" s="40"/>
      <c r="AP631" s="358"/>
      <c r="AQ631" s="39"/>
      <c r="AR631" s="40"/>
      <c r="AS631" s="40"/>
      <c r="AT631" s="40"/>
      <c r="AU631" s="39"/>
      <c r="AV631" s="358"/>
      <c r="AW631" s="39"/>
      <c r="AX631" s="54"/>
      <c r="AY631" s="358"/>
      <c r="AZ631" s="39"/>
      <c r="BA631" s="358"/>
      <c r="BB631" s="39"/>
      <c r="BC631" s="40"/>
      <c r="BD631" s="39"/>
      <c r="BE631" s="39">
        <v>8585.4619399999992</v>
      </c>
      <c r="BF631" s="40"/>
      <c r="BG631" s="40"/>
      <c r="BH631" s="55"/>
      <c r="BI631" s="56"/>
      <c r="BJ631" s="39"/>
      <c r="BK631" s="54"/>
      <c r="BL631" s="358"/>
      <c r="BM631" s="39"/>
      <c r="BN631" s="381"/>
      <c r="BO631" s="53"/>
      <c r="BP631" s="53">
        <v>1952.3952999999999</v>
      </c>
      <c r="BQ631" s="39"/>
      <c r="BR631" s="39"/>
      <c r="BS631" s="39"/>
      <c r="BT631" s="32">
        <v>44920.713459999999</v>
      </c>
      <c r="BU631" s="39">
        <v>6931.1968800000004</v>
      </c>
      <c r="BV631" s="57"/>
      <c r="BW631" s="375"/>
      <c r="BX631" s="54"/>
      <c r="BY631" s="358"/>
      <c r="BZ631" s="58"/>
      <c r="CA631" s="59"/>
      <c r="CB631" s="60"/>
      <c r="CC631" s="59">
        <v>18.125</v>
      </c>
      <c r="CD631" s="59"/>
      <c r="CE631" s="61"/>
      <c r="CF631" s="39"/>
      <c r="CG631" s="39"/>
    </row>
    <row r="632" spans="1:85" outlineLevel="1" x14ac:dyDescent="0.35">
      <c r="A632" s="75" t="s">
        <v>958</v>
      </c>
      <c r="B632" s="10" t="s">
        <v>983</v>
      </c>
      <c r="C632" s="35" t="s">
        <v>118</v>
      </c>
      <c r="D632" s="72" t="s">
        <v>984</v>
      </c>
      <c r="E632" s="36" t="s">
        <v>126</v>
      </c>
      <c r="F632" s="77">
        <f t="shared" si="110"/>
        <v>36264.163119999997</v>
      </c>
      <c r="G632" s="259">
        <f t="shared" si="100"/>
        <v>582.43927999999994</v>
      </c>
      <c r="H632" s="32">
        <f t="shared" si="101"/>
        <v>35681.723839999999</v>
      </c>
      <c r="I632" s="259">
        <v>326.72789999999998</v>
      </c>
      <c r="J632" s="32">
        <v>133.45223999999999</v>
      </c>
      <c r="K632" s="358"/>
      <c r="L632" s="39"/>
      <c r="M632" s="358">
        <v>255.71137999999999</v>
      </c>
      <c r="N632" s="39">
        <v>104.44549000000001</v>
      </c>
      <c r="O632" s="358"/>
      <c r="P632" s="39"/>
      <c r="Q632" s="259"/>
      <c r="R632" s="32"/>
      <c r="S632" s="39">
        <v>3887.0936099999999</v>
      </c>
      <c r="T632" s="259"/>
      <c r="U632" s="32"/>
      <c r="V632" s="358"/>
      <c r="W632" s="53"/>
      <c r="X632" s="358"/>
      <c r="Y632" s="39"/>
      <c r="Z632" s="371"/>
      <c r="AA632" s="40"/>
      <c r="AB632" s="358"/>
      <c r="AC632" s="39"/>
      <c r="AD632" s="54"/>
      <c r="AE632" s="358"/>
      <c r="AF632" s="39"/>
      <c r="AG632" s="39"/>
      <c r="AH632" s="259"/>
      <c r="AI632" s="32"/>
      <c r="AJ632" s="259"/>
      <c r="AK632" s="32"/>
      <c r="AL632" s="259"/>
      <c r="AM632" s="39"/>
      <c r="AN632" s="371"/>
      <c r="AO632" s="40"/>
      <c r="AP632" s="358"/>
      <c r="AQ632" s="39"/>
      <c r="AR632" s="40"/>
      <c r="AS632" s="40"/>
      <c r="AT632" s="40"/>
      <c r="AU632" s="39"/>
      <c r="AV632" s="358"/>
      <c r="AW632" s="39"/>
      <c r="AX632" s="54"/>
      <c r="AY632" s="358"/>
      <c r="AZ632" s="39"/>
      <c r="BA632" s="358"/>
      <c r="BB632" s="39"/>
      <c r="BC632" s="40"/>
      <c r="BD632" s="39"/>
      <c r="BE632" s="39"/>
      <c r="BF632" s="40"/>
      <c r="BG632" s="40"/>
      <c r="BH632" s="55"/>
      <c r="BI632" s="56">
        <f>137.5+164.58334+123.829+124.48399+290.27496+290.60642+86.46+86.46+394.06167+273.87478</f>
        <v>1972.1341600000001</v>
      </c>
      <c r="BJ632" s="39"/>
      <c r="BK632" s="54"/>
      <c r="BL632" s="358"/>
      <c r="BM632" s="39"/>
      <c r="BN632" s="381"/>
      <c r="BO632" s="53"/>
      <c r="BP632" s="53"/>
      <c r="BQ632" s="39"/>
      <c r="BR632" s="39"/>
      <c r="BS632" s="39"/>
      <c r="BT632" s="32"/>
      <c r="BU632" s="39">
        <v>884.43221000000005</v>
      </c>
      <c r="BV632" s="57"/>
      <c r="BW632" s="375"/>
      <c r="BX632" s="54"/>
      <c r="BY632" s="358"/>
      <c r="BZ632" s="58"/>
      <c r="CA632" s="59"/>
      <c r="CB632" s="60"/>
      <c r="CC632" s="59"/>
      <c r="CD632" s="59"/>
      <c r="CE632" s="61">
        <v>28700.166130000001</v>
      </c>
      <c r="CF632" s="39"/>
      <c r="CG632" s="39"/>
    </row>
    <row r="633" spans="1:85" outlineLevel="1" x14ac:dyDescent="0.35">
      <c r="A633" s="83" t="s">
        <v>958</v>
      </c>
      <c r="B633" s="10" t="s">
        <v>985</v>
      </c>
      <c r="C633" s="35" t="s">
        <v>118</v>
      </c>
      <c r="D633" s="72" t="s">
        <v>986</v>
      </c>
      <c r="E633" s="36" t="s">
        <v>74</v>
      </c>
      <c r="F633" s="77">
        <f t="shared" si="110"/>
        <v>2524.8299099999999</v>
      </c>
      <c r="G633" s="259">
        <f t="shared" si="100"/>
        <v>372.51222000000001</v>
      </c>
      <c r="H633" s="32">
        <f t="shared" si="101"/>
        <v>2152.3176899999999</v>
      </c>
      <c r="I633" s="259"/>
      <c r="J633" s="32"/>
      <c r="K633" s="358"/>
      <c r="L633" s="39"/>
      <c r="M633" s="358"/>
      <c r="N633" s="39"/>
      <c r="O633" s="358"/>
      <c r="P633" s="39"/>
      <c r="Q633" s="259"/>
      <c r="R633" s="32"/>
      <c r="S633" s="39">
        <v>881.89539000000002</v>
      </c>
      <c r="T633" s="259">
        <v>372.51222000000001</v>
      </c>
      <c r="U633" s="32">
        <v>152.15278000000001</v>
      </c>
      <c r="V633" s="358"/>
      <c r="W633" s="53"/>
      <c r="X633" s="358"/>
      <c r="Y633" s="39"/>
      <c r="Z633" s="371"/>
      <c r="AA633" s="40"/>
      <c r="AB633" s="358"/>
      <c r="AC633" s="39"/>
      <c r="AD633" s="54"/>
      <c r="AE633" s="358"/>
      <c r="AF633" s="39"/>
      <c r="AG633" s="39">
        <v>570.56137999999999</v>
      </c>
      <c r="AH633" s="259"/>
      <c r="AI633" s="32"/>
      <c r="AJ633" s="259"/>
      <c r="AK633" s="32"/>
      <c r="AL633" s="259"/>
      <c r="AM633" s="39"/>
      <c r="AN633" s="371"/>
      <c r="AO633" s="40"/>
      <c r="AP633" s="358"/>
      <c r="AQ633" s="39"/>
      <c r="AR633" s="40"/>
      <c r="AS633" s="40"/>
      <c r="AT633" s="40"/>
      <c r="AU633" s="39"/>
      <c r="AV633" s="358"/>
      <c r="AW633" s="39"/>
      <c r="AX633" s="54"/>
      <c r="AY633" s="358"/>
      <c r="AZ633" s="39"/>
      <c r="BA633" s="358"/>
      <c r="BB633" s="39"/>
      <c r="BC633" s="40"/>
      <c r="BD633" s="39"/>
      <c r="BE633" s="39"/>
      <c r="BF633" s="40"/>
      <c r="BG633" s="40"/>
      <c r="BH633" s="55"/>
      <c r="BI633" s="56">
        <f>110.187+437.52114</f>
        <v>547.70813999999996</v>
      </c>
      <c r="BJ633" s="39"/>
      <c r="BK633" s="54"/>
      <c r="BL633" s="358"/>
      <c r="BM633" s="39"/>
      <c r="BN633" s="381"/>
      <c r="BO633" s="53"/>
      <c r="BP633" s="53"/>
      <c r="BQ633" s="39"/>
      <c r="BR633" s="39"/>
      <c r="BS633" s="39"/>
      <c r="BT633" s="32"/>
      <c r="BU633" s="39"/>
      <c r="BV633" s="57"/>
      <c r="BW633" s="375"/>
      <c r="BX633" s="54"/>
      <c r="BY633" s="358"/>
      <c r="BZ633" s="58"/>
      <c r="CA633" s="59"/>
      <c r="CB633" s="60"/>
      <c r="CC633" s="59"/>
      <c r="CD633" s="59"/>
      <c r="CE633" s="61"/>
      <c r="CF633" s="39"/>
      <c r="CG633" s="39"/>
    </row>
    <row r="634" spans="1:85" ht="46.5" outlineLevel="1" x14ac:dyDescent="0.35">
      <c r="A634" s="86" t="s">
        <v>987</v>
      </c>
      <c r="B634" s="10" t="s">
        <v>988</v>
      </c>
      <c r="C634" s="35" t="s">
        <v>118</v>
      </c>
      <c r="D634" s="72">
        <v>2461112888</v>
      </c>
      <c r="E634" s="36" t="s">
        <v>74</v>
      </c>
      <c r="F634" s="77">
        <f t="shared" si="110"/>
        <v>1196.67364</v>
      </c>
      <c r="G634" s="259">
        <f t="shared" si="100"/>
        <v>849.63828000000001</v>
      </c>
      <c r="H634" s="32">
        <f t="shared" si="101"/>
        <v>347.03536000000003</v>
      </c>
      <c r="I634" s="259">
        <v>638.52913999999998</v>
      </c>
      <c r="J634" s="32">
        <v>260.80768</v>
      </c>
      <c r="K634" s="358"/>
      <c r="L634" s="39"/>
      <c r="M634" s="358">
        <v>211.10914</v>
      </c>
      <c r="N634" s="39">
        <v>86.227680000000007</v>
      </c>
      <c r="O634" s="358"/>
      <c r="P634" s="39"/>
      <c r="Q634" s="259"/>
      <c r="R634" s="32"/>
      <c r="S634" s="39"/>
      <c r="T634" s="259"/>
      <c r="U634" s="32"/>
      <c r="V634" s="358"/>
      <c r="W634" s="53"/>
      <c r="X634" s="358"/>
      <c r="Y634" s="39"/>
      <c r="Z634" s="371"/>
      <c r="AA634" s="40"/>
      <c r="AB634" s="358"/>
      <c r="AC634" s="39"/>
      <c r="AD634" s="54"/>
      <c r="AE634" s="358"/>
      <c r="AF634" s="39"/>
      <c r="AG634" s="39"/>
      <c r="AH634" s="259"/>
      <c r="AI634" s="32"/>
      <c r="AJ634" s="259"/>
      <c r="AK634" s="32"/>
      <c r="AL634" s="259"/>
      <c r="AM634" s="39"/>
      <c r="AN634" s="371"/>
      <c r="AO634" s="40"/>
      <c r="AP634" s="358"/>
      <c r="AQ634" s="39"/>
      <c r="AR634" s="40"/>
      <c r="AS634" s="40"/>
      <c r="AT634" s="40"/>
      <c r="AU634" s="39"/>
      <c r="AV634" s="358"/>
      <c r="AW634" s="39"/>
      <c r="AX634" s="54"/>
      <c r="AY634" s="358"/>
      <c r="AZ634" s="39"/>
      <c r="BA634" s="358"/>
      <c r="BB634" s="39"/>
      <c r="BC634" s="40"/>
      <c r="BD634" s="39"/>
      <c r="BE634" s="39"/>
      <c r="BF634" s="40"/>
      <c r="BG634" s="40"/>
      <c r="BH634" s="55"/>
      <c r="BI634" s="56"/>
      <c r="BJ634" s="39"/>
      <c r="BK634" s="54"/>
      <c r="BL634" s="358"/>
      <c r="BM634" s="39"/>
      <c r="BN634" s="381"/>
      <c r="BO634" s="53"/>
      <c r="BP634" s="53"/>
      <c r="BQ634" s="39"/>
      <c r="BR634" s="39"/>
      <c r="BS634" s="39"/>
      <c r="BT634" s="32"/>
      <c r="BU634" s="39"/>
      <c r="BV634" s="57"/>
      <c r="BW634" s="375"/>
      <c r="BX634" s="54"/>
      <c r="BY634" s="358"/>
      <c r="BZ634" s="58"/>
      <c r="CA634" s="59"/>
      <c r="CB634" s="60"/>
      <c r="CC634" s="59"/>
      <c r="CD634" s="59"/>
      <c r="CE634" s="61"/>
      <c r="CF634" s="39"/>
      <c r="CG634" s="39"/>
    </row>
    <row r="635" spans="1:85" outlineLevel="1" x14ac:dyDescent="0.35">
      <c r="A635" s="75" t="s">
        <v>958</v>
      </c>
      <c r="B635" s="10" t="s">
        <v>989</v>
      </c>
      <c r="C635" s="35" t="s">
        <v>118</v>
      </c>
      <c r="D635" s="72">
        <v>2461022289</v>
      </c>
      <c r="E635" s="36" t="s">
        <v>126</v>
      </c>
      <c r="F635" s="77">
        <f t="shared" si="110"/>
        <v>120800.5573</v>
      </c>
      <c r="G635" s="259">
        <f t="shared" si="100"/>
        <v>24999.336950000001</v>
      </c>
      <c r="H635" s="32">
        <f t="shared" si="101"/>
        <v>95801.220350000003</v>
      </c>
      <c r="I635" s="259"/>
      <c r="J635" s="32"/>
      <c r="K635" s="358"/>
      <c r="L635" s="39"/>
      <c r="M635" s="358">
        <v>4475.5001700000003</v>
      </c>
      <c r="N635" s="39">
        <v>1828.0211899999999</v>
      </c>
      <c r="O635" s="358"/>
      <c r="P635" s="39"/>
      <c r="Q635" s="259">
        <v>568.88445000000002</v>
      </c>
      <c r="R635" s="32">
        <v>232.36125000000001</v>
      </c>
      <c r="S635" s="39">
        <f>7226.34818+126.0402+1457.727</f>
        <v>8810.1153800000011</v>
      </c>
      <c r="T635" s="259">
        <v>18936.89632</v>
      </c>
      <c r="U635" s="32">
        <v>7734.7836799999995</v>
      </c>
      <c r="V635" s="358"/>
      <c r="W635" s="53"/>
      <c r="X635" s="358">
        <v>1018.05601</v>
      </c>
      <c r="Y635" s="39">
        <v>415.82569999999998</v>
      </c>
      <c r="Z635" s="371"/>
      <c r="AA635" s="40"/>
      <c r="AB635" s="358"/>
      <c r="AC635" s="39"/>
      <c r="AD635" s="54"/>
      <c r="AE635" s="358"/>
      <c r="AF635" s="39"/>
      <c r="AG635" s="39"/>
      <c r="AH635" s="259"/>
      <c r="AI635" s="32"/>
      <c r="AJ635" s="259"/>
      <c r="AK635" s="32"/>
      <c r="AL635" s="259"/>
      <c r="AM635" s="39"/>
      <c r="AN635" s="371"/>
      <c r="AO635" s="40"/>
      <c r="AP635" s="358"/>
      <c r="AQ635" s="39"/>
      <c r="AR635" s="40"/>
      <c r="AS635" s="40"/>
      <c r="AT635" s="40"/>
      <c r="AU635" s="39"/>
      <c r="AV635" s="358"/>
      <c r="AW635" s="39"/>
      <c r="AX635" s="54"/>
      <c r="AY635" s="358"/>
      <c r="AZ635" s="39"/>
      <c r="BA635" s="358"/>
      <c r="BB635" s="39"/>
      <c r="BC635" s="40"/>
      <c r="BD635" s="39"/>
      <c r="BE635" s="39"/>
      <c r="BF635" s="40"/>
      <c r="BG635" s="40"/>
      <c r="BH635" s="55"/>
      <c r="BI635" s="56">
        <f>195.80625+70.83334+70.83334+70.83334+158.22625</f>
        <v>566.53251999999998</v>
      </c>
      <c r="BJ635" s="39"/>
      <c r="BK635" s="54"/>
      <c r="BL635" s="358"/>
      <c r="BM635" s="39"/>
      <c r="BN635" s="381"/>
      <c r="BO635" s="53"/>
      <c r="BP635" s="53"/>
      <c r="BQ635" s="39"/>
      <c r="BR635" s="39"/>
      <c r="BS635" s="39"/>
      <c r="BT635" s="32">
        <v>28265.61249</v>
      </c>
      <c r="BU635" s="39">
        <v>529.49810000000002</v>
      </c>
      <c r="BV635" s="57"/>
      <c r="BW635" s="375"/>
      <c r="BX635" s="54"/>
      <c r="BY635" s="358"/>
      <c r="BZ635" s="58"/>
      <c r="CA635" s="59"/>
      <c r="CB635" s="60"/>
      <c r="CC635" s="59"/>
      <c r="CD635" s="59"/>
      <c r="CE635" s="61">
        <v>47418.47004</v>
      </c>
      <c r="CF635" s="39"/>
      <c r="CG635" s="39"/>
    </row>
    <row r="636" spans="1:85" ht="46.5" outlineLevel="1" x14ac:dyDescent="0.35">
      <c r="A636" s="75" t="s">
        <v>958</v>
      </c>
      <c r="B636" s="289" t="s">
        <v>1185</v>
      </c>
      <c r="C636" s="283" t="s">
        <v>1164</v>
      </c>
      <c r="D636" s="284">
        <v>243902201689</v>
      </c>
      <c r="E636" s="285"/>
      <c r="F636" s="77">
        <f t="shared" si="110"/>
        <v>2000</v>
      </c>
      <c r="G636" s="259">
        <f t="shared" si="100"/>
        <v>0</v>
      </c>
      <c r="H636" s="32">
        <f t="shared" si="101"/>
        <v>2000</v>
      </c>
      <c r="I636" s="350"/>
      <c r="J636" s="281"/>
      <c r="K636" s="367"/>
      <c r="L636" s="280"/>
      <c r="M636" s="367"/>
      <c r="N636" s="280"/>
      <c r="O636" s="367"/>
      <c r="P636" s="280"/>
      <c r="Q636" s="350"/>
      <c r="R636" s="281"/>
      <c r="S636" s="280"/>
      <c r="T636" s="350"/>
      <c r="U636" s="281"/>
      <c r="V636" s="367"/>
      <c r="W636" s="279"/>
      <c r="X636" s="367"/>
      <c r="Y636" s="280"/>
      <c r="Z636" s="367"/>
      <c r="AA636" s="280"/>
      <c r="AB636" s="367"/>
      <c r="AC636" s="280"/>
      <c r="AD636" s="280"/>
      <c r="AE636" s="367"/>
      <c r="AF636" s="280"/>
      <c r="AG636" s="280"/>
      <c r="AH636" s="350"/>
      <c r="AI636" s="281"/>
      <c r="AJ636" s="350"/>
      <c r="AK636" s="281"/>
      <c r="AL636" s="350"/>
      <c r="AM636" s="280"/>
      <c r="AN636" s="367"/>
      <c r="AO636" s="280"/>
      <c r="AP636" s="367"/>
      <c r="AQ636" s="280"/>
      <c r="AR636" s="280"/>
      <c r="AS636" s="280">
        <v>2000</v>
      </c>
      <c r="AT636" s="280"/>
      <c r="AU636" s="280"/>
      <c r="AV636" s="367"/>
      <c r="AW636" s="280"/>
      <c r="AX636" s="280"/>
      <c r="AY636" s="367"/>
      <c r="AZ636" s="280"/>
      <c r="BA636" s="367"/>
      <c r="BB636" s="280"/>
      <c r="BC636" s="280"/>
      <c r="BD636" s="280"/>
      <c r="BE636" s="280"/>
      <c r="BF636" s="280"/>
      <c r="BG636" s="280"/>
      <c r="BH636" s="280"/>
      <c r="BI636" s="280"/>
      <c r="BJ636" s="280"/>
      <c r="BK636" s="280"/>
      <c r="BL636" s="367"/>
      <c r="BM636" s="280"/>
      <c r="BN636" s="397"/>
      <c r="BO636" s="279"/>
      <c r="BP636" s="279"/>
      <c r="BQ636" s="280"/>
      <c r="BR636" s="280"/>
      <c r="BS636" s="280"/>
      <c r="BT636" s="281"/>
      <c r="BU636" s="280"/>
      <c r="BV636" s="280"/>
      <c r="BW636" s="367"/>
      <c r="BX636" s="280"/>
      <c r="BY636" s="367"/>
      <c r="BZ636" s="279"/>
      <c r="CA636" s="279"/>
      <c r="CB636" s="279"/>
      <c r="CC636" s="279"/>
      <c r="CD636" s="279"/>
      <c r="CE636" s="279"/>
      <c r="CF636" s="280"/>
      <c r="CG636" s="280"/>
    </row>
    <row r="637" spans="1:85" outlineLevel="1" x14ac:dyDescent="0.35">
      <c r="A637" s="75" t="s">
        <v>958</v>
      </c>
      <c r="B637" s="289" t="s">
        <v>1187</v>
      </c>
      <c r="C637" s="283" t="s">
        <v>1164</v>
      </c>
      <c r="D637" s="284">
        <v>243903381603</v>
      </c>
      <c r="E637" s="285"/>
      <c r="F637" s="77">
        <f t="shared" si="110"/>
        <v>2000</v>
      </c>
      <c r="G637" s="259">
        <f t="shared" si="100"/>
        <v>0</v>
      </c>
      <c r="H637" s="32">
        <f t="shared" si="101"/>
        <v>2000</v>
      </c>
      <c r="I637" s="350"/>
      <c r="J637" s="281"/>
      <c r="K637" s="367"/>
      <c r="L637" s="280"/>
      <c r="M637" s="367"/>
      <c r="N637" s="280"/>
      <c r="O637" s="367"/>
      <c r="P637" s="280"/>
      <c r="Q637" s="350"/>
      <c r="R637" s="281"/>
      <c r="S637" s="280"/>
      <c r="T637" s="350"/>
      <c r="U637" s="281"/>
      <c r="V637" s="367"/>
      <c r="W637" s="279"/>
      <c r="X637" s="367"/>
      <c r="Y637" s="280"/>
      <c r="Z637" s="367"/>
      <c r="AA637" s="280"/>
      <c r="AB637" s="367"/>
      <c r="AC637" s="280"/>
      <c r="AD637" s="280"/>
      <c r="AE637" s="367"/>
      <c r="AF637" s="280"/>
      <c r="AG637" s="280"/>
      <c r="AH637" s="350"/>
      <c r="AI637" s="281"/>
      <c r="AJ637" s="350"/>
      <c r="AK637" s="281"/>
      <c r="AL637" s="350"/>
      <c r="AM637" s="280"/>
      <c r="AN637" s="367"/>
      <c r="AO637" s="280"/>
      <c r="AP637" s="367"/>
      <c r="AQ637" s="280"/>
      <c r="AR637" s="280"/>
      <c r="AS637" s="280">
        <v>2000</v>
      </c>
      <c r="AT637" s="280"/>
      <c r="AU637" s="280"/>
      <c r="AV637" s="367"/>
      <c r="AW637" s="280"/>
      <c r="AX637" s="280"/>
      <c r="AY637" s="367"/>
      <c r="AZ637" s="280"/>
      <c r="BA637" s="367"/>
      <c r="BB637" s="280"/>
      <c r="BC637" s="280"/>
      <c r="BD637" s="280"/>
      <c r="BE637" s="280"/>
      <c r="BF637" s="280"/>
      <c r="BG637" s="280"/>
      <c r="BH637" s="280"/>
      <c r="BI637" s="280"/>
      <c r="BJ637" s="280"/>
      <c r="BK637" s="280"/>
      <c r="BL637" s="367"/>
      <c r="BM637" s="280"/>
      <c r="BN637" s="397"/>
      <c r="BO637" s="279"/>
      <c r="BP637" s="279"/>
      <c r="BQ637" s="280"/>
      <c r="BR637" s="280"/>
      <c r="BS637" s="280"/>
      <c r="BT637" s="281"/>
      <c r="BU637" s="280"/>
      <c r="BV637" s="280"/>
      <c r="BW637" s="367"/>
      <c r="BX637" s="280"/>
      <c r="BY637" s="367"/>
      <c r="BZ637" s="279"/>
      <c r="CA637" s="279"/>
      <c r="CB637" s="279"/>
      <c r="CC637" s="279"/>
      <c r="CD637" s="279"/>
      <c r="CE637" s="279"/>
      <c r="CF637" s="280"/>
      <c r="CG637" s="280"/>
    </row>
    <row r="638" spans="1:85" s="3" customFormat="1" ht="22.5" x14ac:dyDescent="0.3">
      <c r="A638" s="264" t="s">
        <v>990</v>
      </c>
      <c r="B638" s="265"/>
      <c r="C638" s="261" t="s">
        <v>135</v>
      </c>
      <c r="D638" s="262"/>
      <c r="E638" s="262"/>
      <c r="F638" s="249">
        <f>SUBTOTAL(9,F617:F637)</f>
        <v>570416.99886999989</v>
      </c>
      <c r="G638" s="249">
        <f t="shared" ref="G638:BR638" si="111">SUBTOTAL(9,G617:G637)</f>
        <v>132711.59965000002</v>
      </c>
      <c r="H638" s="249">
        <f t="shared" si="111"/>
        <v>437705.39921999996</v>
      </c>
      <c r="I638" s="249">
        <f t="shared" si="111"/>
        <v>5414.9464199999993</v>
      </c>
      <c r="J638" s="249">
        <f t="shared" si="111"/>
        <v>2211.7386799999999</v>
      </c>
      <c r="K638" s="249">
        <f t="shared" si="111"/>
        <v>1381.81178</v>
      </c>
      <c r="L638" s="249">
        <f t="shared" si="111"/>
        <v>564.40198999999996</v>
      </c>
      <c r="M638" s="249">
        <f t="shared" si="111"/>
        <v>9429.5012099999985</v>
      </c>
      <c r="N638" s="249">
        <f t="shared" si="111"/>
        <v>3851.4863999999998</v>
      </c>
      <c r="O638" s="249">
        <f t="shared" si="111"/>
        <v>0</v>
      </c>
      <c r="P638" s="249">
        <f t="shared" si="111"/>
        <v>0</v>
      </c>
      <c r="Q638" s="249">
        <f t="shared" si="111"/>
        <v>568.88445000000002</v>
      </c>
      <c r="R638" s="249">
        <f t="shared" si="111"/>
        <v>232.36125000000001</v>
      </c>
      <c r="S638" s="249">
        <f t="shared" si="111"/>
        <v>77554.123650000009</v>
      </c>
      <c r="T638" s="249">
        <f t="shared" si="111"/>
        <v>63430.298859999995</v>
      </c>
      <c r="U638" s="249">
        <f t="shared" si="111"/>
        <v>25908.13364</v>
      </c>
      <c r="V638" s="249">
        <f t="shared" si="111"/>
        <v>0</v>
      </c>
      <c r="W638" s="249">
        <f t="shared" si="111"/>
        <v>0</v>
      </c>
      <c r="X638" s="249">
        <f t="shared" si="111"/>
        <v>1018.05601</v>
      </c>
      <c r="Y638" s="249">
        <f t="shared" si="111"/>
        <v>415.82569999999998</v>
      </c>
      <c r="Z638" s="249">
        <f t="shared" si="111"/>
        <v>0</v>
      </c>
      <c r="AA638" s="249">
        <f t="shared" si="111"/>
        <v>0</v>
      </c>
      <c r="AB638" s="249">
        <f t="shared" si="111"/>
        <v>13494.2896</v>
      </c>
      <c r="AC638" s="249">
        <f t="shared" si="111"/>
        <v>5511.75209</v>
      </c>
      <c r="AD638" s="249">
        <f t="shared" si="111"/>
        <v>0</v>
      </c>
      <c r="AE638" s="249">
        <f t="shared" si="111"/>
        <v>0</v>
      </c>
      <c r="AF638" s="249">
        <f t="shared" si="111"/>
        <v>0</v>
      </c>
      <c r="AG638" s="249">
        <f t="shared" si="111"/>
        <v>95771.441059999997</v>
      </c>
      <c r="AH638" s="249">
        <f t="shared" si="111"/>
        <v>33646.872940000001</v>
      </c>
      <c r="AI638" s="249">
        <f t="shared" si="111"/>
        <v>13743.088960000001</v>
      </c>
      <c r="AJ638" s="249">
        <f t="shared" si="111"/>
        <v>4326.9383799999996</v>
      </c>
      <c r="AK638" s="249">
        <f t="shared" si="111"/>
        <v>1767.3410200000001</v>
      </c>
      <c r="AL638" s="249">
        <f t="shared" si="111"/>
        <v>0</v>
      </c>
      <c r="AM638" s="249">
        <f t="shared" si="111"/>
        <v>0</v>
      </c>
      <c r="AN638" s="249">
        <f t="shared" si="111"/>
        <v>0</v>
      </c>
      <c r="AO638" s="249">
        <f t="shared" si="111"/>
        <v>0</v>
      </c>
      <c r="AP638" s="249">
        <f t="shared" si="111"/>
        <v>0</v>
      </c>
      <c r="AQ638" s="249">
        <f t="shared" si="111"/>
        <v>0</v>
      </c>
      <c r="AR638" s="249">
        <f t="shared" si="111"/>
        <v>0</v>
      </c>
      <c r="AS638" s="249">
        <f t="shared" si="111"/>
        <v>4000</v>
      </c>
      <c r="AT638" s="249">
        <f t="shared" si="111"/>
        <v>0</v>
      </c>
      <c r="AU638" s="249">
        <f t="shared" si="111"/>
        <v>0</v>
      </c>
      <c r="AV638" s="249">
        <f t="shared" si="111"/>
        <v>0</v>
      </c>
      <c r="AW638" s="249">
        <f t="shared" si="111"/>
        <v>0</v>
      </c>
      <c r="AX638" s="249">
        <f t="shared" si="111"/>
        <v>0</v>
      </c>
      <c r="AY638" s="249">
        <f t="shared" si="111"/>
        <v>0</v>
      </c>
      <c r="AZ638" s="249">
        <f t="shared" si="111"/>
        <v>0</v>
      </c>
      <c r="BA638" s="249">
        <f t="shared" si="111"/>
        <v>0</v>
      </c>
      <c r="BB638" s="249">
        <f t="shared" si="111"/>
        <v>0</v>
      </c>
      <c r="BC638" s="249">
        <f t="shared" si="111"/>
        <v>0</v>
      </c>
      <c r="BD638" s="249">
        <f t="shared" si="111"/>
        <v>0</v>
      </c>
      <c r="BE638" s="249">
        <f t="shared" si="111"/>
        <v>15528.7078</v>
      </c>
      <c r="BF638" s="249">
        <f t="shared" si="111"/>
        <v>0</v>
      </c>
      <c r="BG638" s="249">
        <f t="shared" si="111"/>
        <v>0</v>
      </c>
      <c r="BH638" s="249">
        <f t="shared" si="111"/>
        <v>0</v>
      </c>
      <c r="BI638" s="249">
        <f t="shared" si="111"/>
        <v>5510.4029399999999</v>
      </c>
      <c r="BJ638" s="249">
        <f t="shared" si="111"/>
        <v>21919.519069999998</v>
      </c>
      <c r="BK638" s="249">
        <f t="shared" si="111"/>
        <v>0</v>
      </c>
      <c r="BL638" s="249">
        <f t="shared" si="111"/>
        <v>0</v>
      </c>
      <c r="BM638" s="249">
        <f t="shared" si="111"/>
        <v>0</v>
      </c>
      <c r="BN638" s="249">
        <f t="shared" si="111"/>
        <v>0</v>
      </c>
      <c r="BO638" s="249">
        <f t="shared" si="111"/>
        <v>0</v>
      </c>
      <c r="BP638" s="249">
        <f t="shared" si="111"/>
        <v>1952.3952999999999</v>
      </c>
      <c r="BQ638" s="249">
        <f t="shared" si="111"/>
        <v>0</v>
      </c>
      <c r="BR638" s="249">
        <f t="shared" si="111"/>
        <v>0</v>
      </c>
      <c r="BS638" s="249">
        <f t="shared" ref="BS638:CG638" si="112">SUBTOTAL(9,BS617:BS637)</f>
        <v>0</v>
      </c>
      <c r="BT638" s="249">
        <f t="shared" si="112"/>
        <v>73186.325949999999</v>
      </c>
      <c r="BU638" s="249">
        <f t="shared" si="112"/>
        <v>10651.813550000003</v>
      </c>
      <c r="BV638" s="249">
        <f t="shared" si="112"/>
        <v>1215.279</v>
      </c>
      <c r="BW638" s="249">
        <f t="shared" si="112"/>
        <v>0</v>
      </c>
      <c r="BX638" s="249">
        <f t="shared" si="112"/>
        <v>0</v>
      </c>
      <c r="BY638" s="249">
        <f t="shared" si="112"/>
        <v>0</v>
      </c>
      <c r="BZ638" s="249">
        <f t="shared" si="112"/>
        <v>0</v>
      </c>
      <c r="CA638" s="249">
        <f t="shared" si="112"/>
        <v>0</v>
      </c>
      <c r="CB638" s="249">
        <f t="shared" si="112"/>
        <v>0</v>
      </c>
      <c r="CC638" s="249">
        <f t="shared" si="112"/>
        <v>90.625</v>
      </c>
      <c r="CD638" s="249">
        <f t="shared" si="112"/>
        <v>0</v>
      </c>
      <c r="CE638" s="249">
        <f t="shared" si="112"/>
        <v>76118.636169999998</v>
      </c>
      <c r="CF638" s="249">
        <f t="shared" si="112"/>
        <v>0</v>
      </c>
      <c r="CG638" s="249">
        <f t="shared" si="112"/>
        <v>0</v>
      </c>
    </row>
    <row r="639" spans="1:85" ht="69.75" outlineLevel="1" x14ac:dyDescent="0.35">
      <c r="A639" s="135" t="s">
        <v>991</v>
      </c>
      <c r="B639" s="63" t="s">
        <v>992</v>
      </c>
      <c r="C639" s="35" t="s">
        <v>73</v>
      </c>
      <c r="D639" s="72" t="s">
        <v>993</v>
      </c>
      <c r="E639" s="36" t="s">
        <v>74</v>
      </c>
      <c r="F639" s="77">
        <f t="shared" ref="F639:F662" si="113">G639+H639</f>
        <v>614.91930000000002</v>
      </c>
      <c r="G639" s="259">
        <f t="shared" si="100"/>
        <v>292.57684999999998</v>
      </c>
      <c r="H639" s="32">
        <f t="shared" si="101"/>
        <v>322.34244999999999</v>
      </c>
      <c r="I639" s="259"/>
      <c r="J639" s="32"/>
      <c r="K639" s="358"/>
      <c r="L639" s="39"/>
      <c r="M639" s="358"/>
      <c r="N639" s="39"/>
      <c r="O639" s="358"/>
      <c r="P639" s="39"/>
      <c r="Q639" s="259"/>
      <c r="R639" s="32"/>
      <c r="S639" s="39">
        <v>202.83930000000001</v>
      </c>
      <c r="T639" s="259">
        <v>292.57684999999998</v>
      </c>
      <c r="U639" s="32">
        <v>119.50315000000001</v>
      </c>
      <c r="V639" s="358"/>
      <c r="W639" s="53"/>
      <c r="X639" s="358"/>
      <c r="Y639" s="39"/>
      <c r="Z639" s="371"/>
      <c r="AA639" s="40"/>
      <c r="AB639" s="358"/>
      <c r="AC639" s="39"/>
      <c r="AD639" s="54"/>
      <c r="AE639" s="358"/>
      <c r="AF639" s="39"/>
      <c r="AG639" s="39"/>
      <c r="AH639" s="259"/>
      <c r="AI639" s="32"/>
      <c r="AJ639" s="259"/>
      <c r="AK639" s="32"/>
      <c r="AL639" s="259"/>
      <c r="AM639" s="39"/>
      <c r="AN639" s="371"/>
      <c r="AO639" s="40"/>
      <c r="AP639" s="358"/>
      <c r="AQ639" s="39"/>
      <c r="AR639" s="40"/>
      <c r="AS639" s="40"/>
      <c r="AT639" s="40"/>
      <c r="AU639" s="39"/>
      <c r="AV639" s="358"/>
      <c r="AW639" s="39"/>
      <c r="AX639" s="54"/>
      <c r="AY639" s="358"/>
      <c r="AZ639" s="39"/>
      <c r="BA639" s="358"/>
      <c r="BB639" s="39"/>
      <c r="BC639" s="40"/>
      <c r="BD639" s="39"/>
      <c r="BE639" s="39"/>
      <c r="BF639" s="40"/>
      <c r="BG639" s="40"/>
      <c r="BH639" s="55"/>
      <c r="BI639" s="44"/>
      <c r="BJ639" s="32"/>
      <c r="BK639" s="54"/>
      <c r="BL639" s="358"/>
      <c r="BM639" s="39"/>
      <c r="BN639" s="381"/>
      <c r="BO639" s="53"/>
      <c r="BP639" s="53"/>
      <c r="BQ639" s="39"/>
      <c r="BR639" s="39"/>
      <c r="BS639" s="39"/>
      <c r="BT639" s="32"/>
      <c r="BU639" s="39"/>
      <c r="BV639" s="57"/>
      <c r="BW639" s="375"/>
      <c r="BX639" s="54"/>
      <c r="BY639" s="358"/>
      <c r="BZ639" s="58"/>
      <c r="CA639" s="59"/>
      <c r="CB639" s="60"/>
      <c r="CC639" s="59"/>
      <c r="CD639" s="59"/>
      <c r="CE639" s="61"/>
      <c r="CF639" s="39"/>
      <c r="CG639" s="39"/>
    </row>
    <row r="640" spans="1:85" ht="69.75" outlineLevel="1" x14ac:dyDescent="0.35">
      <c r="A640" s="135" t="s">
        <v>991</v>
      </c>
      <c r="B640" s="316" t="s">
        <v>1221</v>
      </c>
      <c r="C640" s="318" t="s">
        <v>73</v>
      </c>
      <c r="D640" s="318" t="s">
        <v>1222</v>
      </c>
      <c r="E640" s="301"/>
      <c r="F640" s="77">
        <f>G640+H640</f>
        <v>7520.8</v>
      </c>
      <c r="G640" s="259">
        <f>SUMIF($I$5:$CG$5,"федеральный бюджет",I640:CG640)</f>
        <v>0</v>
      </c>
      <c r="H640" s="32">
        <f>SUMIF($I$5:$CG$5,"краевой бюджет",I640:CG640)</f>
        <v>7520.8</v>
      </c>
      <c r="I640" s="349"/>
      <c r="J640" s="306"/>
      <c r="K640" s="366"/>
      <c r="L640" s="307"/>
      <c r="M640" s="366"/>
      <c r="N640" s="307"/>
      <c r="O640" s="366"/>
      <c r="P640" s="307"/>
      <c r="Q640" s="349"/>
      <c r="R640" s="306"/>
      <c r="S640" s="307"/>
      <c r="T640" s="349"/>
      <c r="U640" s="306"/>
      <c r="V640" s="366"/>
      <c r="W640" s="292"/>
      <c r="X640" s="366"/>
      <c r="Y640" s="307"/>
      <c r="Z640" s="366"/>
      <c r="AA640" s="307"/>
      <c r="AB640" s="366"/>
      <c r="AC640" s="307"/>
      <c r="AD640" s="307"/>
      <c r="AE640" s="366"/>
      <c r="AF640" s="307"/>
      <c r="AG640" s="307"/>
      <c r="AH640" s="349"/>
      <c r="AI640" s="306"/>
      <c r="AJ640" s="349"/>
      <c r="AK640" s="306"/>
      <c r="AL640" s="349"/>
      <c r="AM640" s="307"/>
      <c r="AN640" s="366"/>
      <c r="AO640" s="307"/>
      <c r="AP640" s="366"/>
      <c r="AQ640" s="307"/>
      <c r="AR640" s="307">
        <v>7520.8</v>
      </c>
      <c r="AS640" s="307"/>
      <c r="AT640" s="307"/>
      <c r="AU640" s="307"/>
      <c r="AV640" s="366"/>
      <c r="AW640" s="307"/>
      <c r="AX640" s="307"/>
      <c r="AY640" s="366"/>
      <c r="AZ640" s="307"/>
      <c r="BA640" s="366"/>
      <c r="BB640" s="307"/>
      <c r="BC640" s="307"/>
      <c r="BD640" s="307"/>
      <c r="BE640" s="307"/>
      <c r="BF640" s="307"/>
      <c r="BG640" s="307"/>
      <c r="BH640" s="307"/>
      <c r="BI640" s="307"/>
      <c r="BJ640" s="307"/>
      <c r="BK640" s="307"/>
      <c r="BL640" s="366"/>
      <c r="BM640" s="307"/>
      <c r="BN640" s="383"/>
      <c r="BO640" s="292"/>
      <c r="BP640" s="292"/>
      <c r="BQ640" s="307"/>
      <c r="BR640" s="307"/>
      <c r="BS640" s="307"/>
      <c r="BT640" s="306"/>
      <c r="BU640" s="307"/>
      <c r="BV640" s="307"/>
      <c r="BW640" s="366"/>
      <c r="BX640" s="307"/>
      <c r="BY640" s="366"/>
      <c r="BZ640" s="315"/>
      <c r="CA640" s="292"/>
      <c r="CB640" s="292"/>
      <c r="CC640" s="292"/>
      <c r="CD640" s="292"/>
      <c r="CE640" s="292"/>
      <c r="CF640" s="307"/>
      <c r="CG640" s="307"/>
    </row>
    <row r="641" spans="1:85" ht="46.5" outlineLevel="1" x14ac:dyDescent="0.35">
      <c r="A641" s="135" t="s">
        <v>991</v>
      </c>
      <c r="B641" s="10" t="s">
        <v>994</v>
      </c>
      <c r="C641" s="206" t="s">
        <v>81</v>
      </c>
      <c r="D641" s="35" t="s">
        <v>995</v>
      </c>
      <c r="E641" s="36" t="s">
        <v>74</v>
      </c>
      <c r="F641" s="77">
        <f t="shared" si="113"/>
        <v>348.33148</v>
      </c>
      <c r="G641" s="259">
        <f t="shared" si="100"/>
        <v>136.31772000000001</v>
      </c>
      <c r="H641" s="32">
        <f t="shared" si="101"/>
        <v>212.01375999999999</v>
      </c>
      <c r="I641" s="259"/>
      <c r="J641" s="32"/>
      <c r="K641" s="358">
        <f>69.70416+27.48838</f>
        <v>97.192540000000008</v>
      </c>
      <c r="L641" s="39">
        <f>28.47072+11.22765</f>
        <v>39.698369999999997</v>
      </c>
      <c r="M641" s="358">
        <v>39.12518</v>
      </c>
      <c r="N641" s="39">
        <v>15.98071</v>
      </c>
      <c r="O641" s="358"/>
      <c r="P641" s="39"/>
      <c r="Q641" s="259"/>
      <c r="R641" s="32"/>
      <c r="S641" s="39">
        <v>156.33467999999999</v>
      </c>
      <c r="T641" s="259"/>
      <c r="U641" s="32"/>
      <c r="V641" s="358"/>
      <c r="W641" s="53"/>
      <c r="X641" s="358"/>
      <c r="Y641" s="39"/>
      <c r="Z641" s="371"/>
      <c r="AA641" s="40"/>
      <c r="AB641" s="358"/>
      <c r="AC641" s="39"/>
      <c r="AD641" s="54"/>
      <c r="AE641" s="358"/>
      <c r="AF641" s="39"/>
      <c r="AG641" s="39"/>
      <c r="AH641" s="259"/>
      <c r="AI641" s="32"/>
      <c r="AJ641" s="259"/>
      <c r="AK641" s="32"/>
      <c r="AL641" s="259"/>
      <c r="AM641" s="39"/>
      <c r="AN641" s="371"/>
      <c r="AO641" s="40"/>
      <c r="AP641" s="358"/>
      <c r="AQ641" s="39"/>
      <c r="AR641" s="40"/>
      <c r="AS641" s="40"/>
      <c r="AT641" s="40"/>
      <c r="AU641" s="39"/>
      <c r="AV641" s="358"/>
      <c r="AW641" s="39"/>
      <c r="AX641" s="54"/>
      <c r="AY641" s="358"/>
      <c r="AZ641" s="39"/>
      <c r="BA641" s="358"/>
      <c r="BB641" s="39"/>
      <c r="BC641" s="40"/>
      <c r="BD641" s="39"/>
      <c r="BE641" s="39"/>
      <c r="BF641" s="40"/>
      <c r="BG641" s="40"/>
      <c r="BH641" s="55"/>
      <c r="BI641" s="56"/>
      <c r="BJ641" s="39"/>
      <c r="BK641" s="54"/>
      <c r="BL641" s="358"/>
      <c r="BM641" s="39"/>
      <c r="BN641" s="381"/>
      <c r="BO641" s="53"/>
      <c r="BP641" s="53"/>
      <c r="BQ641" s="39"/>
      <c r="BR641" s="39"/>
      <c r="BS641" s="39"/>
      <c r="BT641" s="32"/>
      <c r="BU641" s="39"/>
      <c r="BV641" s="57"/>
      <c r="BW641" s="375"/>
      <c r="BX641" s="54"/>
      <c r="BY641" s="358"/>
      <c r="BZ641" s="58"/>
      <c r="CA641" s="59"/>
      <c r="CB641" s="60"/>
      <c r="CC641" s="59"/>
      <c r="CD641" s="59"/>
      <c r="CE641" s="61"/>
      <c r="CF641" s="39"/>
      <c r="CG641" s="39"/>
    </row>
    <row r="642" spans="1:85" ht="46.5" outlineLevel="1" x14ac:dyDescent="0.35">
      <c r="A642" s="83" t="s">
        <v>991</v>
      </c>
      <c r="B642" s="63" t="s">
        <v>996</v>
      </c>
      <c r="C642" s="148" t="s">
        <v>81</v>
      </c>
      <c r="D642" s="148" t="s">
        <v>997</v>
      </c>
      <c r="E642" s="36" t="s">
        <v>74</v>
      </c>
      <c r="F642" s="77">
        <f t="shared" si="113"/>
        <v>1395.5087900000001</v>
      </c>
      <c r="G642" s="259">
        <f t="shared" si="100"/>
        <v>458.63326999999998</v>
      </c>
      <c r="H642" s="32">
        <f t="shared" si="101"/>
        <v>936.87552000000005</v>
      </c>
      <c r="I642" s="259">
        <v>99.97372</v>
      </c>
      <c r="J642" s="32">
        <v>40.834330000000001</v>
      </c>
      <c r="K642" s="358">
        <f>95.21824+30.46141</f>
        <v>125.67965</v>
      </c>
      <c r="L642" s="39">
        <f>38.89196+12.44199</f>
        <v>51.333950000000002</v>
      </c>
      <c r="M642" s="358">
        <v>86.790869999999998</v>
      </c>
      <c r="N642" s="39">
        <v>35.44979</v>
      </c>
      <c r="O642" s="358"/>
      <c r="P642" s="39"/>
      <c r="Q642" s="259"/>
      <c r="R642" s="32"/>
      <c r="S642" s="39">
        <v>256.27014000000003</v>
      </c>
      <c r="T642" s="259">
        <v>146.18903</v>
      </c>
      <c r="U642" s="32">
        <v>59.710970000000003</v>
      </c>
      <c r="V642" s="358"/>
      <c r="W642" s="53"/>
      <c r="X642" s="358"/>
      <c r="Y642" s="39"/>
      <c r="Z642" s="371"/>
      <c r="AA642" s="40"/>
      <c r="AB642" s="358"/>
      <c r="AC642" s="39"/>
      <c r="AD642" s="54"/>
      <c r="AE642" s="358"/>
      <c r="AF642" s="39"/>
      <c r="AG642" s="39"/>
      <c r="AH642" s="259"/>
      <c r="AI642" s="32"/>
      <c r="AJ642" s="259"/>
      <c r="AK642" s="32"/>
      <c r="AL642" s="259"/>
      <c r="AM642" s="39"/>
      <c r="AN642" s="371"/>
      <c r="AO642" s="40"/>
      <c r="AP642" s="358"/>
      <c r="AQ642" s="39"/>
      <c r="AR642" s="40"/>
      <c r="AS642" s="40"/>
      <c r="AT642" s="40"/>
      <c r="AU642" s="39"/>
      <c r="AV642" s="358"/>
      <c r="AW642" s="39"/>
      <c r="AX642" s="54"/>
      <c r="AY642" s="358"/>
      <c r="AZ642" s="39"/>
      <c r="BA642" s="358"/>
      <c r="BB642" s="39"/>
      <c r="BC642" s="40"/>
      <c r="BD642" s="39"/>
      <c r="BE642" s="39"/>
      <c r="BF642" s="40"/>
      <c r="BG642" s="40"/>
      <c r="BH642" s="55"/>
      <c r="BI642" s="56"/>
      <c r="BJ642" s="39"/>
      <c r="BK642" s="54"/>
      <c r="BL642" s="358"/>
      <c r="BM642" s="39"/>
      <c r="BN642" s="381"/>
      <c r="BO642" s="53"/>
      <c r="BP642" s="53"/>
      <c r="BQ642" s="39"/>
      <c r="BR642" s="39"/>
      <c r="BS642" s="39"/>
      <c r="BT642" s="32"/>
      <c r="BU642" s="39">
        <v>493.27634</v>
      </c>
      <c r="BV642" s="57"/>
      <c r="BW642" s="375"/>
      <c r="BX642" s="54"/>
      <c r="BY642" s="358"/>
      <c r="BZ642" s="58"/>
      <c r="CA642" s="59"/>
      <c r="CB642" s="60"/>
      <c r="CC642" s="59"/>
      <c r="CD642" s="59"/>
      <c r="CE642" s="61"/>
      <c r="CF642" s="39"/>
      <c r="CG642" s="39"/>
    </row>
    <row r="643" spans="1:85" ht="46.5" outlineLevel="1" x14ac:dyDescent="0.35">
      <c r="A643" s="83" t="s">
        <v>991</v>
      </c>
      <c r="B643" s="63" t="s">
        <v>998</v>
      </c>
      <c r="C643" s="148" t="s">
        <v>81</v>
      </c>
      <c r="D643" s="148" t="s">
        <v>999</v>
      </c>
      <c r="E643" s="36" t="s">
        <v>74</v>
      </c>
      <c r="F643" s="77">
        <f t="shared" si="113"/>
        <v>264.5462</v>
      </c>
      <c r="G643" s="259">
        <f t="shared" si="100"/>
        <v>33.274160000000002</v>
      </c>
      <c r="H643" s="32">
        <f t="shared" si="101"/>
        <v>231.27204</v>
      </c>
      <c r="I643" s="259"/>
      <c r="J643" s="32"/>
      <c r="K643" s="358"/>
      <c r="L643" s="39"/>
      <c r="M643" s="358"/>
      <c r="N643" s="39"/>
      <c r="O643" s="358"/>
      <c r="P643" s="39"/>
      <c r="Q643" s="259"/>
      <c r="R643" s="32"/>
      <c r="S643" s="39">
        <v>217.68119999999999</v>
      </c>
      <c r="T643" s="259">
        <v>33.274160000000002</v>
      </c>
      <c r="U643" s="32">
        <v>13.59084</v>
      </c>
      <c r="V643" s="358"/>
      <c r="W643" s="53"/>
      <c r="X643" s="358"/>
      <c r="Y643" s="39"/>
      <c r="Z643" s="371"/>
      <c r="AA643" s="40"/>
      <c r="AB643" s="358"/>
      <c r="AC643" s="39"/>
      <c r="AD643" s="54"/>
      <c r="AE643" s="358"/>
      <c r="AF643" s="39"/>
      <c r="AG643" s="39"/>
      <c r="AH643" s="259"/>
      <c r="AI643" s="32"/>
      <c r="AJ643" s="259"/>
      <c r="AK643" s="32"/>
      <c r="AL643" s="259"/>
      <c r="AM643" s="39"/>
      <c r="AN643" s="371"/>
      <c r="AO643" s="40"/>
      <c r="AP643" s="358"/>
      <c r="AQ643" s="39"/>
      <c r="AR643" s="40"/>
      <c r="AS643" s="40"/>
      <c r="AT643" s="40"/>
      <c r="AU643" s="39"/>
      <c r="AV643" s="358"/>
      <c r="AW643" s="39"/>
      <c r="AX643" s="54"/>
      <c r="AY643" s="358"/>
      <c r="AZ643" s="39"/>
      <c r="BA643" s="358"/>
      <c r="BB643" s="39"/>
      <c r="BC643" s="40"/>
      <c r="BD643" s="39"/>
      <c r="BE643" s="39"/>
      <c r="BF643" s="40"/>
      <c r="BG643" s="40"/>
      <c r="BH643" s="55"/>
      <c r="BI643" s="56"/>
      <c r="BJ643" s="39"/>
      <c r="BK643" s="54"/>
      <c r="BL643" s="358"/>
      <c r="BM643" s="39"/>
      <c r="BN643" s="381"/>
      <c r="BO643" s="53"/>
      <c r="BP643" s="53"/>
      <c r="BQ643" s="39"/>
      <c r="BR643" s="39"/>
      <c r="BS643" s="39"/>
      <c r="BT643" s="32"/>
      <c r="BU643" s="39"/>
      <c r="BV643" s="57"/>
      <c r="BW643" s="375"/>
      <c r="BX643" s="54"/>
      <c r="BY643" s="358"/>
      <c r="BZ643" s="58"/>
      <c r="CA643" s="59"/>
      <c r="CB643" s="60"/>
      <c r="CC643" s="59"/>
      <c r="CD643" s="59"/>
      <c r="CE643" s="61"/>
      <c r="CF643" s="39"/>
      <c r="CG643" s="39"/>
    </row>
    <row r="644" spans="1:85" ht="46.5" outlineLevel="1" x14ac:dyDescent="0.35">
      <c r="A644" s="135" t="s">
        <v>991</v>
      </c>
      <c r="B644" s="63" t="s">
        <v>1000</v>
      </c>
      <c r="C644" s="148" t="s">
        <v>81</v>
      </c>
      <c r="D644" s="148" t="s">
        <v>1001</v>
      </c>
      <c r="E644" s="36" t="s">
        <v>74</v>
      </c>
      <c r="F644" s="77">
        <f t="shared" si="113"/>
        <v>1993.0252</v>
      </c>
      <c r="G644" s="259">
        <f t="shared" si="100"/>
        <v>229.16506999999999</v>
      </c>
      <c r="H644" s="32">
        <f t="shared" si="101"/>
        <v>1763.86013</v>
      </c>
      <c r="I644" s="259"/>
      <c r="J644" s="32"/>
      <c r="K644" s="358">
        <v>219.29606999999999</v>
      </c>
      <c r="L644" s="39">
        <v>89.571629999999999</v>
      </c>
      <c r="M644" s="358"/>
      <c r="N644" s="39"/>
      <c r="O644" s="358"/>
      <c r="P644" s="39"/>
      <c r="Q644" s="259"/>
      <c r="R644" s="32"/>
      <c r="S644" s="39">
        <v>742.09500000000003</v>
      </c>
      <c r="T644" s="259">
        <v>9.8689999999999998</v>
      </c>
      <c r="U644" s="32">
        <v>4.0309999999999997</v>
      </c>
      <c r="V644" s="358"/>
      <c r="W644" s="53"/>
      <c r="X644" s="358"/>
      <c r="Y644" s="39"/>
      <c r="Z644" s="371"/>
      <c r="AA644" s="40"/>
      <c r="AB644" s="358"/>
      <c r="AC644" s="39"/>
      <c r="AD644" s="54"/>
      <c r="AE644" s="358"/>
      <c r="AF644" s="39"/>
      <c r="AG644" s="39"/>
      <c r="AH644" s="259"/>
      <c r="AI644" s="32"/>
      <c r="AJ644" s="259"/>
      <c r="AK644" s="32"/>
      <c r="AL644" s="259"/>
      <c r="AM644" s="39"/>
      <c r="AN644" s="371"/>
      <c r="AO644" s="40"/>
      <c r="AP644" s="358"/>
      <c r="AQ644" s="39"/>
      <c r="AR644" s="40"/>
      <c r="AS644" s="40"/>
      <c r="AT644" s="40"/>
      <c r="AU644" s="39"/>
      <c r="AV644" s="358"/>
      <c r="AW644" s="39"/>
      <c r="AX644" s="54"/>
      <c r="AY644" s="358"/>
      <c r="AZ644" s="39"/>
      <c r="BA644" s="358"/>
      <c r="BB644" s="39"/>
      <c r="BC644" s="40"/>
      <c r="BD644" s="39"/>
      <c r="BE644" s="39"/>
      <c r="BF644" s="40"/>
      <c r="BG644" s="40"/>
      <c r="BH644" s="55"/>
      <c r="BI644" s="44">
        <v>121.16249999999999</v>
      </c>
      <c r="BJ644" s="32">
        <v>807</v>
      </c>
      <c r="BK644" s="54"/>
      <c r="BL644" s="358"/>
      <c r="BM644" s="39"/>
      <c r="BN644" s="381"/>
      <c r="BO644" s="53"/>
      <c r="BP644" s="53"/>
      <c r="BQ644" s="39"/>
      <c r="BR644" s="39"/>
      <c r="BS644" s="39"/>
      <c r="BT644" s="32"/>
      <c r="BU644" s="39"/>
      <c r="BV644" s="57"/>
      <c r="BW644" s="375"/>
      <c r="BX644" s="54"/>
      <c r="BY644" s="358"/>
      <c r="BZ644" s="58"/>
      <c r="CA644" s="59"/>
      <c r="CB644" s="60"/>
      <c r="CC644" s="59"/>
      <c r="CD644" s="59"/>
      <c r="CE644" s="61"/>
      <c r="CF644" s="39"/>
      <c r="CG644" s="39"/>
    </row>
    <row r="645" spans="1:85" ht="46.5" outlineLevel="1" x14ac:dyDescent="0.35">
      <c r="A645" s="135" t="s">
        <v>991</v>
      </c>
      <c r="B645" s="63" t="s">
        <v>1002</v>
      </c>
      <c r="C645" s="148" t="s">
        <v>81</v>
      </c>
      <c r="D645" s="148" t="s">
        <v>1003</v>
      </c>
      <c r="E645" s="36" t="s">
        <v>74</v>
      </c>
      <c r="F645" s="77">
        <f t="shared" si="113"/>
        <v>757.23399999999992</v>
      </c>
      <c r="G645" s="259">
        <f t="shared" si="100"/>
        <v>282.00494000000003</v>
      </c>
      <c r="H645" s="32">
        <f t="shared" si="101"/>
        <v>475.22905999999995</v>
      </c>
      <c r="I645" s="259"/>
      <c r="J645" s="32"/>
      <c r="K645" s="358">
        <v>73.527600000000007</v>
      </c>
      <c r="L645" s="39">
        <v>30.032399999999999</v>
      </c>
      <c r="M645" s="358"/>
      <c r="N645" s="39"/>
      <c r="O645" s="358"/>
      <c r="P645" s="39"/>
      <c r="Q645" s="259"/>
      <c r="R645" s="32"/>
      <c r="S645" s="39">
        <v>197.892</v>
      </c>
      <c r="T645" s="259">
        <v>208.47734</v>
      </c>
      <c r="U645" s="32">
        <v>85.152659999999997</v>
      </c>
      <c r="V645" s="358"/>
      <c r="W645" s="53"/>
      <c r="X645" s="358"/>
      <c r="Y645" s="39"/>
      <c r="Z645" s="371"/>
      <c r="AA645" s="40"/>
      <c r="AB645" s="358"/>
      <c r="AC645" s="39"/>
      <c r="AD645" s="54"/>
      <c r="AE645" s="358"/>
      <c r="AF645" s="39"/>
      <c r="AG645" s="39"/>
      <c r="AH645" s="259"/>
      <c r="AI645" s="32"/>
      <c r="AJ645" s="259"/>
      <c r="AK645" s="32"/>
      <c r="AL645" s="259"/>
      <c r="AM645" s="39"/>
      <c r="AN645" s="371"/>
      <c r="AO645" s="40"/>
      <c r="AP645" s="358"/>
      <c r="AQ645" s="39"/>
      <c r="AR645" s="40"/>
      <c r="AS645" s="40"/>
      <c r="AT645" s="40"/>
      <c r="AU645" s="39"/>
      <c r="AV645" s="358"/>
      <c r="AW645" s="39"/>
      <c r="AX645" s="54"/>
      <c r="AY645" s="358"/>
      <c r="AZ645" s="39"/>
      <c r="BA645" s="358"/>
      <c r="BB645" s="39"/>
      <c r="BC645" s="40"/>
      <c r="BD645" s="39"/>
      <c r="BE645" s="39"/>
      <c r="BF645" s="40"/>
      <c r="BG645" s="40"/>
      <c r="BH645" s="55"/>
      <c r="BI645" s="56">
        <v>162.15199999999999</v>
      </c>
      <c r="BJ645" s="39"/>
      <c r="BK645" s="54"/>
      <c r="BL645" s="358"/>
      <c r="BM645" s="39"/>
      <c r="BN645" s="381"/>
      <c r="BO645" s="53"/>
      <c r="BP645" s="53"/>
      <c r="BQ645" s="39"/>
      <c r="BR645" s="39"/>
      <c r="BS645" s="39"/>
      <c r="BT645" s="32"/>
      <c r="BU645" s="39"/>
      <c r="BV645" s="57"/>
      <c r="BW645" s="375"/>
      <c r="BX645" s="54"/>
      <c r="BY645" s="358"/>
      <c r="BZ645" s="58"/>
      <c r="CA645" s="59"/>
      <c r="CB645" s="60"/>
      <c r="CC645" s="59"/>
      <c r="CD645" s="59"/>
      <c r="CE645" s="61"/>
      <c r="CF645" s="39"/>
      <c r="CG645" s="39"/>
    </row>
    <row r="646" spans="1:85" ht="46.5" outlineLevel="1" x14ac:dyDescent="0.35">
      <c r="A646" s="135" t="s">
        <v>991</v>
      </c>
      <c r="B646" s="10" t="s">
        <v>1004</v>
      </c>
      <c r="C646" s="206" t="s">
        <v>81</v>
      </c>
      <c r="D646" s="72" t="s">
        <v>1005</v>
      </c>
      <c r="E646" s="36" t="s">
        <v>74</v>
      </c>
      <c r="F646" s="77">
        <f t="shared" si="113"/>
        <v>4193.67515</v>
      </c>
      <c r="G646" s="259">
        <f t="shared" si="100"/>
        <v>56.862139999999997</v>
      </c>
      <c r="H646" s="32">
        <f t="shared" si="101"/>
        <v>4136.8130099999998</v>
      </c>
      <c r="I646" s="259"/>
      <c r="J646" s="32"/>
      <c r="K646" s="358"/>
      <c r="L646" s="39"/>
      <c r="M646" s="358"/>
      <c r="N646" s="39"/>
      <c r="O646" s="358"/>
      <c r="P646" s="39"/>
      <c r="Q646" s="259"/>
      <c r="R646" s="32"/>
      <c r="S646" s="39">
        <v>49.472999999999999</v>
      </c>
      <c r="T646" s="259">
        <v>56.862139999999997</v>
      </c>
      <c r="U646" s="32">
        <v>23.225359999999998</v>
      </c>
      <c r="V646" s="358"/>
      <c r="W646" s="53"/>
      <c r="X646" s="358"/>
      <c r="Y646" s="39"/>
      <c r="Z646" s="371"/>
      <c r="AA646" s="40"/>
      <c r="AB646" s="358"/>
      <c r="AC646" s="39"/>
      <c r="AD646" s="54"/>
      <c r="AE646" s="358"/>
      <c r="AF646" s="39"/>
      <c r="AG646" s="39"/>
      <c r="AH646" s="259"/>
      <c r="AI646" s="32"/>
      <c r="AJ646" s="259"/>
      <c r="AK646" s="32"/>
      <c r="AL646" s="259"/>
      <c r="AM646" s="39"/>
      <c r="AN646" s="371"/>
      <c r="AO646" s="40"/>
      <c r="AP646" s="358"/>
      <c r="AQ646" s="39"/>
      <c r="AR646" s="40"/>
      <c r="AS646" s="40"/>
      <c r="AT646" s="40"/>
      <c r="AU646" s="39"/>
      <c r="AV646" s="358"/>
      <c r="AW646" s="39"/>
      <c r="AX646" s="54"/>
      <c r="AY646" s="358"/>
      <c r="AZ646" s="39"/>
      <c r="BA646" s="358"/>
      <c r="BB646" s="39"/>
      <c r="BC646" s="40"/>
      <c r="BD646" s="39"/>
      <c r="BE646" s="39"/>
      <c r="BF646" s="40"/>
      <c r="BG646" s="40"/>
      <c r="BH646" s="55"/>
      <c r="BI646" s="56"/>
      <c r="BJ646" s="39">
        <v>4064.11465</v>
      </c>
      <c r="BK646" s="54"/>
      <c r="BL646" s="358"/>
      <c r="BM646" s="39"/>
      <c r="BN646" s="381"/>
      <c r="BO646" s="53"/>
      <c r="BP646" s="53"/>
      <c r="BQ646" s="39"/>
      <c r="BR646" s="39"/>
      <c r="BS646" s="39"/>
      <c r="BT646" s="32"/>
      <c r="BU646" s="39"/>
      <c r="BV646" s="57"/>
      <c r="BW646" s="375"/>
      <c r="BX646" s="54"/>
      <c r="BY646" s="358"/>
      <c r="BZ646" s="58"/>
      <c r="CA646" s="59"/>
      <c r="CB646" s="60"/>
      <c r="CC646" s="59"/>
      <c r="CD646" s="59"/>
      <c r="CE646" s="61"/>
      <c r="CF646" s="39"/>
      <c r="CG646" s="39"/>
    </row>
    <row r="647" spans="1:85" ht="46.5" outlineLevel="1" x14ac:dyDescent="0.35">
      <c r="A647" s="135" t="s">
        <v>991</v>
      </c>
      <c r="B647" s="63" t="s">
        <v>1006</v>
      </c>
      <c r="C647" s="148" t="s">
        <v>81</v>
      </c>
      <c r="D647" s="148" t="s">
        <v>1007</v>
      </c>
      <c r="E647" s="36" t="s">
        <v>74</v>
      </c>
      <c r="F647" s="77">
        <f t="shared" si="113"/>
        <v>5654.7652099999996</v>
      </c>
      <c r="G647" s="259">
        <f t="shared" ref="G647:G711" si="114">SUMIF($I$5:$CG$5,"федеральный бюджет",I647:CG647)</f>
        <v>640.82479000000001</v>
      </c>
      <c r="H647" s="32">
        <f t="shared" ref="H647:H711" si="115">SUMIF($I$5:$CG$5,"краевой бюджет",I647:CG647)</f>
        <v>5013.9404199999999</v>
      </c>
      <c r="I647" s="259"/>
      <c r="J647" s="32"/>
      <c r="K647" s="358">
        <v>156.24615</v>
      </c>
      <c r="L647" s="39">
        <v>63.818849999999998</v>
      </c>
      <c r="M647" s="358"/>
      <c r="N647" s="39"/>
      <c r="O647" s="358"/>
      <c r="P647" s="39"/>
      <c r="Q647" s="259"/>
      <c r="R647" s="32"/>
      <c r="S647" s="39">
        <v>775.24190999999996</v>
      </c>
      <c r="T647" s="259">
        <v>484.57864000000001</v>
      </c>
      <c r="U647" s="32">
        <v>197.92635999999999</v>
      </c>
      <c r="V647" s="358"/>
      <c r="W647" s="53"/>
      <c r="X647" s="358"/>
      <c r="Y647" s="39"/>
      <c r="Z647" s="371"/>
      <c r="AA647" s="40"/>
      <c r="AB647" s="358"/>
      <c r="AC647" s="39"/>
      <c r="AD647" s="54"/>
      <c r="AE647" s="358"/>
      <c r="AF647" s="39"/>
      <c r="AG647" s="39"/>
      <c r="AH647" s="259"/>
      <c r="AI647" s="32"/>
      <c r="AJ647" s="259"/>
      <c r="AK647" s="32"/>
      <c r="AL647" s="259"/>
      <c r="AM647" s="39"/>
      <c r="AN647" s="371"/>
      <c r="AO647" s="40"/>
      <c r="AP647" s="358"/>
      <c r="AQ647" s="39"/>
      <c r="AR647" s="40"/>
      <c r="AS647" s="40"/>
      <c r="AT647" s="40"/>
      <c r="AU647" s="39"/>
      <c r="AV647" s="358"/>
      <c r="AW647" s="39"/>
      <c r="AX647" s="54"/>
      <c r="AY647" s="358"/>
      <c r="AZ647" s="39"/>
      <c r="BA647" s="358"/>
      <c r="BB647" s="39"/>
      <c r="BC647" s="40"/>
      <c r="BD647" s="39"/>
      <c r="BE647" s="39"/>
      <c r="BF647" s="40"/>
      <c r="BG647" s="40"/>
      <c r="BH647" s="55"/>
      <c r="BI647" s="56"/>
      <c r="BJ647" s="39">
        <v>3976.9533000000001</v>
      </c>
      <c r="BK647" s="54"/>
      <c r="BL647" s="358"/>
      <c r="BM647" s="39"/>
      <c r="BN647" s="381"/>
      <c r="BO647" s="53"/>
      <c r="BP647" s="53"/>
      <c r="BQ647" s="39"/>
      <c r="BR647" s="39"/>
      <c r="BS647" s="39"/>
      <c r="BT647" s="32"/>
      <c r="BU647" s="39"/>
      <c r="BV647" s="57"/>
      <c r="BW647" s="375"/>
      <c r="BX647" s="54"/>
      <c r="BY647" s="358"/>
      <c r="BZ647" s="58"/>
      <c r="CA647" s="59"/>
      <c r="CB647" s="60"/>
      <c r="CC647" s="59"/>
      <c r="CD647" s="59"/>
      <c r="CE647" s="61"/>
      <c r="CF647" s="39"/>
      <c r="CG647" s="39"/>
    </row>
    <row r="648" spans="1:85" ht="46.5" outlineLevel="1" x14ac:dyDescent="0.35">
      <c r="A648" s="75" t="s">
        <v>991</v>
      </c>
      <c r="B648" s="78" t="s">
        <v>1008</v>
      </c>
      <c r="C648" s="35" t="s">
        <v>81</v>
      </c>
      <c r="D648" s="72" t="s">
        <v>1009</v>
      </c>
      <c r="E648" s="36" t="s">
        <v>74</v>
      </c>
      <c r="F648" s="77">
        <f t="shared" si="113"/>
        <v>669.52499999999998</v>
      </c>
      <c r="G648" s="259">
        <f t="shared" si="114"/>
        <v>0</v>
      </c>
      <c r="H648" s="32">
        <f t="shared" si="115"/>
        <v>669.52499999999998</v>
      </c>
      <c r="I648" s="259"/>
      <c r="J648" s="32"/>
      <c r="K648" s="358"/>
      <c r="L648" s="39"/>
      <c r="M648" s="358"/>
      <c r="N648" s="39"/>
      <c r="O648" s="358"/>
      <c r="P648" s="39"/>
      <c r="Q648" s="259"/>
      <c r="R648" s="32"/>
      <c r="S648" s="39"/>
      <c r="T648" s="259"/>
      <c r="U648" s="32"/>
      <c r="V648" s="358"/>
      <c r="W648" s="53"/>
      <c r="X648" s="358"/>
      <c r="Y648" s="39"/>
      <c r="Z648" s="371"/>
      <c r="AA648" s="40"/>
      <c r="AB648" s="358"/>
      <c r="AC648" s="39"/>
      <c r="AD648" s="54"/>
      <c r="AE648" s="358"/>
      <c r="AF648" s="39"/>
      <c r="AG648" s="39"/>
      <c r="AH648" s="259"/>
      <c r="AI648" s="32"/>
      <c r="AJ648" s="259"/>
      <c r="AK648" s="32"/>
      <c r="AL648" s="259"/>
      <c r="AM648" s="39"/>
      <c r="AN648" s="371"/>
      <c r="AO648" s="40"/>
      <c r="AP648" s="358"/>
      <c r="AQ648" s="39"/>
      <c r="AR648" s="40"/>
      <c r="AS648" s="40"/>
      <c r="AT648" s="40"/>
      <c r="AU648" s="39"/>
      <c r="AV648" s="358"/>
      <c r="AW648" s="39"/>
      <c r="AX648" s="54"/>
      <c r="AY648" s="358"/>
      <c r="AZ648" s="39"/>
      <c r="BA648" s="358"/>
      <c r="BB648" s="39"/>
      <c r="BC648" s="40"/>
      <c r="BD648" s="39"/>
      <c r="BE648" s="39"/>
      <c r="BF648" s="40"/>
      <c r="BG648" s="40"/>
      <c r="BH648" s="55"/>
      <c r="BI648" s="44"/>
      <c r="BJ648" s="32">
        <v>669.52499999999998</v>
      </c>
      <c r="BK648" s="54"/>
      <c r="BL648" s="358"/>
      <c r="BM648" s="39"/>
      <c r="BN648" s="381"/>
      <c r="BO648" s="53"/>
      <c r="BP648" s="53"/>
      <c r="BQ648" s="39"/>
      <c r="BR648" s="39"/>
      <c r="BS648" s="39"/>
      <c r="BT648" s="32"/>
      <c r="BU648" s="39"/>
      <c r="BV648" s="57"/>
      <c r="BW648" s="375"/>
      <c r="BX648" s="54"/>
      <c r="BY648" s="358"/>
      <c r="BZ648" s="58"/>
      <c r="CA648" s="59"/>
      <c r="CB648" s="60"/>
      <c r="CC648" s="59"/>
      <c r="CD648" s="59"/>
      <c r="CE648" s="61"/>
      <c r="CF648" s="39"/>
      <c r="CG648" s="39"/>
    </row>
    <row r="649" spans="1:85" ht="46.5" outlineLevel="1" x14ac:dyDescent="0.35">
      <c r="A649" s="135" t="s">
        <v>991</v>
      </c>
      <c r="B649" s="63" t="s">
        <v>1010</v>
      </c>
      <c r="C649" s="148" t="s">
        <v>81</v>
      </c>
      <c r="D649" s="148" t="s">
        <v>1011</v>
      </c>
      <c r="E649" s="36" t="s">
        <v>74</v>
      </c>
      <c r="F649" s="77">
        <f t="shared" si="113"/>
        <v>197.892</v>
      </c>
      <c r="G649" s="259">
        <f t="shared" si="114"/>
        <v>0</v>
      </c>
      <c r="H649" s="32">
        <f t="shared" si="115"/>
        <v>197.892</v>
      </c>
      <c r="I649" s="259"/>
      <c r="J649" s="32"/>
      <c r="K649" s="358"/>
      <c r="L649" s="39"/>
      <c r="M649" s="358"/>
      <c r="N649" s="39"/>
      <c r="O649" s="358"/>
      <c r="P649" s="39"/>
      <c r="Q649" s="259"/>
      <c r="R649" s="32"/>
      <c r="S649" s="39">
        <v>197.892</v>
      </c>
      <c r="T649" s="259"/>
      <c r="U649" s="32"/>
      <c r="V649" s="358"/>
      <c r="W649" s="53"/>
      <c r="X649" s="358"/>
      <c r="Y649" s="39"/>
      <c r="Z649" s="371"/>
      <c r="AA649" s="40"/>
      <c r="AB649" s="358"/>
      <c r="AC649" s="39"/>
      <c r="AD649" s="54"/>
      <c r="AE649" s="358"/>
      <c r="AF649" s="39"/>
      <c r="AG649" s="39"/>
      <c r="AH649" s="259"/>
      <c r="AI649" s="32"/>
      <c r="AJ649" s="259"/>
      <c r="AK649" s="32"/>
      <c r="AL649" s="259"/>
      <c r="AM649" s="39"/>
      <c r="AN649" s="371"/>
      <c r="AO649" s="40"/>
      <c r="AP649" s="358"/>
      <c r="AQ649" s="39"/>
      <c r="AR649" s="40"/>
      <c r="AS649" s="40"/>
      <c r="AT649" s="40"/>
      <c r="AU649" s="39"/>
      <c r="AV649" s="358"/>
      <c r="AW649" s="39"/>
      <c r="AX649" s="54"/>
      <c r="AY649" s="358"/>
      <c r="AZ649" s="39"/>
      <c r="BA649" s="358"/>
      <c r="BB649" s="39"/>
      <c r="BC649" s="40"/>
      <c r="BD649" s="39"/>
      <c r="BE649" s="39"/>
      <c r="BF649" s="40"/>
      <c r="BG649" s="40"/>
      <c r="BH649" s="55"/>
      <c r="BI649" s="44"/>
      <c r="BJ649" s="32"/>
      <c r="BK649" s="54"/>
      <c r="BL649" s="358"/>
      <c r="BM649" s="39"/>
      <c r="BN649" s="381"/>
      <c r="BO649" s="53"/>
      <c r="BP649" s="53"/>
      <c r="BQ649" s="39"/>
      <c r="BR649" s="39"/>
      <c r="BS649" s="39"/>
      <c r="BT649" s="32"/>
      <c r="BU649" s="39"/>
      <c r="BV649" s="57"/>
      <c r="BW649" s="375"/>
      <c r="BX649" s="54"/>
      <c r="BY649" s="358"/>
      <c r="BZ649" s="58"/>
      <c r="CA649" s="59"/>
      <c r="CB649" s="60"/>
      <c r="CC649" s="59"/>
      <c r="CD649" s="59"/>
      <c r="CE649" s="61"/>
      <c r="CF649" s="39"/>
      <c r="CG649" s="39"/>
    </row>
    <row r="650" spans="1:85" ht="46.5" outlineLevel="1" x14ac:dyDescent="0.35">
      <c r="A650" s="135" t="s">
        <v>991</v>
      </c>
      <c r="B650" s="63" t="s">
        <v>1012</v>
      </c>
      <c r="C650" s="148" t="s">
        <v>81</v>
      </c>
      <c r="D650" s="148" t="s">
        <v>1013</v>
      </c>
      <c r="E650" s="36" t="s">
        <v>74</v>
      </c>
      <c r="F650" s="77">
        <f t="shared" si="113"/>
        <v>308.62979999999999</v>
      </c>
      <c r="G650" s="259">
        <f t="shared" si="114"/>
        <v>127.80002</v>
      </c>
      <c r="H650" s="32">
        <f t="shared" si="115"/>
        <v>180.82977999999997</v>
      </c>
      <c r="I650" s="259"/>
      <c r="J650" s="32"/>
      <c r="K650" s="358"/>
      <c r="L650" s="39"/>
      <c r="M650" s="358"/>
      <c r="N650" s="39"/>
      <c r="O650" s="358"/>
      <c r="P650" s="39"/>
      <c r="Q650" s="259"/>
      <c r="R650" s="32"/>
      <c r="S650" s="39">
        <v>128.62979999999999</v>
      </c>
      <c r="T650" s="259">
        <v>127.80002</v>
      </c>
      <c r="U650" s="32">
        <v>52.199979999999996</v>
      </c>
      <c r="V650" s="358"/>
      <c r="W650" s="53"/>
      <c r="X650" s="358"/>
      <c r="Y650" s="39"/>
      <c r="Z650" s="371"/>
      <c r="AA650" s="40"/>
      <c r="AB650" s="358"/>
      <c r="AC650" s="39"/>
      <c r="AD650" s="54"/>
      <c r="AE650" s="358"/>
      <c r="AF650" s="39"/>
      <c r="AG650" s="39"/>
      <c r="AH650" s="259"/>
      <c r="AI650" s="32"/>
      <c r="AJ650" s="259"/>
      <c r="AK650" s="32"/>
      <c r="AL650" s="259"/>
      <c r="AM650" s="39"/>
      <c r="AN650" s="371"/>
      <c r="AO650" s="40"/>
      <c r="AP650" s="358"/>
      <c r="AQ650" s="39"/>
      <c r="AR650" s="40"/>
      <c r="AS650" s="40"/>
      <c r="AT650" s="40"/>
      <c r="AU650" s="39"/>
      <c r="AV650" s="358"/>
      <c r="AW650" s="39"/>
      <c r="AX650" s="54"/>
      <c r="AY650" s="358"/>
      <c r="AZ650" s="39"/>
      <c r="BA650" s="358"/>
      <c r="BB650" s="39"/>
      <c r="BC650" s="40"/>
      <c r="BD650" s="39"/>
      <c r="BE650" s="39"/>
      <c r="BF650" s="40"/>
      <c r="BG650" s="40"/>
      <c r="BH650" s="55"/>
      <c r="BI650" s="56"/>
      <c r="BJ650" s="39"/>
      <c r="BK650" s="54"/>
      <c r="BL650" s="358"/>
      <c r="BM650" s="39"/>
      <c r="BN650" s="381"/>
      <c r="BO650" s="53"/>
      <c r="BP650" s="53"/>
      <c r="BQ650" s="39"/>
      <c r="BR650" s="39"/>
      <c r="BS650" s="39"/>
      <c r="BT650" s="32"/>
      <c r="BU650" s="39"/>
      <c r="BV650" s="57"/>
      <c r="BW650" s="375"/>
      <c r="BX650" s="54"/>
      <c r="BY650" s="358"/>
      <c r="BZ650" s="58"/>
      <c r="CA650" s="59"/>
      <c r="CB650" s="60"/>
      <c r="CC650" s="59"/>
      <c r="CD650" s="59"/>
      <c r="CE650" s="61"/>
      <c r="CF650" s="39"/>
      <c r="CG650" s="39"/>
    </row>
    <row r="651" spans="1:85" ht="30.75" customHeight="1" outlineLevel="1" x14ac:dyDescent="0.35">
      <c r="A651" s="75" t="s">
        <v>991</v>
      </c>
      <c r="B651" s="78" t="s">
        <v>1014</v>
      </c>
      <c r="C651" s="35" t="s">
        <v>118</v>
      </c>
      <c r="D651" s="72" t="s">
        <v>1015</v>
      </c>
      <c r="E651" s="36" t="s">
        <v>74</v>
      </c>
      <c r="F651" s="77">
        <f t="shared" si="113"/>
        <v>7037.5887499999999</v>
      </c>
      <c r="G651" s="259">
        <f t="shared" si="114"/>
        <v>1883.4654499999999</v>
      </c>
      <c r="H651" s="32">
        <f t="shared" si="115"/>
        <v>5154.1233000000002</v>
      </c>
      <c r="I651" s="259"/>
      <c r="J651" s="32"/>
      <c r="K651" s="358">
        <v>389.46098999999998</v>
      </c>
      <c r="L651" s="39">
        <v>159.07561999999999</v>
      </c>
      <c r="M651" s="358"/>
      <c r="N651" s="39"/>
      <c r="O651" s="358"/>
      <c r="P651" s="39"/>
      <c r="Q651" s="259"/>
      <c r="R651" s="32"/>
      <c r="S651" s="39">
        <v>2610.3547400000002</v>
      </c>
      <c r="T651" s="259">
        <v>302.52361999999999</v>
      </c>
      <c r="U651" s="32">
        <v>123.5659</v>
      </c>
      <c r="V651" s="358"/>
      <c r="W651" s="53"/>
      <c r="X651" s="358"/>
      <c r="Y651" s="39"/>
      <c r="Z651" s="371"/>
      <c r="AA651" s="40"/>
      <c r="AB651" s="358"/>
      <c r="AC651" s="39"/>
      <c r="AD651" s="54"/>
      <c r="AE651" s="358"/>
      <c r="AF651" s="39"/>
      <c r="AG651" s="39">
        <v>1774.46585</v>
      </c>
      <c r="AH651" s="358">
        <v>1191.4808399999999</v>
      </c>
      <c r="AI651" s="39">
        <v>486.66118999999998</v>
      </c>
      <c r="AJ651" s="259"/>
      <c r="AK651" s="32"/>
      <c r="AL651" s="259"/>
      <c r="AM651" s="39"/>
      <c r="AN651" s="371"/>
      <c r="AO651" s="40"/>
      <c r="AP651" s="358"/>
      <c r="AQ651" s="39"/>
      <c r="AR651" s="40"/>
      <c r="AS651" s="40"/>
      <c r="AT651" s="40"/>
      <c r="AU651" s="39"/>
      <c r="AV651" s="358"/>
      <c r="AW651" s="39"/>
      <c r="AX651" s="54"/>
      <c r="AY651" s="358"/>
      <c r="AZ651" s="39"/>
      <c r="BA651" s="358"/>
      <c r="BB651" s="39"/>
      <c r="BC651" s="40"/>
      <c r="BD651" s="39"/>
      <c r="BE651" s="39"/>
      <c r="BF651" s="40"/>
      <c r="BG651" s="40"/>
      <c r="BH651" s="55"/>
      <c r="BI651" s="56"/>
      <c r="BJ651" s="39"/>
      <c r="BK651" s="54"/>
      <c r="BL651" s="358"/>
      <c r="BM651" s="39"/>
      <c r="BN651" s="381"/>
      <c r="BO651" s="53"/>
      <c r="BP651" s="53"/>
      <c r="BQ651" s="39"/>
      <c r="BR651" s="39"/>
      <c r="BS651" s="39"/>
      <c r="BT651" s="32"/>
      <c r="BU651" s="39"/>
      <c r="BV651" s="57"/>
      <c r="BW651" s="375"/>
      <c r="BX651" s="54"/>
      <c r="BY651" s="358"/>
      <c r="BZ651" s="58"/>
      <c r="CA651" s="59"/>
      <c r="CB651" s="60"/>
      <c r="CC651" s="59"/>
      <c r="CD651" s="59"/>
      <c r="CE651" s="61"/>
      <c r="CF651" s="39"/>
      <c r="CG651" s="39"/>
    </row>
    <row r="652" spans="1:85" ht="30.75" customHeight="1" outlineLevel="1" x14ac:dyDescent="0.35">
      <c r="A652" s="83" t="s">
        <v>991</v>
      </c>
      <c r="B652" s="78" t="s">
        <v>1016</v>
      </c>
      <c r="C652" s="35" t="s">
        <v>118</v>
      </c>
      <c r="D652" s="72" t="s">
        <v>1017</v>
      </c>
      <c r="E652" s="36" t="s">
        <v>74</v>
      </c>
      <c r="F652" s="77">
        <f t="shared" si="113"/>
        <v>129.346</v>
      </c>
      <c r="G652" s="259">
        <f t="shared" si="114"/>
        <v>91.835679999999996</v>
      </c>
      <c r="H652" s="32">
        <f t="shared" si="115"/>
        <v>37.51032</v>
      </c>
      <c r="I652" s="259"/>
      <c r="J652" s="32"/>
      <c r="K652" s="358"/>
      <c r="L652" s="39"/>
      <c r="M652" s="358"/>
      <c r="N652" s="39"/>
      <c r="O652" s="358"/>
      <c r="P652" s="39"/>
      <c r="Q652" s="259"/>
      <c r="R652" s="32"/>
      <c r="S652" s="39"/>
      <c r="T652" s="259">
        <v>91.835679999999996</v>
      </c>
      <c r="U652" s="32">
        <v>37.51032</v>
      </c>
      <c r="V652" s="358"/>
      <c r="W652" s="53"/>
      <c r="X652" s="358"/>
      <c r="Y652" s="39"/>
      <c r="Z652" s="371"/>
      <c r="AA652" s="40"/>
      <c r="AB652" s="358"/>
      <c r="AC652" s="39"/>
      <c r="AD652" s="54"/>
      <c r="AE652" s="358"/>
      <c r="AF652" s="39"/>
      <c r="AG652" s="39"/>
      <c r="AH652" s="259"/>
      <c r="AI652" s="32"/>
      <c r="AJ652" s="259"/>
      <c r="AK652" s="32"/>
      <c r="AL652" s="259"/>
      <c r="AM652" s="39"/>
      <c r="AN652" s="371"/>
      <c r="AO652" s="40"/>
      <c r="AP652" s="358"/>
      <c r="AQ652" s="39"/>
      <c r="AR652" s="40"/>
      <c r="AS652" s="40"/>
      <c r="AT652" s="40"/>
      <c r="AU652" s="39"/>
      <c r="AV652" s="358"/>
      <c r="AW652" s="39"/>
      <c r="AX652" s="54"/>
      <c r="AY652" s="358"/>
      <c r="AZ652" s="39"/>
      <c r="BA652" s="358"/>
      <c r="BB652" s="39"/>
      <c r="BC652" s="40"/>
      <c r="BD652" s="39"/>
      <c r="BE652" s="39"/>
      <c r="BF652" s="40"/>
      <c r="BG652" s="40"/>
      <c r="BH652" s="55"/>
      <c r="BI652" s="56"/>
      <c r="BJ652" s="39"/>
      <c r="BK652" s="54"/>
      <c r="BL652" s="358"/>
      <c r="BM652" s="39"/>
      <c r="BN652" s="381"/>
      <c r="BO652" s="53"/>
      <c r="BP652" s="53"/>
      <c r="BQ652" s="39"/>
      <c r="BR652" s="39"/>
      <c r="BS652" s="39"/>
      <c r="BT652" s="32"/>
      <c r="BU652" s="39"/>
      <c r="BV652" s="57"/>
      <c r="BW652" s="375"/>
      <c r="BX652" s="54"/>
      <c r="BY652" s="358"/>
      <c r="BZ652" s="58"/>
      <c r="CA652" s="59"/>
      <c r="CB652" s="60"/>
      <c r="CC652" s="59"/>
      <c r="CD652" s="59"/>
      <c r="CE652" s="61"/>
      <c r="CF652" s="39"/>
      <c r="CG652" s="39"/>
    </row>
    <row r="653" spans="1:85" ht="30.75" customHeight="1" outlineLevel="1" x14ac:dyDescent="0.35">
      <c r="A653" s="83" t="s">
        <v>991</v>
      </c>
      <c r="B653" s="10" t="s">
        <v>1018</v>
      </c>
      <c r="C653" s="35" t="s">
        <v>118</v>
      </c>
      <c r="D653" s="72" t="s">
        <v>1019</v>
      </c>
      <c r="E653" s="36" t="s">
        <v>74</v>
      </c>
      <c r="F653" s="77">
        <f t="shared" si="113"/>
        <v>1714.28424</v>
      </c>
      <c r="G653" s="259">
        <f t="shared" si="114"/>
        <v>537.41061000000002</v>
      </c>
      <c r="H653" s="32">
        <f t="shared" si="115"/>
        <v>1176.87363</v>
      </c>
      <c r="I653" s="259">
        <v>33.958460000000002</v>
      </c>
      <c r="J653" s="32">
        <v>13.87036</v>
      </c>
      <c r="K653" s="358">
        <f>41.17546+12.18456</f>
        <v>53.360019999999999</v>
      </c>
      <c r="L653" s="39">
        <f>16.81814+4.9768</f>
        <v>21.79494</v>
      </c>
      <c r="M653" s="358">
        <v>158.22528</v>
      </c>
      <c r="N653" s="39">
        <v>64.627229999999997</v>
      </c>
      <c r="O653" s="358"/>
      <c r="P653" s="39"/>
      <c r="Q653" s="259"/>
      <c r="R653" s="32"/>
      <c r="S653" s="39">
        <v>138.52440000000001</v>
      </c>
      <c r="T653" s="259">
        <v>291.86685</v>
      </c>
      <c r="U653" s="32">
        <v>119.21315</v>
      </c>
      <c r="V653" s="358"/>
      <c r="W653" s="53"/>
      <c r="X653" s="358"/>
      <c r="Y653" s="39"/>
      <c r="Z653" s="371"/>
      <c r="AA653" s="40"/>
      <c r="AB653" s="358"/>
      <c r="AC653" s="39"/>
      <c r="AD653" s="54"/>
      <c r="AE653" s="358"/>
      <c r="AF653" s="39"/>
      <c r="AG653" s="39"/>
      <c r="AH653" s="259"/>
      <c r="AI653" s="32"/>
      <c r="AJ653" s="259"/>
      <c r="AK653" s="32"/>
      <c r="AL653" s="259"/>
      <c r="AM653" s="39"/>
      <c r="AN653" s="371"/>
      <c r="AO653" s="40"/>
      <c r="AP653" s="358"/>
      <c r="AQ653" s="39"/>
      <c r="AR653" s="40"/>
      <c r="AS653" s="40"/>
      <c r="AT653" s="40"/>
      <c r="AU653" s="39"/>
      <c r="AV653" s="358"/>
      <c r="AW653" s="39"/>
      <c r="AX653" s="54"/>
      <c r="AY653" s="358"/>
      <c r="AZ653" s="39"/>
      <c r="BA653" s="358"/>
      <c r="BB653" s="39"/>
      <c r="BC653" s="40"/>
      <c r="BD653" s="39"/>
      <c r="BE653" s="39"/>
      <c r="BF653" s="40"/>
      <c r="BG653" s="40"/>
      <c r="BH653" s="55"/>
      <c r="BI653" s="56">
        <f>67.7095+101.3595</f>
        <v>169.06900000000002</v>
      </c>
      <c r="BJ653" s="39"/>
      <c r="BK653" s="54"/>
      <c r="BL653" s="358"/>
      <c r="BM653" s="39"/>
      <c r="BN653" s="381"/>
      <c r="BO653" s="53"/>
      <c r="BP653" s="53"/>
      <c r="BQ653" s="39"/>
      <c r="BR653" s="39"/>
      <c r="BS653" s="39"/>
      <c r="BT653" s="32"/>
      <c r="BU653" s="39"/>
      <c r="BV653" s="57"/>
      <c r="BW653" s="375"/>
      <c r="BX653" s="54"/>
      <c r="BY653" s="358"/>
      <c r="BZ653" s="58"/>
      <c r="CA653" s="59"/>
      <c r="CB653" s="60"/>
      <c r="CC653" s="59"/>
      <c r="CD653" s="59"/>
      <c r="CE653" s="61">
        <v>649.77454999999998</v>
      </c>
      <c r="CF653" s="39"/>
      <c r="CG653" s="39"/>
    </row>
    <row r="654" spans="1:85" ht="30.75" customHeight="1" outlineLevel="1" x14ac:dyDescent="0.35">
      <c r="A654" s="75" t="s">
        <v>991</v>
      </c>
      <c r="B654" s="78" t="s">
        <v>1020</v>
      </c>
      <c r="C654" s="35" t="s">
        <v>118</v>
      </c>
      <c r="D654" s="72" t="s">
        <v>1021</v>
      </c>
      <c r="E654" s="36" t="s">
        <v>74</v>
      </c>
      <c r="F654" s="77">
        <f t="shared" si="113"/>
        <v>108.84059999999999</v>
      </c>
      <c r="G654" s="259">
        <f t="shared" si="114"/>
        <v>0</v>
      </c>
      <c r="H654" s="32">
        <f t="shared" si="115"/>
        <v>108.84059999999999</v>
      </c>
      <c r="I654" s="259"/>
      <c r="J654" s="32"/>
      <c r="K654" s="358"/>
      <c r="L654" s="39"/>
      <c r="M654" s="358"/>
      <c r="N654" s="39"/>
      <c r="O654" s="358"/>
      <c r="P654" s="39"/>
      <c r="Q654" s="259"/>
      <c r="R654" s="32"/>
      <c r="S654" s="39">
        <v>108.84059999999999</v>
      </c>
      <c r="T654" s="259"/>
      <c r="U654" s="32"/>
      <c r="V654" s="358"/>
      <c r="W654" s="53"/>
      <c r="X654" s="358"/>
      <c r="Y654" s="39"/>
      <c r="Z654" s="371"/>
      <c r="AA654" s="40"/>
      <c r="AB654" s="358"/>
      <c r="AC654" s="39"/>
      <c r="AD654" s="54"/>
      <c r="AE654" s="358"/>
      <c r="AF654" s="39"/>
      <c r="AG654" s="39"/>
      <c r="AH654" s="259"/>
      <c r="AI654" s="32"/>
      <c r="AJ654" s="259"/>
      <c r="AK654" s="32"/>
      <c r="AL654" s="259"/>
      <c r="AM654" s="39"/>
      <c r="AN654" s="371"/>
      <c r="AO654" s="40"/>
      <c r="AP654" s="358"/>
      <c r="AQ654" s="39"/>
      <c r="AR654" s="40"/>
      <c r="AS654" s="40"/>
      <c r="AT654" s="40"/>
      <c r="AU654" s="39"/>
      <c r="AV654" s="358"/>
      <c r="AW654" s="39"/>
      <c r="AX654" s="54"/>
      <c r="AY654" s="358"/>
      <c r="AZ654" s="39"/>
      <c r="BA654" s="358"/>
      <c r="BB654" s="39"/>
      <c r="BC654" s="40"/>
      <c r="BD654" s="39"/>
      <c r="BE654" s="39"/>
      <c r="BF654" s="40"/>
      <c r="BG654" s="40"/>
      <c r="BH654" s="55"/>
      <c r="BI654" s="56"/>
      <c r="BJ654" s="39"/>
      <c r="BK654" s="54"/>
      <c r="BL654" s="358"/>
      <c r="BM654" s="39"/>
      <c r="BN654" s="381"/>
      <c r="BO654" s="53"/>
      <c r="BP654" s="53"/>
      <c r="BQ654" s="39"/>
      <c r="BR654" s="39"/>
      <c r="BS654" s="39"/>
      <c r="BT654" s="32"/>
      <c r="BU654" s="39"/>
      <c r="BV654" s="57"/>
      <c r="BW654" s="375"/>
      <c r="BX654" s="54"/>
      <c r="BY654" s="358"/>
      <c r="BZ654" s="58"/>
      <c r="CA654" s="59"/>
      <c r="CB654" s="60"/>
      <c r="CC654" s="59"/>
      <c r="CD654" s="59"/>
      <c r="CE654" s="61"/>
      <c r="CF654" s="39"/>
      <c r="CG654" s="39"/>
    </row>
    <row r="655" spans="1:85" ht="30.75" customHeight="1" outlineLevel="1" x14ac:dyDescent="0.35">
      <c r="A655" s="83" t="s">
        <v>991</v>
      </c>
      <c r="B655" s="10" t="s">
        <v>1022</v>
      </c>
      <c r="C655" s="35" t="s">
        <v>118</v>
      </c>
      <c r="D655" s="72" t="s">
        <v>1023</v>
      </c>
      <c r="E655" s="36" t="s">
        <v>74</v>
      </c>
      <c r="F655" s="77">
        <f t="shared" si="113"/>
        <v>3277.9439499999999</v>
      </c>
      <c r="G655" s="259">
        <f t="shared" si="114"/>
        <v>611.40503000000001</v>
      </c>
      <c r="H655" s="32">
        <f t="shared" si="115"/>
        <v>2666.53892</v>
      </c>
      <c r="I655" s="259">
        <v>33.170349999999999</v>
      </c>
      <c r="J655" s="32">
        <v>13.548450000000001</v>
      </c>
      <c r="K655" s="358">
        <f>210.47276+65.18743</f>
        <v>275.66019</v>
      </c>
      <c r="L655" s="39">
        <f>85.96774+26.62585</f>
        <v>112.59359000000001</v>
      </c>
      <c r="M655" s="358">
        <v>134.01691</v>
      </c>
      <c r="N655" s="39">
        <v>54.739289999999997</v>
      </c>
      <c r="O655" s="358"/>
      <c r="P655" s="39"/>
      <c r="Q655" s="259"/>
      <c r="R655" s="32"/>
      <c r="S655" s="39">
        <v>566.46585000000005</v>
      </c>
      <c r="T655" s="259">
        <v>168.55758</v>
      </c>
      <c r="U655" s="32">
        <v>68.84742</v>
      </c>
      <c r="V655" s="358"/>
      <c r="W655" s="53"/>
      <c r="X655" s="358"/>
      <c r="Y655" s="39"/>
      <c r="Z655" s="371"/>
      <c r="AA655" s="40"/>
      <c r="AB655" s="358"/>
      <c r="AC655" s="39"/>
      <c r="AD655" s="54"/>
      <c r="AE655" s="358"/>
      <c r="AF655" s="39"/>
      <c r="AG655" s="39"/>
      <c r="AH655" s="259"/>
      <c r="AI655" s="32"/>
      <c r="AJ655" s="259"/>
      <c r="AK655" s="32"/>
      <c r="AL655" s="259"/>
      <c r="AM655" s="39"/>
      <c r="AN655" s="371"/>
      <c r="AO655" s="40"/>
      <c r="AP655" s="358"/>
      <c r="AQ655" s="39"/>
      <c r="AR655" s="40"/>
      <c r="AS655" s="40"/>
      <c r="AT655" s="40"/>
      <c r="AU655" s="39"/>
      <c r="AV655" s="358"/>
      <c r="AW655" s="39"/>
      <c r="AX655" s="54"/>
      <c r="AY655" s="358"/>
      <c r="AZ655" s="39"/>
      <c r="BA655" s="358"/>
      <c r="BB655" s="39"/>
      <c r="BC655" s="40"/>
      <c r="BD655" s="39"/>
      <c r="BE655" s="39"/>
      <c r="BF655" s="40"/>
      <c r="BG655" s="40"/>
      <c r="BH655" s="55"/>
      <c r="BI655" s="56">
        <f>94.181+341</f>
        <v>435.18099999999998</v>
      </c>
      <c r="BJ655" s="39"/>
      <c r="BK655" s="54"/>
      <c r="BL655" s="358"/>
      <c r="BM655" s="39"/>
      <c r="BN655" s="381"/>
      <c r="BO655" s="53"/>
      <c r="BP655" s="53"/>
      <c r="BQ655" s="39"/>
      <c r="BR655" s="39"/>
      <c r="BS655" s="39"/>
      <c r="BT655" s="32"/>
      <c r="BU655" s="39">
        <v>1027.5334700000001</v>
      </c>
      <c r="BV655" s="57"/>
      <c r="BW655" s="375"/>
      <c r="BX655" s="54"/>
      <c r="BY655" s="358"/>
      <c r="BZ655" s="58"/>
      <c r="CA655" s="59"/>
      <c r="CB655" s="60"/>
      <c r="CC655" s="59"/>
      <c r="CD655" s="59"/>
      <c r="CE655" s="61">
        <v>387.62984999999998</v>
      </c>
      <c r="CF655" s="39"/>
      <c r="CG655" s="39"/>
    </row>
    <row r="656" spans="1:85" outlineLevel="1" x14ac:dyDescent="0.35">
      <c r="A656" s="83" t="s">
        <v>991</v>
      </c>
      <c r="B656" s="10" t="s">
        <v>1024</v>
      </c>
      <c r="C656" s="35" t="s">
        <v>118</v>
      </c>
      <c r="D656" s="72" t="s">
        <v>1025</v>
      </c>
      <c r="E656" s="36" t="s">
        <v>74</v>
      </c>
      <c r="F656" s="77">
        <f t="shared" si="113"/>
        <v>3455.4021699999998</v>
      </c>
      <c r="G656" s="259">
        <f t="shared" si="114"/>
        <v>408.68597</v>
      </c>
      <c r="H656" s="32">
        <f t="shared" si="115"/>
        <v>3046.7161999999998</v>
      </c>
      <c r="I656" s="259"/>
      <c r="J656" s="32"/>
      <c r="K656" s="358">
        <f>208.03899+64.59769</f>
        <v>272.63668000000001</v>
      </c>
      <c r="L656" s="39">
        <f>84.97367+26.38498</f>
        <v>111.35865</v>
      </c>
      <c r="M656" s="358">
        <v>136.04929000000001</v>
      </c>
      <c r="N656" s="39">
        <v>55.569409999999998</v>
      </c>
      <c r="O656" s="358"/>
      <c r="P656" s="39"/>
      <c r="Q656" s="259"/>
      <c r="R656" s="32"/>
      <c r="S656" s="39">
        <v>595.65491999999995</v>
      </c>
      <c r="T656" s="259"/>
      <c r="U656" s="32"/>
      <c r="V656" s="358"/>
      <c r="W656" s="53"/>
      <c r="X656" s="358"/>
      <c r="Y656" s="39"/>
      <c r="Z656" s="371"/>
      <c r="AA656" s="40"/>
      <c r="AB656" s="358"/>
      <c r="AC656" s="39"/>
      <c r="AD656" s="54"/>
      <c r="AE656" s="358"/>
      <c r="AF656" s="39"/>
      <c r="AG656" s="39"/>
      <c r="AH656" s="259"/>
      <c r="AI656" s="32"/>
      <c r="AJ656" s="259"/>
      <c r="AK656" s="32"/>
      <c r="AL656" s="259"/>
      <c r="AM656" s="39"/>
      <c r="AN656" s="371"/>
      <c r="AO656" s="40"/>
      <c r="AP656" s="358"/>
      <c r="AQ656" s="39"/>
      <c r="AR656" s="40"/>
      <c r="AS656" s="40"/>
      <c r="AT656" s="40"/>
      <c r="AU656" s="39"/>
      <c r="AV656" s="358"/>
      <c r="AW656" s="39"/>
      <c r="AX656" s="54"/>
      <c r="AY656" s="358"/>
      <c r="AZ656" s="39"/>
      <c r="BA656" s="358"/>
      <c r="BB656" s="39"/>
      <c r="BC656" s="40"/>
      <c r="BD656" s="39"/>
      <c r="BE656" s="39"/>
      <c r="BF656" s="40"/>
      <c r="BG656" s="40"/>
      <c r="BH656" s="55"/>
      <c r="BI656" s="56">
        <v>120.0415</v>
      </c>
      <c r="BJ656" s="39"/>
      <c r="BK656" s="54"/>
      <c r="BL656" s="358"/>
      <c r="BM656" s="39"/>
      <c r="BN656" s="381"/>
      <c r="BO656" s="53"/>
      <c r="BP656" s="53"/>
      <c r="BQ656" s="39"/>
      <c r="BR656" s="39"/>
      <c r="BS656" s="39"/>
      <c r="BT656" s="32"/>
      <c r="BU656" s="39">
        <v>439.60460999999998</v>
      </c>
      <c r="BV656" s="57"/>
      <c r="BW656" s="375"/>
      <c r="BX656" s="54"/>
      <c r="BY656" s="358"/>
      <c r="BZ656" s="58"/>
      <c r="CA656" s="59"/>
      <c r="CB656" s="60"/>
      <c r="CC656" s="59"/>
      <c r="CD656" s="59"/>
      <c r="CE656" s="61">
        <v>1724.48711</v>
      </c>
      <c r="CF656" s="39"/>
      <c r="CG656" s="39"/>
    </row>
    <row r="657" spans="1:85" outlineLevel="1" x14ac:dyDescent="0.35">
      <c r="A657" s="83" t="s">
        <v>991</v>
      </c>
      <c r="B657" s="10" t="s">
        <v>1026</v>
      </c>
      <c r="C657" s="35" t="s">
        <v>118</v>
      </c>
      <c r="D657" s="72" t="s">
        <v>1027</v>
      </c>
      <c r="E657" s="36" t="s">
        <v>74</v>
      </c>
      <c r="F657" s="77">
        <f t="shared" si="113"/>
        <v>321.5745</v>
      </c>
      <c r="G657" s="259">
        <f t="shared" si="114"/>
        <v>0</v>
      </c>
      <c r="H657" s="32">
        <f t="shared" si="115"/>
        <v>321.5745</v>
      </c>
      <c r="I657" s="259"/>
      <c r="J657" s="32"/>
      <c r="K657" s="358"/>
      <c r="L657" s="39"/>
      <c r="M657" s="358"/>
      <c r="N657" s="39"/>
      <c r="O657" s="358"/>
      <c r="P657" s="39"/>
      <c r="Q657" s="259"/>
      <c r="R657" s="32"/>
      <c r="S657" s="39">
        <v>321.5745</v>
      </c>
      <c r="T657" s="259"/>
      <c r="U657" s="32"/>
      <c r="V657" s="358"/>
      <c r="W657" s="53"/>
      <c r="X657" s="358"/>
      <c r="Y657" s="39"/>
      <c r="Z657" s="371"/>
      <c r="AA657" s="40"/>
      <c r="AB657" s="358"/>
      <c r="AC657" s="39"/>
      <c r="AD657" s="54"/>
      <c r="AE657" s="358"/>
      <c r="AF657" s="39"/>
      <c r="AG657" s="39"/>
      <c r="AH657" s="259"/>
      <c r="AI657" s="32"/>
      <c r="AJ657" s="259"/>
      <c r="AK657" s="32"/>
      <c r="AL657" s="259"/>
      <c r="AM657" s="39"/>
      <c r="AN657" s="371"/>
      <c r="AO657" s="40"/>
      <c r="AP657" s="358"/>
      <c r="AQ657" s="39"/>
      <c r="AR657" s="40"/>
      <c r="AS657" s="40"/>
      <c r="AT657" s="40"/>
      <c r="AU657" s="39"/>
      <c r="AV657" s="358"/>
      <c r="AW657" s="39"/>
      <c r="AX657" s="54"/>
      <c r="AY657" s="358"/>
      <c r="AZ657" s="39"/>
      <c r="BA657" s="358"/>
      <c r="BB657" s="39"/>
      <c r="BC657" s="40"/>
      <c r="BD657" s="39"/>
      <c r="BE657" s="39"/>
      <c r="BF657" s="40"/>
      <c r="BG657" s="40"/>
      <c r="BH657" s="55"/>
      <c r="BI657" s="56"/>
      <c r="BJ657" s="39"/>
      <c r="BK657" s="54"/>
      <c r="BL657" s="358"/>
      <c r="BM657" s="39"/>
      <c r="BN657" s="381"/>
      <c r="BO657" s="53"/>
      <c r="BP657" s="53"/>
      <c r="BQ657" s="39"/>
      <c r="BR657" s="39"/>
      <c r="BS657" s="39"/>
      <c r="BT657" s="32"/>
      <c r="BU657" s="39"/>
      <c r="BV657" s="57"/>
      <c r="BW657" s="375"/>
      <c r="BX657" s="54"/>
      <c r="BY657" s="358"/>
      <c r="BZ657" s="58"/>
      <c r="CA657" s="59"/>
      <c r="CB657" s="60"/>
      <c r="CC657" s="59"/>
      <c r="CD657" s="59"/>
      <c r="CE657" s="61"/>
      <c r="CF657" s="39"/>
      <c r="CG657" s="39"/>
    </row>
    <row r="658" spans="1:85" outlineLevel="1" x14ac:dyDescent="0.35">
      <c r="A658" s="75" t="s">
        <v>991</v>
      </c>
      <c r="B658" s="78" t="s">
        <v>1028</v>
      </c>
      <c r="C658" s="35" t="s">
        <v>118</v>
      </c>
      <c r="D658" s="72" t="s">
        <v>1029</v>
      </c>
      <c r="E658" s="36" t="s">
        <v>74</v>
      </c>
      <c r="F658" s="77">
        <f t="shared" si="113"/>
        <v>3460.4242200000003</v>
      </c>
      <c r="G658" s="259">
        <f t="shared" si="114"/>
        <v>826.39334000000008</v>
      </c>
      <c r="H658" s="32">
        <f t="shared" si="115"/>
        <v>2634.0308800000003</v>
      </c>
      <c r="I658" s="259"/>
      <c r="J658" s="32"/>
      <c r="K658" s="358">
        <v>150.54776000000001</v>
      </c>
      <c r="L658" s="39">
        <v>61.491340000000001</v>
      </c>
      <c r="M658" s="358"/>
      <c r="N658" s="39"/>
      <c r="O658" s="358"/>
      <c r="P658" s="39"/>
      <c r="Q658" s="259"/>
      <c r="R658" s="32"/>
      <c r="S658" s="39">
        <v>346.31099999999998</v>
      </c>
      <c r="T658" s="259">
        <v>675.84558000000004</v>
      </c>
      <c r="U658" s="32">
        <v>276.04942</v>
      </c>
      <c r="V658" s="358"/>
      <c r="W658" s="53"/>
      <c r="X658" s="358"/>
      <c r="Y658" s="39"/>
      <c r="Z658" s="371"/>
      <c r="AA658" s="40"/>
      <c r="AB658" s="358"/>
      <c r="AC658" s="39"/>
      <c r="AD658" s="54"/>
      <c r="AE658" s="358"/>
      <c r="AF658" s="39"/>
      <c r="AG658" s="39"/>
      <c r="AH658" s="259"/>
      <c r="AI658" s="32"/>
      <c r="AJ658" s="259"/>
      <c r="AK658" s="32"/>
      <c r="AL658" s="259"/>
      <c r="AM658" s="39"/>
      <c r="AN658" s="371"/>
      <c r="AO658" s="40"/>
      <c r="AP658" s="358"/>
      <c r="AQ658" s="39"/>
      <c r="AR658" s="40"/>
      <c r="AS658" s="40"/>
      <c r="AT658" s="40"/>
      <c r="AU658" s="39"/>
      <c r="AV658" s="358"/>
      <c r="AW658" s="39"/>
      <c r="AX658" s="54"/>
      <c r="AY658" s="358"/>
      <c r="AZ658" s="39"/>
      <c r="BA658" s="358"/>
      <c r="BB658" s="39"/>
      <c r="BC658" s="40"/>
      <c r="BD658" s="39"/>
      <c r="BE658" s="39"/>
      <c r="BF658" s="40"/>
      <c r="BG658" s="40"/>
      <c r="BH658" s="55"/>
      <c r="BI658" s="56"/>
      <c r="BJ658" s="39"/>
      <c r="BK658" s="54"/>
      <c r="BL658" s="358"/>
      <c r="BM658" s="39"/>
      <c r="BN658" s="381"/>
      <c r="BO658" s="53"/>
      <c r="BP658" s="53"/>
      <c r="BQ658" s="39"/>
      <c r="BR658" s="39"/>
      <c r="BS658" s="39"/>
      <c r="BT658" s="32"/>
      <c r="BU658" s="39"/>
      <c r="BV658" s="57"/>
      <c r="BW658" s="375"/>
      <c r="BX658" s="54"/>
      <c r="BY658" s="358"/>
      <c r="BZ658" s="58"/>
      <c r="CA658" s="59"/>
      <c r="CB658" s="60"/>
      <c r="CC658" s="59"/>
      <c r="CD658" s="59"/>
      <c r="CE658" s="61">
        <v>1950.17912</v>
      </c>
      <c r="CF658" s="39"/>
      <c r="CG658" s="39"/>
    </row>
    <row r="659" spans="1:85" outlineLevel="1" x14ac:dyDescent="0.35">
      <c r="A659" s="83" t="s">
        <v>991</v>
      </c>
      <c r="B659" s="10" t="s">
        <v>1030</v>
      </c>
      <c r="C659" s="35" t="s">
        <v>118</v>
      </c>
      <c r="D659" s="72" t="s">
        <v>1031</v>
      </c>
      <c r="E659" s="36" t="s">
        <v>74</v>
      </c>
      <c r="F659" s="77">
        <f t="shared" si="113"/>
        <v>14583.758970000001</v>
      </c>
      <c r="G659" s="259">
        <f t="shared" si="114"/>
        <v>1653.6734500000002</v>
      </c>
      <c r="H659" s="32">
        <f t="shared" si="115"/>
        <v>12930.085520000001</v>
      </c>
      <c r="I659" s="259"/>
      <c r="J659" s="32"/>
      <c r="K659" s="358">
        <f>441.1656+146.21479</f>
        <v>587.38039000000003</v>
      </c>
      <c r="L659" s="39">
        <f>180.1944+59.72153</f>
        <v>239.91593</v>
      </c>
      <c r="M659" s="358">
        <v>408.72998999999999</v>
      </c>
      <c r="N659" s="39">
        <v>166.94605000000001</v>
      </c>
      <c r="O659" s="358"/>
      <c r="P659" s="39"/>
      <c r="Q659" s="259"/>
      <c r="R659" s="32"/>
      <c r="S659" s="39">
        <v>1187.3520000000001</v>
      </c>
      <c r="T659" s="259">
        <v>657.56307000000004</v>
      </c>
      <c r="U659" s="32">
        <v>268.58193</v>
      </c>
      <c r="V659" s="358"/>
      <c r="W659" s="53"/>
      <c r="X659" s="358"/>
      <c r="Y659" s="39"/>
      <c r="Z659" s="371"/>
      <c r="AA659" s="40"/>
      <c r="AB659" s="358"/>
      <c r="AC659" s="39"/>
      <c r="AD659" s="54"/>
      <c r="AE659" s="358"/>
      <c r="AF659" s="39"/>
      <c r="AG659" s="39"/>
      <c r="AH659" s="259"/>
      <c r="AI659" s="32"/>
      <c r="AJ659" s="259"/>
      <c r="AK659" s="32"/>
      <c r="AL659" s="259"/>
      <c r="AM659" s="39"/>
      <c r="AN659" s="371"/>
      <c r="AO659" s="40"/>
      <c r="AP659" s="358"/>
      <c r="AQ659" s="39"/>
      <c r="AR659" s="40"/>
      <c r="AS659" s="40"/>
      <c r="AT659" s="40"/>
      <c r="AU659" s="39"/>
      <c r="AV659" s="358"/>
      <c r="AW659" s="39"/>
      <c r="AX659" s="54"/>
      <c r="AY659" s="358"/>
      <c r="AZ659" s="39"/>
      <c r="BA659" s="358"/>
      <c r="BB659" s="39"/>
      <c r="BC659" s="40"/>
      <c r="BD659" s="39"/>
      <c r="BE659" s="39"/>
      <c r="BF659" s="40"/>
      <c r="BG659" s="40"/>
      <c r="BH659" s="55"/>
      <c r="BI659" s="56">
        <f>64.33+61.395+426.17584</f>
        <v>551.90084000000002</v>
      </c>
      <c r="BJ659" s="39"/>
      <c r="BK659" s="54"/>
      <c r="BL659" s="358"/>
      <c r="BM659" s="39"/>
      <c r="BN659" s="381"/>
      <c r="BO659" s="53"/>
      <c r="BP659" s="53"/>
      <c r="BQ659" s="39"/>
      <c r="BR659" s="39"/>
      <c r="BS659" s="39"/>
      <c r="BT659" s="32"/>
      <c r="BU659" s="39"/>
      <c r="BV659" s="57"/>
      <c r="BW659" s="375"/>
      <c r="BX659" s="54"/>
      <c r="BY659" s="358"/>
      <c r="BZ659" s="58"/>
      <c r="CA659" s="59"/>
      <c r="CB659" s="60"/>
      <c r="CC659" s="59"/>
      <c r="CD659" s="59"/>
      <c r="CE659" s="61">
        <v>10515.38877</v>
      </c>
      <c r="CF659" s="39"/>
      <c r="CG659" s="39"/>
    </row>
    <row r="660" spans="1:85" outlineLevel="1" x14ac:dyDescent="0.35">
      <c r="A660" s="83" t="s">
        <v>991</v>
      </c>
      <c r="B660" s="10" t="s">
        <v>1032</v>
      </c>
      <c r="C660" s="35" t="s">
        <v>118</v>
      </c>
      <c r="D660" s="72" t="s">
        <v>1033</v>
      </c>
      <c r="E660" s="36" t="s">
        <v>74</v>
      </c>
      <c r="F660" s="77">
        <f t="shared" si="113"/>
        <v>1095.99296</v>
      </c>
      <c r="G660" s="259">
        <f t="shared" si="114"/>
        <v>90.645710000000008</v>
      </c>
      <c r="H660" s="32">
        <f t="shared" si="115"/>
        <v>1005.34725</v>
      </c>
      <c r="I660" s="259"/>
      <c r="J660" s="32"/>
      <c r="K660" s="358">
        <v>55.145699999999998</v>
      </c>
      <c r="L660" s="39">
        <v>22.5243</v>
      </c>
      <c r="M660" s="358"/>
      <c r="N660" s="39"/>
      <c r="O660" s="358"/>
      <c r="P660" s="39"/>
      <c r="Q660" s="259"/>
      <c r="R660" s="32"/>
      <c r="S660" s="39">
        <v>148.41900000000001</v>
      </c>
      <c r="T660" s="259">
        <v>35.500010000000003</v>
      </c>
      <c r="U660" s="32">
        <v>14.49999</v>
      </c>
      <c r="V660" s="358"/>
      <c r="W660" s="53"/>
      <c r="X660" s="358"/>
      <c r="Y660" s="39"/>
      <c r="Z660" s="371"/>
      <c r="AA660" s="40"/>
      <c r="AB660" s="358"/>
      <c r="AC660" s="39"/>
      <c r="AD660" s="54"/>
      <c r="AE660" s="358"/>
      <c r="AF660" s="39"/>
      <c r="AG660" s="39"/>
      <c r="AH660" s="259"/>
      <c r="AI660" s="32"/>
      <c r="AJ660" s="259"/>
      <c r="AK660" s="32"/>
      <c r="AL660" s="259"/>
      <c r="AM660" s="39"/>
      <c r="AN660" s="371"/>
      <c r="AO660" s="40"/>
      <c r="AP660" s="358"/>
      <c r="AQ660" s="39"/>
      <c r="AR660" s="40"/>
      <c r="AS660" s="40"/>
      <c r="AT660" s="40"/>
      <c r="AU660" s="39"/>
      <c r="AV660" s="358"/>
      <c r="AW660" s="39"/>
      <c r="AX660" s="54"/>
      <c r="AY660" s="358"/>
      <c r="AZ660" s="39"/>
      <c r="BA660" s="358"/>
      <c r="BB660" s="39"/>
      <c r="BC660" s="40"/>
      <c r="BD660" s="39"/>
      <c r="BE660" s="39"/>
      <c r="BF660" s="40"/>
      <c r="BG660" s="40"/>
      <c r="BH660" s="55"/>
      <c r="BI660" s="56"/>
      <c r="BJ660" s="39"/>
      <c r="BK660" s="54"/>
      <c r="BL660" s="358"/>
      <c r="BM660" s="39"/>
      <c r="BN660" s="381"/>
      <c r="BO660" s="53"/>
      <c r="BP660" s="53"/>
      <c r="BQ660" s="39"/>
      <c r="BR660" s="39"/>
      <c r="BS660" s="39"/>
      <c r="BT660" s="32"/>
      <c r="BU660" s="39"/>
      <c r="BV660" s="57"/>
      <c r="BW660" s="375"/>
      <c r="BX660" s="54"/>
      <c r="BY660" s="358"/>
      <c r="BZ660" s="58"/>
      <c r="CA660" s="59"/>
      <c r="CB660" s="60"/>
      <c r="CC660" s="59"/>
      <c r="CD660" s="59"/>
      <c r="CE660" s="61">
        <v>819.90395999999998</v>
      </c>
      <c r="CF660" s="39"/>
      <c r="CG660" s="39"/>
    </row>
    <row r="661" spans="1:85" outlineLevel="1" x14ac:dyDescent="0.35">
      <c r="A661" s="83" t="s">
        <v>991</v>
      </c>
      <c r="B661" s="10" t="s">
        <v>1034</v>
      </c>
      <c r="C661" s="35" t="s">
        <v>118</v>
      </c>
      <c r="D661" s="72" t="s">
        <v>1035</v>
      </c>
      <c r="E661" s="36" t="s">
        <v>74</v>
      </c>
      <c r="F661" s="77">
        <f t="shared" si="113"/>
        <v>2145.78602</v>
      </c>
      <c r="G661" s="259">
        <f t="shared" si="114"/>
        <v>253.6653</v>
      </c>
      <c r="H661" s="32">
        <f t="shared" si="115"/>
        <v>1892.1207200000001</v>
      </c>
      <c r="I661" s="259"/>
      <c r="J661" s="32"/>
      <c r="K661" s="358"/>
      <c r="L661" s="39"/>
      <c r="M661" s="358"/>
      <c r="N661" s="39"/>
      <c r="O661" s="358"/>
      <c r="P661" s="39"/>
      <c r="Q661" s="259"/>
      <c r="R661" s="32"/>
      <c r="S661" s="39">
        <v>197.892</v>
      </c>
      <c r="T661" s="259">
        <v>253.6653</v>
      </c>
      <c r="U661" s="32">
        <v>103.6097</v>
      </c>
      <c r="V661" s="358"/>
      <c r="W661" s="53"/>
      <c r="X661" s="358"/>
      <c r="Y661" s="39"/>
      <c r="Z661" s="371"/>
      <c r="AA661" s="40"/>
      <c r="AB661" s="358"/>
      <c r="AC661" s="39"/>
      <c r="AD661" s="54"/>
      <c r="AE661" s="358"/>
      <c r="AF661" s="39"/>
      <c r="AG661" s="39"/>
      <c r="AH661" s="259"/>
      <c r="AI661" s="32"/>
      <c r="AJ661" s="259"/>
      <c r="AK661" s="32"/>
      <c r="AL661" s="259"/>
      <c r="AM661" s="39"/>
      <c r="AN661" s="371"/>
      <c r="AO661" s="40"/>
      <c r="AP661" s="358"/>
      <c r="AQ661" s="39"/>
      <c r="AR661" s="40"/>
      <c r="AS661" s="40"/>
      <c r="AT661" s="40"/>
      <c r="AU661" s="39"/>
      <c r="AV661" s="358"/>
      <c r="AW661" s="39"/>
      <c r="AX661" s="54"/>
      <c r="AY661" s="358"/>
      <c r="AZ661" s="39"/>
      <c r="BA661" s="358"/>
      <c r="BB661" s="39"/>
      <c r="BC661" s="40"/>
      <c r="BD661" s="39"/>
      <c r="BE661" s="39"/>
      <c r="BF661" s="40"/>
      <c r="BG661" s="40"/>
      <c r="BH661" s="55"/>
      <c r="BI661" s="56"/>
      <c r="BJ661" s="39"/>
      <c r="BK661" s="54"/>
      <c r="BL661" s="358"/>
      <c r="BM661" s="39"/>
      <c r="BN661" s="381"/>
      <c r="BO661" s="53"/>
      <c r="BP661" s="53"/>
      <c r="BQ661" s="39"/>
      <c r="BR661" s="39"/>
      <c r="BS661" s="39"/>
      <c r="BT661" s="32"/>
      <c r="BU661" s="39"/>
      <c r="BV661" s="57"/>
      <c r="BW661" s="375"/>
      <c r="BX661" s="54"/>
      <c r="BY661" s="358"/>
      <c r="BZ661" s="58"/>
      <c r="CA661" s="59"/>
      <c r="CB661" s="60"/>
      <c r="CC661" s="59"/>
      <c r="CD661" s="59"/>
      <c r="CE661" s="61">
        <v>1590.6190200000001</v>
      </c>
      <c r="CF661" s="39"/>
      <c r="CG661" s="39"/>
    </row>
    <row r="662" spans="1:85" outlineLevel="1" x14ac:dyDescent="0.35">
      <c r="A662" s="83" t="s">
        <v>991</v>
      </c>
      <c r="B662" s="289" t="s">
        <v>1198</v>
      </c>
      <c r="C662" s="283" t="s">
        <v>1164</v>
      </c>
      <c r="D662" s="284">
        <v>244002201381</v>
      </c>
      <c r="E662" s="285"/>
      <c r="F662" s="77">
        <f t="shared" si="113"/>
        <v>2000</v>
      </c>
      <c r="G662" s="259">
        <f t="shared" si="114"/>
        <v>0</v>
      </c>
      <c r="H662" s="32">
        <f t="shared" si="115"/>
        <v>2000</v>
      </c>
      <c r="I662" s="350"/>
      <c r="J662" s="281"/>
      <c r="K662" s="367"/>
      <c r="L662" s="280"/>
      <c r="M662" s="367"/>
      <c r="N662" s="280"/>
      <c r="O662" s="367"/>
      <c r="P662" s="280"/>
      <c r="Q662" s="350"/>
      <c r="R662" s="281"/>
      <c r="S662" s="280"/>
      <c r="T662" s="350"/>
      <c r="U662" s="281"/>
      <c r="V662" s="367"/>
      <c r="W662" s="279"/>
      <c r="X662" s="367"/>
      <c r="Y662" s="280"/>
      <c r="Z662" s="367"/>
      <c r="AA662" s="280"/>
      <c r="AB662" s="367"/>
      <c r="AC662" s="280"/>
      <c r="AD662" s="280"/>
      <c r="AE662" s="367"/>
      <c r="AF662" s="280"/>
      <c r="AG662" s="280"/>
      <c r="AH662" s="350"/>
      <c r="AI662" s="281"/>
      <c r="AJ662" s="350"/>
      <c r="AK662" s="281"/>
      <c r="AL662" s="350"/>
      <c r="AM662" s="280"/>
      <c r="AN662" s="367"/>
      <c r="AO662" s="280"/>
      <c r="AP662" s="367"/>
      <c r="AQ662" s="280"/>
      <c r="AR662" s="280"/>
      <c r="AS662" s="280">
        <v>2000</v>
      </c>
      <c r="AT662" s="280"/>
      <c r="AU662" s="280"/>
      <c r="AV662" s="367"/>
      <c r="AW662" s="280"/>
      <c r="AX662" s="280"/>
      <c r="AY662" s="367"/>
      <c r="AZ662" s="280"/>
      <c r="BA662" s="367"/>
      <c r="BB662" s="280"/>
      <c r="BC662" s="280"/>
      <c r="BD662" s="280"/>
      <c r="BE662" s="280"/>
      <c r="BF662" s="280"/>
      <c r="BG662" s="280"/>
      <c r="BH662" s="280"/>
      <c r="BI662" s="280"/>
      <c r="BJ662" s="280"/>
      <c r="BK662" s="280"/>
      <c r="BL662" s="367"/>
      <c r="BM662" s="280"/>
      <c r="BN662" s="397"/>
      <c r="BO662" s="279"/>
      <c r="BP662" s="279"/>
      <c r="BQ662" s="280"/>
      <c r="BR662" s="280"/>
      <c r="BS662" s="280"/>
      <c r="BT662" s="281"/>
      <c r="BU662" s="280"/>
      <c r="BV662" s="280"/>
      <c r="BW662" s="367"/>
      <c r="BX662" s="280"/>
      <c r="BY662" s="367"/>
      <c r="BZ662" s="279"/>
      <c r="CA662" s="279"/>
      <c r="CB662" s="279"/>
      <c r="CC662" s="279"/>
      <c r="CD662" s="279"/>
      <c r="CE662" s="279"/>
      <c r="CF662" s="280"/>
      <c r="CG662" s="280"/>
    </row>
    <row r="663" spans="1:85" s="3" customFormat="1" ht="22.5" x14ac:dyDescent="0.3">
      <c r="A663" s="264" t="s">
        <v>1036</v>
      </c>
      <c r="B663" s="274"/>
      <c r="C663" s="261" t="s">
        <v>135</v>
      </c>
      <c r="D663" s="262"/>
      <c r="E663" s="262"/>
      <c r="F663" s="249">
        <f>SUBTOTAL(9,F639:F662)</f>
        <v>63249.794510000014</v>
      </c>
      <c r="G663" s="249">
        <f>SUBTOTAL(9,G639:G662)</f>
        <v>8614.6395000000011</v>
      </c>
      <c r="H663" s="249">
        <f>SUBTOTAL(9,H639:H662)</f>
        <v>54635.155009999995</v>
      </c>
      <c r="I663" s="249">
        <f>SUBTOTAL(9,I639:I662)</f>
        <v>167.10253</v>
      </c>
      <c r="J663" s="249">
        <f>SUBTOTAL(9,J639:J662)</f>
        <v>68.253140000000002</v>
      </c>
      <c r="K663" s="249">
        <f>SUBTOTAL(9,K639:K662)</f>
        <v>2456.1337400000002</v>
      </c>
      <c r="L663" s="249">
        <f>SUBTOTAL(9,L639:L662)</f>
        <v>1003.20957</v>
      </c>
      <c r="M663" s="249">
        <f>SUBTOTAL(9,M639:M662)</f>
        <v>962.93751999999995</v>
      </c>
      <c r="N663" s="249">
        <f>SUBTOTAL(9,N639:N662)</f>
        <v>393.31247999999999</v>
      </c>
      <c r="O663" s="249">
        <f>SUBTOTAL(9,O639:O662)</f>
        <v>0</v>
      </c>
      <c r="P663" s="249">
        <f>SUBTOTAL(9,P639:P662)</f>
        <v>0</v>
      </c>
      <c r="Q663" s="249">
        <f>SUBTOTAL(9,Q639:Q662)</f>
        <v>0</v>
      </c>
      <c r="R663" s="249">
        <f>SUBTOTAL(9,R639:R662)</f>
        <v>0</v>
      </c>
      <c r="S663" s="249">
        <f>SUBTOTAL(9,S639:S662)</f>
        <v>9145.7380400000002</v>
      </c>
      <c r="T663" s="249">
        <f>SUBTOTAL(9,T639:T662)</f>
        <v>3836.9848700000007</v>
      </c>
      <c r="U663" s="249">
        <f>SUBTOTAL(9,U639:U662)</f>
        <v>1567.2181500000002</v>
      </c>
      <c r="V663" s="249">
        <f>SUBTOTAL(9,V639:V662)</f>
        <v>0</v>
      </c>
      <c r="W663" s="249">
        <f>SUBTOTAL(9,W639:W662)</f>
        <v>0</v>
      </c>
      <c r="X663" s="249">
        <f>SUBTOTAL(9,X639:X662)</f>
        <v>0</v>
      </c>
      <c r="Y663" s="249">
        <f>SUBTOTAL(9,Y639:Y662)</f>
        <v>0</v>
      </c>
      <c r="Z663" s="249">
        <f>SUBTOTAL(9,Z639:Z662)</f>
        <v>0</v>
      </c>
      <c r="AA663" s="249">
        <f>SUBTOTAL(9,AA639:AA662)</f>
        <v>0</v>
      </c>
      <c r="AB663" s="249">
        <f>SUBTOTAL(9,AB639:AB662)</f>
        <v>0</v>
      </c>
      <c r="AC663" s="249">
        <f>SUBTOTAL(9,AC639:AC662)</f>
        <v>0</v>
      </c>
      <c r="AD663" s="249">
        <f>SUBTOTAL(9,AD639:AD662)</f>
        <v>0</v>
      </c>
      <c r="AE663" s="249">
        <f>SUBTOTAL(9,AE639:AE662)</f>
        <v>0</v>
      </c>
      <c r="AF663" s="249">
        <f>SUBTOTAL(9,AF639:AF662)</f>
        <v>0</v>
      </c>
      <c r="AG663" s="249">
        <f>SUBTOTAL(9,AG639:AG662)</f>
        <v>1774.46585</v>
      </c>
      <c r="AH663" s="249">
        <f>SUBTOTAL(9,AH639:AH662)</f>
        <v>1191.4808399999999</v>
      </c>
      <c r="AI663" s="249">
        <f>SUBTOTAL(9,AI639:AI662)</f>
        <v>486.66118999999998</v>
      </c>
      <c r="AJ663" s="249">
        <f>SUBTOTAL(9,AJ639:AJ662)</f>
        <v>0</v>
      </c>
      <c r="AK663" s="249">
        <f>SUBTOTAL(9,AK639:AK662)</f>
        <v>0</v>
      </c>
      <c r="AL663" s="249">
        <f>SUBTOTAL(9,AL639:AL662)</f>
        <v>0</v>
      </c>
      <c r="AM663" s="249">
        <f>SUBTOTAL(9,AM639:AM662)</f>
        <v>0</v>
      </c>
      <c r="AN663" s="249">
        <f>SUBTOTAL(9,AN639:AN662)</f>
        <v>0</v>
      </c>
      <c r="AO663" s="249">
        <f>SUBTOTAL(9,AO639:AO662)</f>
        <v>0</v>
      </c>
      <c r="AP663" s="249">
        <f>SUBTOTAL(9,AP639:AP662)</f>
        <v>0</v>
      </c>
      <c r="AQ663" s="249">
        <f>SUBTOTAL(9,AQ639:AQ662)</f>
        <v>0</v>
      </c>
      <c r="AR663" s="249">
        <f>SUBTOTAL(9,AR639:AR662)</f>
        <v>7520.8</v>
      </c>
      <c r="AS663" s="249">
        <f>SUBTOTAL(9,AS639:AS662)</f>
        <v>2000</v>
      </c>
      <c r="AT663" s="249">
        <f>SUBTOTAL(9,AT639:AT662)</f>
        <v>0</v>
      </c>
      <c r="AU663" s="249">
        <f>SUBTOTAL(9,AU639:AU662)</f>
        <v>0</v>
      </c>
      <c r="AV663" s="249">
        <f>SUBTOTAL(9,AV639:AV662)</f>
        <v>0</v>
      </c>
      <c r="AW663" s="249">
        <f>SUBTOTAL(9,AW639:AW662)</f>
        <v>0</v>
      </c>
      <c r="AX663" s="249">
        <f>SUBTOTAL(9,AX639:AX662)</f>
        <v>0</v>
      </c>
      <c r="AY663" s="249">
        <f>SUBTOTAL(9,AY639:AY662)</f>
        <v>0</v>
      </c>
      <c r="AZ663" s="249">
        <f>SUBTOTAL(9,AZ639:AZ662)</f>
        <v>0</v>
      </c>
      <c r="BA663" s="249">
        <f>SUBTOTAL(9,BA639:BA662)</f>
        <v>0</v>
      </c>
      <c r="BB663" s="249">
        <f>SUBTOTAL(9,BB639:BB662)</f>
        <v>0</v>
      </c>
      <c r="BC663" s="249">
        <f>SUBTOTAL(9,BC639:BC662)</f>
        <v>0</v>
      </c>
      <c r="BD663" s="249">
        <f>SUBTOTAL(9,BD639:BD662)</f>
        <v>0</v>
      </c>
      <c r="BE663" s="249">
        <f>SUBTOTAL(9,BE639:BE662)</f>
        <v>0</v>
      </c>
      <c r="BF663" s="249">
        <f>SUBTOTAL(9,BF639:BF662)</f>
        <v>0</v>
      </c>
      <c r="BG663" s="249">
        <f>SUBTOTAL(9,BG639:BG662)</f>
        <v>0</v>
      </c>
      <c r="BH663" s="249">
        <f>SUBTOTAL(9,BH639:BH662)</f>
        <v>0</v>
      </c>
      <c r="BI663" s="249">
        <f>SUBTOTAL(9,BI639:BI662)</f>
        <v>1559.50684</v>
      </c>
      <c r="BJ663" s="249">
        <f>SUBTOTAL(9,BJ639:BJ662)</f>
        <v>9517.5929500000002</v>
      </c>
      <c r="BK663" s="249">
        <f>SUBTOTAL(9,BK639:BK662)</f>
        <v>0</v>
      </c>
      <c r="BL663" s="249">
        <f>SUBTOTAL(9,BL639:BL662)</f>
        <v>0</v>
      </c>
      <c r="BM663" s="249">
        <f>SUBTOTAL(9,BM639:BM662)</f>
        <v>0</v>
      </c>
      <c r="BN663" s="249">
        <f>SUBTOTAL(9,BN639:BN662)</f>
        <v>0</v>
      </c>
      <c r="BO663" s="249">
        <f>SUBTOTAL(9,BO639:BO662)</f>
        <v>0</v>
      </c>
      <c r="BP663" s="249">
        <f>SUBTOTAL(9,BP639:BP662)</f>
        <v>0</v>
      </c>
      <c r="BQ663" s="249">
        <f>SUBTOTAL(9,BQ639:BQ662)</f>
        <v>0</v>
      </c>
      <c r="BR663" s="249">
        <f>SUBTOTAL(9,BR639:BR662)</f>
        <v>0</v>
      </c>
      <c r="BS663" s="249">
        <f>SUBTOTAL(9,BS639:BS662)</f>
        <v>0</v>
      </c>
      <c r="BT663" s="249">
        <f>SUBTOTAL(9,BT639:BT662)</f>
        <v>0</v>
      </c>
      <c r="BU663" s="249">
        <f>SUBTOTAL(9,BU639:BU662)</f>
        <v>1960.4144200000001</v>
      </c>
      <c r="BV663" s="249">
        <f>SUBTOTAL(9,BV639:BV662)</f>
        <v>0</v>
      </c>
      <c r="BW663" s="249">
        <f>SUBTOTAL(9,BW639:BW662)</f>
        <v>0</v>
      </c>
      <c r="BX663" s="249">
        <f>SUBTOTAL(9,BX639:BX662)</f>
        <v>0</v>
      </c>
      <c r="BY663" s="249">
        <f>SUBTOTAL(9,BY639:BY662)</f>
        <v>0</v>
      </c>
      <c r="BZ663" s="249">
        <f>SUBTOTAL(9,BZ639:BZ662)</f>
        <v>0</v>
      </c>
      <c r="CA663" s="249">
        <f>SUBTOTAL(9,CA639:CA662)</f>
        <v>0</v>
      </c>
      <c r="CB663" s="249">
        <f>SUBTOTAL(9,CB639:CB662)</f>
        <v>0</v>
      </c>
      <c r="CC663" s="249">
        <f>SUBTOTAL(9,CC639:CC662)</f>
        <v>0</v>
      </c>
      <c r="CD663" s="249">
        <f>SUBTOTAL(9,CD639:CD662)</f>
        <v>0</v>
      </c>
      <c r="CE663" s="249">
        <f>SUBTOTAL(9,CE639:CE662)</f>
        <v>17637.982380000001</v>
      </c>
      <c r="CF663" s="249">
        <f>SUBTOTAL(9,CF639:CF662)</f>
        <v>0</v>
      </c>
      <c r="CG663" s="249">
        <f>SUBTOTAL(9,CG639:CG662)</f>
        <v>0</v>
      </c>
    </row>
    <row r="664" spans="1:85" ht="69.75" outlineLevel="1" x14ac:dyDescent="0.35">
      <c r="A664" s="83" t="s">
        <v>1037</v>
      </c>
      <c r="B664" s="78" t="s">
        <v>1038</v>
      </c>
      <c r="C664" s="35" t="s">
        <v>73</v>
      </c>
      <c r="D664" s="72">
        <v>424305947005</v>
      </c>
      <c r="E664" s="36" t="s">
        <v>74</v>
      </c>
      <c r="F664" s="77">
        <f t="shared" ref="F664:F676" si="116">G664+H664</f>
        <v>2400.6044299999999</v>
      </c>
      <c r="G664" s="259">
        <f t="shared" si="114"/>
        <v>0</v>
      </c>
      <c r="H664" s="32">
        <f t="shared" si="115"/>
        <v>2400.6044299999999</v>
      </c>
      <c r="I664" s="259"/>
      <c r="J664" s="32"/>
      <c r="K664" s="358"/>
      <c r="L664" s="39"/>
      <c r="M664" s="358"/>
      <c r="N664" s="39"/>
      <c r="O664" s="358"/>
      <c r="P664" s="39"/>
      <c r="Q664" s="259"/>
      <c r="R664" s="32"/>
      <c r="S664" s="39"/>
      <c r="T664" s="259"/>
      <c r="U664" s="32"/>
      <c r="V664" s="358"/>
      <c r="W664" s="53"/>
      <c r="X664" s="358"/>
      <c r="Y664" s="39"/>
      <c r="Z664" s="371"/>
      <c r="AA664" s="40"/>
      <c r="AB664" s="358"/>
      <c r="AC664" s="39"/>
      <c r="AD664" s="54"/>
      <c r="AE664" s="358"/>
      <c r="AF664" s="39"/>
      <c r="AG664" s="39"/>
      <c r="AH664" s="259"/>
      <c r="AI664" s="32"/>
      <c r="AJ664" s="259"/>
      <c r="AK664" s="32"/>
      <c r="AL664" s="259"/>
      <c r="AM664" s="39"/>
      <c r="AN664" s="371"/>
      <c r="AO664" s="40"/>
      <c r="AP664" s="358"/>
      <c r="AQ664" s="39"/>
      <c r="AR664" s="40"/>
      <c r="AS664" s="40"/>
      <c r="AT664" s="40"/>
      <c r="AU664" s="39"/>
      <c r="AV664" s="358"/>
      <c r="AW664" s="39"/>
      <c r="AX664" s="54"/>
      <c r="AY664" s="358"/>
      <c r="AZ664" s="39"/>
      <c r="BA664" s="358"/>
      <c r="BB664" s="39"/>
      <c r="BC664" s="40"/>
      <c r="BD664" s="39"/>
      <c r="BE664" s="39"/>
      <c r="BF664" s="40"/>
      <c r="BG664" s="40"/>
      <c r="BH664" s="55"/>
      <c r="BI664" s="56"/>
      <c r="BJ664" s="39">
        <v>2400.6044299999999</v>
      </c>
      <c r="BK664" s="54"/>
      <c r="BL664" s="358"/>
      <c r="BM664" s="39"/>
      <c r="BN664" s="381"/>
      <c r="BO664" s="53"/>
      <c r="BP664" s="53"/>
      <c r="BQ664" s="39"/>
      <c r="BR664" s="39"/>
      <c r="BS664" s="39"/>
      <c r="BT664" s="32"/>
      <c r="BU664" s="39"/>
      <c r="BV664" s="57"/>
      <c r="BW664" s="375"/>
      <c r="BX664" s="54"/>
      <c r="BY664" s="358"/>
      <c r="BZ664" s="58"/>
      <c r="CA664" s="59"/>
      <c r="CB664" s="60"/>
      <c r="CC664" s="59"/>
      <c r="CD664" s="59"/>
      <c r="CE664" s="61"/>
      <c r="CF664" s="39"/>
      <c r="CG664" s="39"/>
    </row>
    <row r="665" spans="1:85" ht="69.75" outlineLevel="1" x14ac:dyDescent="0.35">
      <c r="A665" s="83" t="s">
        <v>1037</v>
      </c>
      <c r="B665" s="78" t="s">
        <v>1039</v>
      </c>
      <c r="C665" s="35" t="s">
        <v>73</v>
      </c>
      <c r="D665" s="72" t="s">
        <v>1040</v>
      </c>
      <c r="E665" s="36" t="s">
        <v>74</v>
      </c>
      <c r="F665" s="77">
        <f t="shared" si="116"/>
        <v>34078.538559999994</v>
      </c>
      <c r="G665" s="259">
        <f t="shared" si="114"/>
        <v>593.13244999999995</v>
      </c>
      <c r="H665" s="32">
        <f t="shared" si="115"/>
        <v>33485.406109999996</v>
      </c>
      <c r="I665" s="259"/>
      <c r="J665" s="32"/>
      <c r="K665" s="358">
        <v>593.13244999999995</v>
      </c>
      <c r="L665" s="39">
        <v>242.26535999999999</v>
      </c>
      <c r="M665" s="358"/>
      <c r="N665" s="39"/>
      <c r="O665" s="358"/>
      <c r="P665" s="39"/>
      <c r="Q665" s="259"/>
      <c r="R665" s="32"/>
      <c r="S665" s="39"/>
      <c r="T665" s="259"/>
      <c r="U665" s="32"/>
      <c r="V665" s="358"/>
      <c r="W665" s="53"/>
      <c r="X665" s="358"/>
      <c r="Y665" s="39"/>
      <c r="Z665" s="371"/>
      <c r="AA665" s="40"/>
      <c r="AB665" s="358"/>
      <c r="AC665" s="39"/>
      <c r="AD665" s="54"/>
      <c r="AE665" s="358"/>
      <c r="AF665" s="39"/>
      <c r="AG665" s="39"/>
      <c r="AH665" s="259"/>
      <c r="AI665" s="32"/>
      <c r="AJ665" s="259"/>
      <c r="AK665" s="32"/>
      <c r="AL665" s="259"/>
      <c r="AM665" s="39"/>
      <c r="AN665" s="371"/>
      <c r="AO665" s="40"/>
      <c r="AP665" s="358"/>
      <c r="AQ665" s="39"/>
      <c r="AR665" s="40"/>
      <c r="AS665" s="40"/>
      <c r="AT665" s="40"/>
      <c r="AU665" s="39"/>
      <c r="AV665" s="358"/>
      <c r="AW665" s="39"/>
      <c r="AX665" s="54"/>
      <c r="AY665" s="358"/>
      <c r="AZ665" s="39"/>
      <c r="BA665" s="358"/>
      <c r="BB665" s="39"/>
      <c r="BC665" s="40"/>
      <c r="BD665" s="39"/>
      <c r="BE665" s="39"/>
      <c r="BF665" s="40"/>
      <c r="BG665" s="40"/>
      <c r="BH665" s="55"/>
      <c r="BI665" s="44"/>
      <c r="BJ665" s="32">
        <v>33243.140749999999</v>
      </c>
      <c r="BK665" s="54"/>
      <c r="BL665" s="358"/>
      <c r="BM665" s="39"/>
      <c r="BN665" s="381"/>
      <c r="BO665" s="53"/>
      <c r="BP665" s="53"/>
      <c r="BQ665" s="39"/>
      <c r="BR665" s="39"/>
      <c r="BS665" s="39"/>
      <c r="BT665" s="32"/>
      <c r="BU665" s="39"/>
      <c r="BV665" s="57"/>
      <c r="BW665" s="375"/>
      <c r="BX665" s="54"/>
      <c r="BY665" s="358"/>
      <c r="BZ665" s="58"/>
      <c r="CA665" s="59"/>
      <c r="CB665" s="60"/>
      <c r="CC665" s="59"/>
      <c r="CD665" s="59"/>
      <c r="CE665" s="61"/>
      <c r="CF665" s="39"/>
      <c r="CG665" s="39"/>
    </row>
    <row r="666" spans="1:85" ht="46.5" outlineLevel="1" x14ac:dyDescent="0.35">
      <c r="A666" s="83" t="s">
        <v>1037</v>
      </c>
      <c r="B666" s="78" t="s">
        <v>1041</v>
      </c>
      <c r="C666" s="35" t="s">
        <v>81</v>
      </c>
      <c r="D666" s="72">
        <v>245901101163</v>
      </c>
      <c r="E666" s="36" t="s">
        <v>74</v>
      </c>
      <c r="F666" s="77">
        <f t="shared" si="116"/>
        <v>1197.1646600000001</v>
      </c>
      <c r="G666" s="259">
        <f t="shared" si="114"/>
        <v>153.13568000000001</v>
      </c>
      <c r="H666" s="32">
        <f t="shared" si="115"/>
        <v>1044.02898</v>
      </c>
      <c r="I666" s="259"/>
      <c r="J666" s="32"/>
      <c r="K666" s="358"/>
      <c r="L666" s="39"/>
      <c r="M666" s="358"/>
      <c r="N666" s="39"/>
      <c r="O666" s="358"/>
      <c r="P666" s="39"/>
      <c r="Q666" s="259"/>
      <c r="R666" s="32"/>
      <c r="S666" s="39"/>
      <c r="T666" s="259"/>
      <c r="U666" s="32"/>
      <c r="V666" s="358"/>
      <c r="W666" s="53"/>
      <c r="X666" s="358"/>
      <c r="Y666" s="39"/>
      <c r="Z666" s="371"/>
      <c r="AA666" s="40"/>
      <c r="AB666" s="358"/>
      <c r="AC666" s="39"/>
      <c r="AD666" s="54"/>
      <c r="AE666" s="358"/>
      <c r="AF666" s="39"/>
      <c r="AG666" s="39">
        <v>981.48059999999998</v>
      </c>
      <c r="AH666" s="358">
        <v>153.13568000000001</v>
      </c>
      <c r="AI666" s="39">
        <v>62.548380000000002</v>
      </c>
      <c r="AJ666" s="259"/>
      <c r="AK666" s="32"/>
      <c r="AL666" s="259"/>
      <c r="AM666" s="39"/>
      <c r="AN666" s="371"/>
      <c r="AO666" s="40"/>
      <c r="AP666" s="358"/>
      <c r="AQ666" s="39"/>
      <c r="AR666" s="40"/>
      <c r="AS666" s="40"/>
      <c r="AT666" s="40"/>
      <c r="AU666" s="39"/>
      <c r="AV666" s="358"/>
      <c r="AW666" s="39"/>
      <c r="AX666" s="54"/>
      <c r="AY666" s="358"/>
      <c r="AZ666" s="39"/>
      <c r="BA666" s="358"/>
      <c r="BB666" s="39"/>
      <c r="BC666" s="40"/>
      <c r="BD666" s="39"/>
      <c r="BE666" s="39"/>
      <c r="BF666" s="40"/>
      <c r="BG666" s="40"/>
      <c r="BH666" s="55"/>
      <c r="BI666" s="44"/>
      <c r="BJ666" s="32"/>
      <c r="BK666" s="54"/>
      <c r="BL666" s="358"/>
      <c r="BM666" s="39"/>
      <c r="BN666" s="381"/>
      <c r="BO666" s="53"/>
      <c r="BP666" s="53"/>
      <c r="BQ666" s="39"/>
      <c r="BR666" s="39"/>
      <c r="BS666" s="39"/>
      <c r="BT666" s="32"/>
      <c r="BU666" s="39"/>
      <c r="BV666" s="57"/>
      <c r="BW666" s="375"/>
      <c r="BX666" s="54"/>
      <c r="BY666" s="358"/>
      <c r="BZ666" s="58"/>
      <c r="CA666" s="59"/>
      <c r="CB666" s="60"/>
      <c r="CC666" s="59"/>
      <c r="CD666" s="59"/>
      <c r="CE666" s="61"/>
      <c r="CF666" s="39"/>
      <c r="CG666" s="39"/>
    </row>
    <row r="667" spans="1:85" ht="46.5" outlineLevel="1" x14ac:dyDescent="0.35">
      <c r="A667" s="83" t="s">
        <v>1037</v>
      </c>
      <c r="B667" s="78" t="s">
        <v>1042</v>
      </c>
      <c r="C667" s="35" t="s">
        <v>81</v>
      </c>
      <c r="D667" s="72">
        <v>190118937687</v>
      </c>
      <c r="E667" s="36" t="s">
        <v>74</v>
      </c>
      <c r="F667" s="77">
        <f t="shared" si="116"/>
        <v>1887.21327</v>
      </c>
      <c r="G667" s="259">
        <f t="shared" si="114"/>
        <v>930.10845999999992</v>
      </c>
      <c r="H667" s="32">
        <f t="shared" si="115"/>
        <v>957.10481000000004</v>
      </c>
      <c r="I667" s="259">
        <v>132.68137999999999</v>
      </c>
      <c r="J667" s="32">
        <v>54.193800000000003</v>
      </c>
      <c r="K667" s="358">
        <f>214.46163+71.07867</f>
        <v>285.5403</v>
      </c>
      <c r="L667" s="39">
        <f>87.597+29.03212</f>
        <v>116.62912</v>
      </c>
      <c r="M667" s="358">
        <v>84.786180000000002</v>
      </c>
      <c r="N667" s="39">
        <v>34.630969999999998</v>
      </c>
      <c r="O667" s="358"/>
      <c r="P667" s="39"/>
      <c r="Q667" s="259"/>
      <c r="R667" s="32"/>
      <c r="S667" s="39">
        <v>577.20149000000004</v>
      </c>
      <c r="T667" s="259">
        <v>427.10059999999999</v>
      </c>
      <c r="U667" s="32">
        <v>174.44943000000001</v>
      </c>
      <c r="V667" s="358"/>
      <c r="W667" s="53"/>
      <c r="X667" s="358"/>
      <c r="Y667" s="39"/>
      <c r="Z667" s="371"/>
      <c r="AA667" s="40"/>
      <c r="AB667" s="358"/>
      <c r="AC667" s="39"/>
      <c r="AD667" s="54"/>
      <c r="AE667" s="358"/>
      <c r="AF667" s="39"/>
      <c r="AG667" s="39"/>
      <c r="AH667" s="259"/>
      <c r="AI667" s="32"/>
      <c r="AJ667" s="259"/>
      <c r="AK667" s="32"/>
      <c r="AL667" s="259"/>
      <c r="AM667" s="39"/>
      <c r="AN667" s="371"/>
      <c r="AO667" s="40"/>
      <c r="AP667" s="358"/>
      <c r="AQ667" s="39"/>
      <c r="AR667" s="40"/>
      <c r="AS667" s="40"/>
      <c r="AT667" s="40"/>
      <c r="AU667" s="39"/>
      <c r="AV667" s="358"/>
      <c r="AW667" s="39"/>
      <c r="AX667" s="54"/>
      <c r="AY667" s="358"/>
      <c r="AZ667" s="39"/>
      <c r="BA667" s="358"/>
      <c r="BB667" s="39"/>
      <c r="BC667" s="40"/>
      <c r="BD667" s="39"/>
      <c r="BE667" s="39"/>
      <c r="BF667" s="40"/>
      <c r="BG667" s="40"/>
      <c r="BH667" s="55"/>
      <c r="BI667" s="44"/>
      <c r="BJ667" s="32"/>
      <c r="BK667" s="54"/>
      <c r="BL667" s="358"/>
      <c r="BM667" s="39"/>
      <c r="BN667" s="381"/>
      <c r="BO667" s="53"/>
      <c r="BP667" s="53"/>
      <c r="BQ667" s="39"/>
      <c r="BR667" s="39"/>
      <c r="BS667" s="39"/>
      <c r="BT667" s="32"/>
      <c r="BU667" s="39"/>
      <c r="BV667" s="57"/>
      <c r="BW667" s="375"/>
      <c r="BX667" s="54"/>
      <c r="BY667" s="358"/>
      <c r="BZ667" s="58"/>
      <c r="CA667" s="59"/>
      <c r="CB667" s="60"/>
      <c r="CC667" s="59"/>
      <c r="CD667" s="59"/>
      <c r="CE667" s="61"/>
      <c r="CF667" s="39"/>
      <c r="CG667" s="39"/>
    </row>
    <row r="668" spans="1:85" ht="46.5" outlineLevel="1" x14ac:dyDescent="0.35">
      <c r="A668" s="83" t="s">
        <v>1037</v>
      </c>
      <c r="B668" s="78" t="s">
        <v>1043</v>
      </c>
      <c r="C668" s="35" t="s">
        <v>81</v>
      </c>
      <c r="D668" s="72">
        <v>245902078164</v>
      </c>
      <c r="E668" s="36" t="s">
        <v>74</v>
      </c>
      <c r="F668" s="77">
        <f t="shared" si="116"/>
        <v>4356.3291200000003</v>
      </c>
      <c r="G668" s="259">
        <f t="shared" si="114"/>
        <v>0</v>
      </c>
      <c r="H668" s="32">
        <f t="shared" si="115"/>
        <v>4356.3291200000003</v>
      </c>
      <c r="I668" s="259"/>
      <c r="J668" s="32"/>
      <c r="K668" s="358"/>
      <c r="L668" s="39"/>
      <c r="M668" s="358"/>
      <c r="N668" s="39"/>
      <c r="O668" s="358"/>
      <c r="P668" s="39"/>
      <c r="Q668" s="259"/>
      <c r="R668" s="32"/>
      <c r="S668" s="39"/>
      <c r="T668" s="259"/>
      <c r="U668" s="32"/>
      <c r="V668" s="358"/>
      <c r="W668" s="53"/>
      <c r="X668" s="358"/>
      <c r="Y668" s="39"/>
      <c r="Z668" s="371"/>
      <c r="AA668" s="40"/>
      <c r="AB668" s="358"/>
      <c r="AC668" s="39"/>
      <c r="AD668" s="54"/>
      <c r="AE668" s="358"/>
      <c r="AF668" s="39"/>
      <c r="AG668" s="39">
        <v>1376.3291200000001</v>
      </c>
      <c r="AH668" s="259"/>
      <c r="AI668" s="32"/>
      <c r="AJ668" s="259"/>
      <c r="AK668" s="32"/>
      <c r="AL668" s="259"/>
      <c r="AM668" s="39"/>
      <c r="AN668" s="371"/>
      <c r="AO668" s="40"/>
      <c r="AP668" s="358"/>
      <c r="AQ668" s="39"/>
      <c r="AR668" s="40"/>
      <c r="AS668" s="40"/>
      <c r="AT668" s="40">
        <v>2980</v>
      </c>
      <c r="AU668" s="39"/>
      <c r="AV668" s="358"/>
      <c r="AW668" s="39"/>
      <c r="AX668" s="54"/>
      <c r="AY668" s="358"/>
      <c r="AZ668" s="39"/>
      <c r="BA668" s="358"/>
      <c r="BB668" s="39"/>
      <c r="BC668" s="40"/>
      <c r="BD668" s="39"/>
      <c r="BE668" s="39"/>
      <c r="BF668" s="40"/>
      <c r="BG668" s="40"/>
      <c r="BH668" s="55"/>
      <c r="BI668" s="56"/>
      <c r="BJ668" s="39"/>
      <c r="BK668" s="54"/>
      <c r="BL668" s="358"/>
      <c r="BM668" s="39"/>
      <c r="BN668" s="381"/>
      <c r="BO668" s="53"/>
      <c r="BP668" s="53"/>
      <c r="BQ668" s="39"/>
      <c r="BR668" s="39"/>
      <c r="BS668" s="39"/>
      <c r="BT668" s="32"/>
      <c r="BU668" s="39"/>
      <c r="BV668" s="57"/>
      <c r="BW668" s="375"/>
      <c r="BX668" s="54"/>
      <c r="BY668" s="358"/>
      <c r="BZ668" s="58"/>
      <c r="CA668" s="59"/>
      <c r="CB668" s="60"/>
      <c r="CC668" s="59"/>
      <c r="CD668" s="59"/>
      <c r="CE668" s="61"/>
      <c r="CF668" s="39"/>
      <c r="CG668" s="39"/>
    </row>
    <row r="669" spans="1:85" ht="46.5" outlineLevel="1" x14ac:dyDescent="0.35">
      <c r="A669" s="83" t="s">
        <v>1037</v>
      </c>
      <c r="B669" s="78" t="s">
        <v>1044</v>
      </c>
      <c r="C669" s="35" t="s">
        <v>81</v>
      </c>
      <c r="D669" s="72">
        <v>245908415641</v>
      </c>
      <c r="E669" s="36" t="s">
        <v>74</v>
      </c>
      <c r="F669" s="77">
        <f t="shared" si="116"/>
        <v>283.5</v>
      </c>
      <c r="G669" s="259">
        <f t="shared" si="114"/>
        <v>0</v>
      </c>
      <c r="H669" s="32">
        <f t="shared" si="115"/>
        <v>283.5</v>
      </c>
      <c r="I669" s="259"/>
      <c r="J669" s="32"/>
      <c r="K669" s="358"/>
      <c r="L669" s="39"/>
      <c r="M669" s="358"/>
      <c r="N669" s="39"/>
      <c r="O669" s="358"/>
      <c r="P669" s="39"/>
      <c r="Q669" s="259"/>
      <c r="R669" s="32"/>
      <c r="S669" s="39"/>
      <c r="T669" s="259"/>
      <c r="U669" s="32"/>
      <c r="V669" s="358"/>
      <c r="W669" s="53"/>
      <c r="X669" s="358"/>
      <c r="Y669" s="39"/>
      <c r="Z669" s="371"/>
      <c r="AA669" s="40"/>
      <c r="AB669" s="358"/>
      <c r="AC669" s="39"/>
      <c r="AD669" s="54"/>
      <c r="AE669" s="358"/>
      <c r="AF669" s="39"/>
      <c r="AG669" s="39"/>
      <c r="AH669" s="259"/>
      <c r="AI669" s="32"/>
      <c r="AJ669" s="259"/>
      <c r="AK669" s="32"/>
      <c r="AL669" s="259"/>
      <c r="AM669" s="39"/>
      <c r="AN669" s="371"/>
      <c r="AO669" s="40"/>
      <c r="AP669" s="358"/>
      <c r="AQ669" s="39"/>
      <c r="AR669" s="40"/>
      <c r="AS669" s="40"/>
      <c r="AT669" s="40"/>
      <c r="AU669" s="39"/>
      <c r="AV669" s="358"/>
      <c r="AW669" s="39"/>
      <c r="AX669" s="54"/>
      <c r="AY669" s="358"/>
      <c r="AZ669" s="39"/>
      <c r="BA669" s="358"/>
      <c r="BB669" s="39"/>
      <c r="BC669" s="40"/>
      <c r="BD669" s="39"/>
      <c r="BE669" s="39"/>
      <c r="BF669" s="40"/>
      <c r="BG669" s="40"/>
      <c r="BH669" s="55"/>
      <c r="BI669" s="56"/>
      <c r="BJ669" s="39">
        <v>283.5</v>
      </c>
      <c r="BK669" s="54"/>
      <c r="BL669" s="358"/>
      <c r="BM669" s="39"/>
      <c r="BN669" s="381"/>
      <c r="BO669" s="53"/>
      <c r="BP669" s="53"/>
      <c r="BQ669" s="39"/>
      <c r="BR669" s="39"/>
      <c r="BS669" s="39"/>
      <c r="BT669" s="32"/>
      <c r="BU669" s="39"/>
      <c r="BV669" s="57"/>
      <c r="BW669" s="375"/>
      <c r="BX669" s="54"/>
      <c r="BY669" s="358"/>
      <c r="BZ669" s="58"/>
      <c r="CA669" s="59"/>
      <c r="CB669" s="60"/>
      <c r="CC669" s="59"/>
      <c r="CD669" s="59"/>
      <c r="CE669" s="61"/>
      <c r="CF669" s="39"/>
      <c r="CG669" s="39"/>
    </row>
    <row r="670" spans="1:85" ht="46.5" outlineLevel="1" x14ac:dyDescent="0.35">
      <c r="A670" s="83" t="s">
        <v>1045</v>
      </c>
      <c r="B670" s="78" t="s">
        <v>1046</v>
      </c>
      <c r="C670" s="35" t="s">
        <v>81</v>
      </c>
      <c r="D670" s="72">
        <v>190800974531</v>
      </c>
      <c r="E670" s="36" t="s">
        <v>74</v>
      </c>
      <c r="F670" s="77">
        <f t="shared" si="116"/>
        <v>2013.96207</v>
      </c>
      <c r="G670" s="259">
        <f t="shared" si="114"/>
        <v>1030.07278</v>
      </c>
      <c r="H670" s="32">
        <f t="shared" si="115"/>
        <v>983.88928999999996</v>
      </c>
      <c r="I670" s="259">
        <v>175.00776999999999</v>
      </c>
      <c r="J670" s="32">
        <v>71.482050000000001</v>
      </c>
      <c r="K670" s="358">
        <f>51.46932+17.05839</f>
        <v>68.527709999999999</v>
      </c>
      <c r="L670" s="39">
        <f>21.02268+6.96751</f>
        <v>27.990190000000002</v>
      </c>
      <c r="M670" s="358">
        <v>131.25191000000001</v>
      </c>
      <c r="N670" s="39">
        <v>53.609940000000002</v>
      </c>
      <c r="O670" s="358"/>
      <c r="P670" s="39"/>
      <c r="Q670" s="259"/>
      <c r="R670" s="32"/>
      <c r="S670" s="39">
        <v>173.15549999999999</v>
      </c>
      <c r="T670" s="259">
        <v>655.28539000000001</v>
      </c>
      <c r="U670" s="32">
        <v>267.65161000000001</v>
      </c>
      <c r="V670" s="358"/>
      <c r="W670" s="53"/>
      <c r="X670" s="358"/>
      <c r="Y670" s="39"/>
      <c r="Z670" s="371"/>
      <c r="AA670" s="40"/>
      <c r="AB670" s="358"/>
      <c r="AC670" s="39"/>
      <c r="AD670" s="54"/>
      <c r="AE670" s="358"/>
      <c r="AF670" s="39"/>
      <c r="AG670" s="39"/>
      <c r="AH670" s="259"/>
      <c r="AI670" s="32"/>
      <c r="AJ670" s="259"/>
      <c r="AK670" s="32"/>
      <c r="AL670" s="259"/>
      <c r="AM670" s="39"/>
      <c r="AN670" s="371"/>
      <c r="AO670" s="40"/>
      <c r="AP670" s="358"/>
      <c r="AQ670" s="39"/>
      <c r="AR670" s="40"/>
      <c r="AS670" s="40"/>
      <c r="AT670" s="40"/>
      <c r="AU670" s="39"/>
      <c r="AV670" s="358"/>
      <c r="AW670" s="39"/>
      <c r="AX670" s="54"/>
      <c r="AY670" s="358"/>
      <c r="AZ670" s="39"/>
      <c r="BA670" s="358"/>
      <c r="BB670" s="39"/>
      <c r="BC670" s="40"/>
      <c r="BD670" s="39"/>
      <c r="BE670" s="39"/>
      <c r="BF670" s="40"/>
      <c r="BG670" s="40"/>
      <c r="BH670" s="55"/>
      <c r="BI670" s="56"/>
      <c r="BJ670" s="39">
        <v>390</v>
      </c>
      <c r="BK670" s="54"/>
      <c r="BL670" s="358"/>
      <c r="BM670" s="39"/>
      <c r="BN670" s="381"/>
      <c r="BO670" s="53"/>
      <c r="BP670" s="53"/>
      <c r="BQ670" s="39"/>
      <c r="BR670" s="39"/>
      <c r="BS670" s="39"/>
      <c r="BT670" s="32"/>
      <c r="BU670" s="39"/>
      <c r="BV670" s="57"/>
      <c r="BW670" s="375"/>
      <c r="BX670" s="54"/>
      <c r="BY670" s="358"/>
      <c r="BZ670" s="58"/>
      <c r="CA670" s="59"/>
      <c r="CB670" s="60"/>
      <c r="CC670" s="59"/>
      <c r="CD670" s="59"/>
      <c r="CE670" s="61"/>
      <c r="CF670" s="39"/>
      <c r="CG670" s="39"/>
    </row>
    <row r="671" spans="1:85" ht="46.5" outlineLevel="1" x14ac:dyDescent="0.35">
      <c r="A671" s="83" t="s">
        <v>1037</v>
      </c>
      <c r="B671" s="12" t="s">
        <v>1245</v>
      </c>
      <c r="C671" s="35" t="s">
        <v>81</v>
      </c>
      <c r="D671" s="162">
        <v>245906746101</v>
      </c>
      <c r="E671" s="163"/>
      <c r="F671" s="77">
        <f t="shared" si="116"/>
        <v>636.75</v>
      </c>
      <c r="G671" s="259">
        <f t="shared" si="114"/>
        <v>0</v>
      </c>
      <c r="H671" s="32">
        <f t="shared" si="115"/>
        <v>636.75</v>
      </c>
      <c r="I671" s="357"/>
      <c r="J671" s="41"/>
      <c r="K671" s="375"/>
      <c r="L671" s="54"/>
      <c r="M671" s="375"/>
      <c r="N671" s="54"/>
      <c r="O671" s="375"/>
      <c r="P671" s="54"/>
      <c r="Q671" s="357"/>
      <c r="R671" s="41"/>
      <c r="S671" s="54"/>
      <c r="T671" s="357"/>
      <c r="U671" s="41"/>
      <c r="V671" s="375"/>
      <c r="W671" s="164"/>
      <c r="X671" s="375"/>
      <c r="Y671" s="54"/>
      <c r="Z671" s="371"/>
      <c r="AA671" s="40"/>
      <c r="AB671" s="375"/>
      <c r="AC671" s="54"/>
      <c r="AD671" s="54">
        <v>636.75</v>
      </c>
      <c r="AE671" s="375"/>
      <c r="AF671" s="54"/>
      <c r="AG671" s="54"/>
      <c r="AH671" s="357"/>
      <c r="AI671" s="41"/>
      <c r="AJ671" s="357"/>
      <c r="AK671" s="41"/>
      <c r="AL671" s="357"/>
      <c r="AM671" s="54"/>
      <c r="AN671" s="371"/>
      <c r="AO671" s="40"/>
      <c r="AP671" s="375"/>
      <c r="AQ671" s="54"/>
      <c r="AR671" s="40"/>
      <c r="AS671" s="40"/>
      <c r="AT671" s="40"/>
      <c r="AU671" s="54"/>
      <c r="AV671" s="375"/>
      <c r="AW671" s="54"/>
      <c r="AX671" s="54"/>
      <c r="AY671" s="375"/>
      <c r="AZ671" s="54"/>
      <c r="BA671" s="375"/>
      <c r="BB671" s="54"/>
      <c r="BC671" s="40"/>
      <c r="BD671" s="54"/>
      <c r="BE671" s="54"/>
      <c r="BF671" s="40"/>
      <c r="BG671" s="40"/>
      <c r="BH671" s="55"/>
      <c r="BI671" s="56"/>
      <c r="BJ671" s="54"/>
      <c r="BK671" s="54"/>
      <c r="BL671" s="375"/>
      <c r="BM671" s="54"/>
      <c r="BN671" s="404"/>
      <c r="BO671" s="164"/>
      <c r="BP671" s="164"/>
      <c r="BQ671" s="54"/>
      <c r="BR671" s="54"/>
      <c r="BS671" s="54"/>
      <c r="BT671" s="41"/>
      <c r="BU671" s="54"/>
      <c r="BV671" s="57"/>
      <c r="BW671" s="375"/>
      <c r="BX671" s="54"/>
      <c r="BY671" s="375"/>
      <c r="BZ671" s="165"/>
      <c r="CA671" s="59"/>
      <c r="CB671" s="60"/>
      <c r="CC671" s="59"/>
      <c r="CD671" s="59"/>
      <c r="CE671" s="61"/>
      <c r="CF671" s="54"/>
      <c r="CG671" s="54"/>
    </row>
    <row r="672" spans="1:85" outlineLevel="1" x14ac:dyDescent="0.35">
      <c r="A672" s="75" t="s">
        <v>1037</v>
      </c>
      <c r="B672" s="78" t="s">
        <v>1047</v>
      </c>
      <c r="C672" s="206" t="s">
        <v>118</v>
      </c>
      <c r="D672" s="72" t="s">
        <v>1048</v>
      </c>
      <c r="E672" s="36" t="s">
        <v>126</v>
      </c>
      <c r="F672" s="77">
        <f t="shared" si="116"/>
        <v>107380.50959999999</v>
      </c>
      <c r="G672" s="259">
        <f t="shared" si="114"/>
        <v>8639.9574300000004</v>
      </c>
      <c r="H672" s="32">
        <f t="shared" si="115"/>
        <v>98740.552169999995</v>
      </c>
      <c r="I672" s="259">
        <v>431.21449000000001</v>
      </c>
      <c r="J672" s="32">
        <v>176.12986000000001</v>
      </c>
      <c r="K672" s="358"/>
      <c r="L672" s="39"/>
      <c r="M672" s="358">
        <v>1476.85412</v>
      </c>
      <c r="N672" s="39">
        <v>603.22211000000004</v>
      </c>
      <c r="O672" s="358"/>
      <c r="P672" s="39"/>
      <c r="Q672" s="259"/>
      <c r="R672" s="32"/>
      <c r="S672" s="39">
        <f>7477.0697+2027.59596</f>
        <v>9504.6656600000006</v>
      </c>
      <c r="T672" s="259">
        <v>5118.2571200000002</v>
      </c>
      <c r="U672" s="32">
        <v>2090.55438</v>
      </c>
      <c r="V672" s="358"/>
      <c r="W672" s="53"/>
      <c r="X672" s="358"/>
      <c r="Y672" s="39"/>
      <c r="Z672" s="371"/>
      <c r="AA672" s="40"/>
      <c r="AB672" s="358"/>
      <c r="AC672" s="39"/>
      <c r="AD672" s="54"/>
      <c r="AE672" s="358"/>
      <c r="AF672" s="39"/>
      <c r="AG672" s="39"/>
      <c r="AH672" s="358">
        <v>1613.6316999999999</v>
      </c>
      <c r="AI672" s="39">
        <v>659.08901000000003</v>
      </c>
      <c r="AJ672" s="259"/>
      <c r="AK672" s="32"/>
      <c r="AL672" s="259"/>
      <c r="AM672" s="39"/>
      <c r="AN672" s="371"/>
      <c r="AO672" s="40"/>
      <c r="AP672" s="358"/>
      <c r="AQ672" s="39"/>
      <c r="AR672" s="40"/>
      <c r="AS672" s="40"/>
      <c r="AT672" s="40"/>
      <c r="AU672" s="39"/>
      <c r="AV672" s="358"/>
      <c r="AW672" s="39"/>
      <c r="AX672" s="54"/>
      <c r="AY672" s="358"/>
      <c r="AZ672" s="39"/>
      <c r="BA672" s="358"/>
      <c r="BB672" s="39"/>
      <c r="BC672" s="40"/>
      <c r="BD672" s="39"/>
      <c r="BE672" s="39"/>
      <c r="BF672" s="40"/>
      <c r="BG672" s="40"/>
      <c r="BH672" s="55"/>
      <c r="BI672" s="56"/>
      <c r="BJ672" s="39"/>
      <c r="BK672" s="54"/>
      <c r="BL672" s="358"/>
      <c r="BM672" s="39"/>
      <c r="BN672" s="381"/>
      <c r="BO672" s="53"/>
      <c r="BP672" s="53"/>
      <c r="BQ672" s="39"/>
      <c r="BR672" s="39"/>
      <c r="BS672" s="39"/>
      <c r="BT672" s="32"/>
      <c r="BU672" s="39"/>
      <c r="BV672" s="57"/>
      <c r="BW672" s="375"/>
      <c r="BX672" s="54"/>
      <c r="BY672" s="358"/>
      <c r="BZ672" s="58"/>
      <c r="CA672" s="59"/>
      <c r="CB672" s="60"/>
      <c r="CC672" s="59"/>
      <c r="CD672" s="59"/>
      <c r="CE672" s="61">
        <v>85706.891149999996</v>
      </c>
      <c r="CF672" s="39"/>
      <c r="CG672" s="39"/>
    </row>
    <row r="673" spans="1:85" outlineLevel="1" x14ac:dyDescent="0.35">
      <c r="A673" s="75" t="s">
        <v>1037</v>
      </c>
      <c r="B673" s="78" t="s">
        <v>1049</v>
      </c>
      <c r="C673" s="35" t="s">
        <v>118</v>
      </c>
      <c r="D673" s="72" t="s">
        <v>1050</v>
      </c>
      <c r="E673" s="36" t="s">
        <v>126</v>
      </c>
      <c r="F673" s="77">
        <f t="shared" si="116"/>
        <v>33504.906139999999</v>
      </c>
      <c r="G673" s="259">
        <f t="shared" si="114"/>
        <v>0</v>
      </c>
      <c r="H673" s="32">
        <f t="shared" si="115"/>
        <v>33504.906139999999</v>
      </c>
      <c r="I673" s="259"/>
      <c r="J673" s="32"/>
      <c r="K673" s="358"/>
      <c r="L673" s="39"/>
      <c r="M673" s="358"/>
      <c r="N673" s="39"/>
      <c r="O673" s="358"/>
      <c r="P673" s="39"/>
      <c r="Q673" s="259"/>
      <c r="R673" s="32"/>
      <c r="S673" s="39">
        <v>7723.4998900000001</v>
      </c>
      <c r="T673" s="259"/>
      <c r="U673" s="32"/>
      <c r="V673" s="358"/>
      <c r="W673" s="53"/>
      <c r="X673" s="358"/>
      <c r="Y673" s="39"/>
      <c r="Z673" s="371"/>
      <c r="AA673" s="40"/>
      <c r="AB673" s="358"/>
      <c r="AC673" s="39"/>
      <c r="AD673" s="54"/>
      <c r="AE673" s="358"/>
      <c r="AF673" s="39"/>
      <c r="AG673" s="39"/>
      <c r="AH673" s="259"/>
      <c r="AI673" s="32"/>
      <c r="AJ673" s="259"/>
      <c r="AK673" s="32"/>
      <c r="AL673" s="259"/>
      <c r="AM673" s="39"/>
      <c r="AN673" s="371"/>
      <c r="AO673" s="40"/>
      <c r="AP673" s="358"/>
      <c r="AQ673" s="39"/>
      <c r="AR673" s="40"/>
      <c r="AS673" s="40"/>
      <c r="AT673" s="40"/>
      <c r="AU673" s="39"/>
      <c r="AV673" s="358"/>
      <c r="AW673" s="39"/>
      <c r="AX673" s="54"/>
      <c r="AY673" s="358"/>
      <c r="AZ673" s="39"/>
      <c r="BA673" s="358"/>
      <c r="BB673" s="39"/>
      <c r="BC673" s="40"/>
      <c r="BD673" s="39"/>
      <c r="BE673" s="39"/>
      <c r="BF673" s="40"/>
      <c r="BG673" s="40"/>
      <c r="BH673" s="55"/>
      <c r="BI673" s="56"/>
      <c r="BJ673" s="39"/>
      <c r="BK673" s="54"/>
      <c r="BL673" s="358"/>
      <c r="BM673" s="39"/>
      <c r="BN673" s="381"/>
      <c r="BO673" s="53"/>
      <c r="BP673" s="53"/>
      <c r="BQ673" s="39"/>
      <c r="BR673" s="39"/>
      <c r="BS673" s="39"/>
      <c r="BT673" s="32"/>
      <c r="BU673" s="39"/>
      <c r="BV673" s="57"/>
      <c r="BW673" s="375"/>
      <c r="BX673" s="54"/>
      <c r="BY673" s="358"/>
      <c r="BZ673" s="58"/>
      <c r="CA673" s="59"/>
      <c r="CB673" s="60"/>
      <c r="CC673" s="59"/>
      <c r="CD673" s="59"/>
      <c r="CE673" s="61">
        <v>25781.40625</v>
      </c>
      <c r="CF673" s="39"/>
      <c r="CG673" s="39"/>
    </row>
    <row r="674" spans="1:85" ht="46.5" outlineLevel="1" x14ac:dyDescent="0.35">
      <c r="A674" s="75" t="s">
        <v>1037</v>
      </c>
      <c r="B674" s="78" t="s">
        <v>1051</v>
      </c>
      <c r="C674" s="206" t="s">
        <v>118</v>
      </c>
      <c r="D674" s="72">
        <v>2459016961</v>
      </c>
      <c r="E674" s="85" t="s">
        <v>169</v>
      </c>
      <c r="F674" s="77">
        <f t="shared" si="116"/>
        <v>1002.78989</v>
      </c>
      <c r="G674" s="259">
        <f t="shared" si="114"/>
        <v>0</v>
      </c>
      <c r="H674" s="32">
        <f t="shared" si="115"/>
        <v>1002.78989</v>
      </c>
      <c r="I674" s="259"/>
      <c r="J674" s="32"/>
      <c r="K674" s="358"/>
      <c r="L674" s="39"/>
      <c r="M674" s="358"/>
      <c r="N674" s="39"/>
      <c r="O674" s="358"/>
      <c r="P674" s="39"/>
      <c r="Q674" s="259"/>
      <c r="R674" s="32"/>
      <c r="S674" s="39"/>
      <c r="T674" s="259"/>
      <c r="U674" s="32"/>
      <c r="V674" s="358"/>
      <c r="W674" s="53"/>
      <c r="X674" s="358"/>
      <c r="Y674" s="39"/>
      <c r="Z674" s="371"/>
      <c r="AA674" s="40"/>
      <c r="AB674" s="358"/>
      <c r="AC674" s="39"/>
      <c r="AD674" s="54"/>
      <c r="AE674" s="358"/>
      <c r="AF674" s="39"/>
      <c r="AG674" s="39">
        <v>1002.78989</v>
      </c>
      <c r="AH674" s="259"/>
      <c r="AI674" s="32"/>
      <c r="AJ674" s="259"/>
      <c r="AK674" s="32"/>
      <c r="AL674" s="259"/>
      <c r="AM674" s="39"/>
      <c r="AN674" s="371"/>
      <c r="AO674" s="40"/>
      <c r="AP674" s="358"/>
      <c r="AQ674" s="39"/>
      <c r="AR674" s="40"/>
      <c r="AS674" s="40"/>
      <c r="AT674" s="40"/>
      <c r="AU674" s="39"/>
      <c r="AV674" s="358"/>
      <c r="AW674" s="39"/>
      <c r="AX674" s="54"/>
      <c r="AY674" s="358"/>
      <c r="AZ674" s="39"/>
      <c r="BA674" s="358"/>
      <c r="BB674" s="39"/>
      <c r="BC674" s="40"/>
      <c r="BD674" s="39"/>
      <c r="BE674" s="39"/>
      <c r="BF674" s="40"/>
      <c r="BG674" s="40"/>
      <c r="BH674" s="55"/>
      <c r="BI674" s="56"/>
      <c r="BJ674" s="39"/>
      <c r="BK674" s="54"/>
      <c r="BL674" s="358"/>
      <c r="BM674" s="39"/>
      <c r="BN674" s="381"/>
      <c r="BO674" s="53"/>
      <c r="BP674" s="53"/>
      <c r="BQ674" s="39"/>
      <c r="BR674" s="39"/>
      <c r="BS674" s="39"/>
      <c r="BT674" s="32"/>
      <c r="BU674" s="39"/>
      <c r="BV674" s="57"/>
      <c r="BW674" s="375"/>
      <c r="BX674" s="54"/>
      <c r="BY674" s="358"/>
      <c r="BZ674" s="58"/>
      <c r="CA674" s="59"/>
      <c r="CB674" s="60"/>
      <c r="CC674" s="59"/>
      <c r="CD674" s="59"/>
      <c r="CE674" s="61"/>
      <c r="CF674" s="39"/>
      <c r="CG674" s="39"/>
    </row>
    <row r="675" spans="1:85" outlineLevel="1" x14ac:dyDescent="0.35">
      <c r="A675" s="83" t="s">
        <v>1037</v>
      </c>
      <c r="B675" s="78" t="s">
        <v>1052</v>
      </c>
      <c r="C675" s="35" t="s">
        <v>118</v>
      </c>
      <c r="D675" s="72" t="s">
        <v>1053</v>
      </c>
      <c r="E675" s="36" t="s">
        <v>126</v>
      </c>
      <c r="F675" s="77">
        <f t="shared" si="116"/>
        <v>35047.768209999995</v>
      </c>
      <c r="G675" s="259">
        <f t="shared" si="114"/>
        <v>2499.65841</v>
      </c>
      <c r="H675" s="32">
        <f t="shared" si="115"/>
        <v>32548.109799999998</v>
      </c>
      <c r="I675" s="259"/>
      <c r="J675" s="32"/>
      <c r="K675" s="358"/>
      <c r="L675" s="39"/>
      <c r="M675" s="358"/>
      <c r="N675" s="39"/>
      <c r="O675" s="358"/>
      <c r="P675" s="39"/>
      <c r="Q675" s="259"/>
      <c r="R675" s="32"/>
      <c r="S675" s="39">
        <v>228.31790000000001</v>
      </c>
      <c r="T675" s="259">
        <v>2499.65841</v>
      </c>
      <c r="U675" s="32">
        <v>1020.98659</v>
      </c>
      <c r="V675" s="358"/>
      <c r="W675" s="53"/>
      <c r="X675" s="358"/>
      <c r="Y675" s="39"/>
      <c r="Z675" s="371"/>
      <c r="AA675" s="40"/>
      <c r="AB675" s="358"/>
      <c r="AC675" s="39"/>
      <c r="AD675" s="54"/>
      <c r="AE675" s="358"/>
      <c r="AF675" s="39"/>
      <c r="AG675" s="39"/>
      <c r="AH675" s="259"/>
      <c r="AI675" s="32"/>
      <c r="AJ675" s="259"/>
      <c r="AK675" s="32"/>
      <c r="AL675" s="259"/>
      <c r="AM675" s="39"/>
      <c r="AN675" s="371"/>
      <c r="AO675" s="40"/>
      <c r="AP675" s="358"/>
      <c r="AQ675" s="39"/>
      <c r="AR675" s="40"/>
      <c r="AS675" s="40"/>
      <c r="AT675" s="40"/>
      <c r="AU675" s="39"/>
      <c r="AV675" s="358"/>
      <c r="AW675" s="39"/>
      <c r="AX675" s="54"/>
      <c r="AY675" s="358"/>
      <c r="AZ675" s="39"/>
      <c r="BA675" s="358"/>
      <c r="BB675" s="39"/>
      <c r="BC675" s="40"/>
      <c r="BD675" s="39"/>
      <c r="BE675" s="39">
        <v>175.25674000000001</v>
      </c>
      <c r="BF675" s="40"/>
      <c r="BG675" s="40"/>
      <c r="BH675" s="55"/>
      <c r="BI675" s="56"/>
      <c r="BJ675" s="39"/>
      <c r="BK675" s="54"/>
      <c r="BL675" s="358"/>
      <c r="BM675" s="39"/>
      <c r="BN675" s="381"/>
      <c r="BO675" s="53"/>
      <c r="BP675" s="53"/>
      <c r="BQ675" s="39"/>
      <c r="BR675" s="39"/>
      <c r="BS675" s="39"/>
      <c r="BT675" s="32">
        <v>10240.8225</v>
      </c>
      <c r="BU675" s="39"/>
      <c r="BV675" s="57"/>
      <c r="BW675" s="375"/>
      <c r="BX675" s="54"/>
      <c r="BY675" s="358"/>
      <c r="BZ675" s="58"/>
      <c r="CA675" s="59"/>
      <c r="CB675" s="60"/>
      <c r="CC675" s="59"/>
      <c r="CD675" s="59"/>
      <c r="CE675" s="61">
        <v>20882.726070000001</v>
      </c>
      <c r="CF675" s="39"/>
      <c r="CG675" s="39"/>
    </row>
    <row r="676" spans="1:85" outlineLevel="1" x14ac:dyDescent="0.35">
      <c r="A676" s="83" t="s">
        <v>1037</v>
      </c>
      <c r="B676" s="78" t="s">
        <v>1054</v>
      </c>
      <c r="C676" s="35" t="s">
        <v>118</v>
      </c>
      <c r="D676" s="72" t="s">
        <v>1055</v>
      </c>
      <c r="E676" s="36" t="s">
        <v>74</v>
      </c>
      <c r="F676" s="77">
        <f t="shared" si="116"/>
        <v>4938.3185400000002</v>
      </c>
      <c r="G676" s="259">
        <f t="shared" si="114"/>
        <v>1737.9718800000001</v>
      </c>
      <c r="H676" s="32">
        <f t="shared" si="115"/>
        <v>3200.3466600000002</v>
      </c>
      <c r="I676" s="259"/>
      <c r="J676" s="32"/>
      <c r="K676" s="358">
        <v>1737.9718800000001</v>
      </c>
      <c r="L676" s="39">
        <v>709.87584000000004</v>
      </c>
      <c r="M676" s="358"/>
      <c r="N676" s="39"/>
      <c r="O676" s="358"/>
      <c r="P676" s="39"/>
      <c r="Q676" s="259"/>
      <c r="R676" s="32"/>
      <c r="S676" s="39">
        <v>2490.47082</v>
      </c>
      <c r="T676" s="259"/>
      <c r="U676" s="32"/>
      <c r="V676" s="358"/>
      <c r="W676" s="53"/>
      <c r="X676" s="358"/>
      <c r="Y676" s="39"/>
      <c r="Z676" s="371"/>
      <c r="AA676" s="40"/>
      <c r="AB676" s="358"/>
      <c r="AC676" s="39"/>
      <c r="AD676" s="54"/>
      <c r="AE676" s="358"/>
      <c r="AF676" s="39"/>
      <c r="AG676" s="39"/>
      <c r="AH676" s="259"/>
      <c r="AI676" s="32"/>
      <c r="AJ676" s="259"/>
      <c r="AK676" s="32"/>
      <c r="AL676" s="259"/>
      <c r="AM676" s="39"/>
      <c r="AN676" s="371"/>
      <c r="AO676" s="40"/>
      <c r="AP676" s="358"/>
      <c r="AQ676" s="39"/>
      <c r="AR676" s="40"/>
      <c r="AS676" s="40"/>
      <c r="AT676" s="40"/>
      <c r="AU676" s="39"/>
      <c r="AV676" s="358"/>
      <c r="AW676" s="39"/>
      <c r="AX676" s="54"/>
      <c r="AY676" s="358"/>
      <c r="AZ676" s="39"/>
      <c r="BA676" s="358"/>
      <c r="BB676" s="39"/>
      <c r="BC676" s="40"/>
      <c r="BD676" s="39"/>
      <c r="BE676" s="39"/>
      <c r="BF676" s="40"/>
      <c r="BG676" s="40"/>
      <c r="BH676" s="55"/>
      <c r="BI676" s="56"/>
      <c r="BJ676" s="39"/>
      <c r="BK676" s="54"/>
      <c r="BL676" s="358"/>
      <c r="BM676" s="39"/>
      <c r="BN676" s="381"/>
      <c r="BO676" s="53"/>
      <c r="BP676" s="53"/>
      <c r="BQ676" s="39"/>
      <c r="BR676" s="39"/>
      <c r="BS676" s="39"/>
      <c r="BT676" s="32"/>
      <c r="BU676" s="39"/>
      <c r="BV676" s="57"/>
      <c r="BW676" s="375"/>
      <c r="BX676" s="54"/>
      <c r="BY676" s="358"/>
      <c r="BZ676" s="58"/>
      <c r="CA676" s="59"/>
      <c r="CB676" s="60"/>
      <c r="CC676" s="59"/>
      <c r="CD676" s="59"/>
      <c r="CE676" s="61"/>
      <c r="CF676" s="39"/>
      <c r="CG676" s="39"/>
    </row>
    <row r="677" spans="1:85" s="3" customFormat="1" ht="22.5" x14ac:dyDescent="0.3">
      <c r="A677" s="266" t="s">
        <v>1056</v>
      </c>
      <c r="B677" s="267"/>
      <c r="C677" s="261" t="s">
        <v>135</v>
      </c>
      <c r="D677" s="262"/>
      <c r="E677" s="262"/>
      <c r="F677" s="249">
        <f>SUBTOTAL(9,F664:F676)</f>
        <v>228728.35449</v>
      </c>
      <c r="G677" s="249">
        <f t="shared" ref="G677:BR677" si="117">SUBTOTAL(9,G664:G676)</f>
        <v>15584.037090000002</v>
      </c>
      <c r="H677" s="249">
        <f t="shared" si="117"/>
        <v>213144.3174</v>
      </c>
      <c r="I677" s="249">
        <f t="shared" si="117"/>
        <v>738.90364</v>
      </c>
      <c r="J677" s="249">
        <f t="shared" si="117"/>
        <v>301.80570999999998</v>
      </c>
      <c r="K677" s="249">
        <f t="shared" si="117"/>
        <v>2685.1723400000001</v>
      </c>
      <c r="L677" s="249">
        <f t="shared" si="117"/>
        <v>1096.7605100000001</v>
      </c>
      <c r="M677" s="249">
        <f t="shared" si="117"/>
        <v>1692.89221</v>
      </c>
      <c r="N677" s="249">
        <f t="shared" si="117"/>
        <v>691.46302000000003</v>
      </c>
      <c r="O677" s="249">
        <f t="shared" si="117"/>
        <v>0</v>
      </c>
      <c r="P677" s="249">
        <f t="shared" si="117"/>
        <v>0</v>
      </c>
      <c r="Q677" s="249">
        <f t="shared" si="117"/>
        <v>0</v>
      </c>
      <c r="R677" s="249">
        <f t="shared" si="117"/>
        <v>0</v>
      </c>
      <c r="S677" s="249">
        <f t="shared" si="117"/>
        <v>20697.311259999999</v>
      </c>
      <c r="T677" s="249">
        <f t="shared" si="117"/>
        <v>8700.3015200000009</v>
      </c>
      <c r="U677" s="249">
        <f t="shared" si="117"/>
        <v>3553.64201</v>
      </c>
      <c r="V677" s="249">
        <f t="shared" si="117"/>
        <v>0</v>
      </c>
      <c r="W677" s="249">
        <f t="shared" si="117"/>
        <v>0</v>
      </c>
      <c r="X677" s="249">
        <f t="shared" si="117"/>
        <v>0</v>
      </c>
      <c r="Y677" s="249">
        <f t="shared" si="117"/>
        <v>0</v>
      </c>
      <c r="Z677" s="249">
        <f t="shared" si="117"/>
        <v>0</v>
      </c>
      <c r="AA677" s="249">
        <f t="shared" si="117"/>
        <v>0</v>
      </c>
      <c r="AB677" s="249">
        <f t="shared" si="117"/>
        <v>0</v>
      </c>
      <c r="AC677" s="249">
        <f t="shared" si="117"/>
        <v>0</v>
      </c>
      <c r="AD677" s="249">
        <f t="shared" si="117"/>
        <v>636.75</v>
      </c>
      <c r="AE677" s="249">
        <f t="shared" si="117"/>
        <v>0</v>
      </c>
      <c r="AF677" s="249">
        <f t="shared" si="117"/>
        <v>0</v>
      </c>
      <c r="AG677" s="249">
        <f t="shared" si="117"/>
        <v>3360.5996100000002</v>
      </c>
      <c r="AH677" s="249">
        <f t="shared" si="117"/>
        <v>1766.76738</v>
      </c>
      <c r="AI677" s="249">
        <f t="shared" si="117"/>
        <v>721.63738999999998</v>
      </c>
      <c r="AJ677" s="249">
        <f t="shared" si="117"/>
        <v>0</v>
      </c>
      <c r="AK677" s="249">
        <f t="shared" si="117"/>
        <v>0</v>
      </c>
      <c r="AL677" s="249">
        <f t="shared" si="117"/>
        <v>0</v>
      </c>
      <c r="AM677" s="249">
        <f t="shared" si="117"/>
        <v>0</v>
      </c>
      <c r="AN677" s="249">
        <f t="shared" si="117"/>
        <v>0</v>
      </c>
      <c r="AO677" s="249">
        <f t="shared" si="117"/>
        <v>0</v>
      </c>
      <c r="AP677" s="249">
        <f t="shared" si="117"/>
        <v>0</v>
      </c>
      <c r="AQ677" s="249">
        <f t="shared" si="117"/>
        <v>0</v>
      </c>
      <c r="AR677" s="249">
        <f t="shared" si="117"/>
        <v>0</v>
      </c>
      <c r="AS677" s="249">
        <f t="shared" si="117"/>
        <v>0</v>
      </c>
      <c r="AT677" s="249">
        <f t="shared" si="117"/>
        <v>2980</v>
      </c>
      <c r="AU677" s="249">
        <f t="shared" si="117"/>
        <v>0</v>
      </c>
      <c r="AV677" s="249">
        <f t="shared" si="117"/>
        <v>0</v>
      </c>
      <c r="AW677" s="249">
        <f t="shared" si="117"/>
        <v>0</v>
      </c>
      <c r="AX677" s="249">
        <f t="shared" si="117"/>
        <v>0</v>
      </c>
      <c r="AY677" s="249">
        <f t="shared" si="117"/>
        <v>0</v>
      </c>
      <c r="AZ677" s="249">
        <f t="shared" si="117"/>
        <v>0</v>
      </c>
      <c r="BA677" s="249">
        <f t="shared" si="117"/>
        <v>0</v>
      </c>
      <c r="BB677" s="249">
        <f t="shared" si="117"/>
        <v>0</v>
      </c>
      <c r="BC677" s="249">
        <f t="shared" si="117"/>
        <v>0</v>
      </c>
      <c r="BD677" s="249">
        <f t="shared" si="117"/>
        <v>0</v>
      </c>
      <c r="BE677" s="249">
        <f t="shared" si="117"/>
        <v>175.25674000000001</v>
      </c>
      <c r="BF677" s="249">
        <f t="shared" si="117"/>
        <v>0</v>
      </c>
      <c r="BG677" s="249">
        <f t="shared" si="117"/>
        <v>0</v>
      </c>
      <c r="BH677" s="249">
        <f t="shared" si="117"/>
        <v>0</v>
      </c>
      <c r="BI677" s="249">
        <f t="shared" si="117"/>
        <v>0</v>
      </c>
      <c r="BJ677" s="249">
        <f t="shared" si="117"/>
        <v>36317.245179999998</v>
      </c>
      <c r="BK677" s="249">
        <f t="shared" si="117"/>
        <v>0</v>
      </c>
      <c r="BL677" s="249">
        <f t="shared" si="117"/>
        <v>0</v>
      </c>
      <c r="BM677" s="249">
        <f t="shared" si="117"/>
        <v>0</v>
      </c>
      <c r="BN677" s="249">
        <f t="shared" si="117"/>
        <v>0</v>
      </c>
      <c r="BO677" s="249">
        <f t="shared" si="117"/>
        <v>0</v>
      </c>
      <c r="BP677" s="249">
        <f t="shared" si="117"/>
        <v>0</v>
      </c>
      <c r="BQ677" s="249">
        <f t="shared" si="117"/>
        <v>0</v>
      </c>
      <c r="BR677" s="249">
        <f t="shared" si="117"/>
        <v>0</v>
      </c>
      <c r="BS677" s="249">
        <f t="shared" ref="BS677:CG677" si="118">SUBTOTAL(9,BS664:BS676)</f>
        <v>0</v>
      </c>
      <c r="BT677" s="249">
        <f t="shared" si="118"/>
        <v>10240.8225</v>
      </c>
      <c r="BU677" s="249">
        <f t="shared" si="118"/>
        <v>0</v>
      </c>
      <c r="BV677" s="249">
        <f t="shared" si="118"/>
        <v>0</v>
      </c>
      <c r="BW677" s="249">
        <f t="shared" si="118"/>
        <v>0</v>
      </c>
      <c r="BX677" s="249">
        <f t="shared" si="118"/>
        <v>0</v>
      </c>
      <c r="BY677" s="249">
        <f t="shared" si="118"/>
        <v>0</v>
      </c>
      <c r="BZ677" s="249">
        <f t="shared" si="118"/>
        <v>0</v>
      </c>
      <c r="CA677" s="249">
        <f t="shared" si="118"/>
        <v>0</v>
      </c>
      <c r="CB677" s="249">
        <f t="shared" si="118"/>
        <v>0</v>
      </c>
      <c r="CC677" s="249">
        <f t="shared" si="118"/>
        <v>0</v>
      </c>
      <c r="CD677" s="249">
        <f t="shared" si="118"/>
        <v>0</v>
      </c>
      <c r="CE677" s="249">
        <f t="shared" si="118"/>
        <v>132371.02346999999</v>
      </c>
      <c r="CF677" s="249">
        <f t="shared" si="118"/>
        <v>0</v>
      </c>
      <c r="CG677" s="249">
        <f t="shared" si="118"/>
        <v>0</v>
      </c>
    </row>
    <row r="678" spans="1:85" ht="69.75" outlineLevel="1" x14ac:dyDescent="0.35">
      <c r="A678" s="83" t="s">
        <v>1057</v>
      </c>
      <c r="B678" s="88" t="s">
        <v>1120</v>
      </c>
      <c r="C678" s="13" t="s">
        <v>73</v>
      </c>
      <c r="D678" s="207" t="s">
        <v>1121</v>
      </c>
      <c r="E678" s="64"/>
      <c r="F678" s="77">
        <f>G678+H678</f>
        <v>837</v>
      </c>
      <c r="G678" s="259">
        <f>SUMIF($I$5:$CG$5,"федеральный бюджет",I678:CG678)</f>
        <v>0</v>
      </c>
      <c r="H678" s="32">
        <f>SUMIF($I$5:$CG$5,"краевой бюджет",I678:CG678)</f>
        <v>837</v>
      </c>
      <c r="I678" s="347"/>
      <c r="J678" s="65"/>
      <c r="K678" s="368"/>
      <c r="L678" s="66"/>
      <c r="M678" s="368"/>
      <c r="N678" s="66"/>
      <c r="O678" s="368"/>
      <c r="P678" s="66"/>
      <c r="Q678" s="347"/>
      <c r="R678" s="65"/>
      <c r="S678" s="66"/>
      <c r="T678" s="347"/>
      <c r="U678" s="65"/>
      <c r="V678" s="368"/>
      <c r="W678" s="89"/>
      <c r="X678" s="368"/>
      <c r="Y678" s="66"/>
      <c r="Z678" s="371"/>
      <c r="AA678" s="40"/>
      <c r="AB678" s="368"/>
      <c r="AC678" s="66"/>
      <c r="AD678" s="66"/>
      <c r="AE678" s="368"/>
      <c r="AF678" s="66"/>
      <c r="AG678" s="66"/>
      <c r="AH678" s="347"/>
      <c r="AI678" s="65"/>
      <c r="AJ678" s="347"/>
      <c r="AK678" s="65"/>
      <c r="AL678" s="347"/>
      <c r="AM678" s="66"/>
      <c r="AN678" s="371"/>
      <c r="AO678" s="40"/>
      <c r="AP678" s="368"/>
      <c r="AQ678" s="66"/>
      <c r="AR678" s="40"/>
      <c r="AS678" s="40"/>
      <c r="AT678" s="40"/>
      <c r="AU678" s="66"/>
      <c r="AV678" s="368"/>
      <c r="AW678" s="66"/>
      <c r="AX678" s="66"/>
      <c r="AY678" s="368"/>
      <c r="AZ678" s="66"/>
      <c r="BA678" s="368"/>
      <c r="BB678" s="66"/>
      <c r="BC678" s="40"/>
      <c r="BD678" s="66"/>
      <c r="BE678" s="66"/>
      <c r="BF678" s="40"/>
      <c r="BG678" s="40"/>
      <c r="BH678" s="55"/>
      <c r="BI678" s="56"/>
      <c r="BJ678" s="66">
        <v>837</v>
      </c>
      <c r="BK678" s="66"/>
      <c r="BL678" s="368"/>
      <c r="BM678" s="66"/>
      <c r="BN678" s="398"/>
      <c r="BO678" s="89"/>
      <c r="BP678" s="89"/>
      <c r="BQ678" s="66"/>
      <c r="BR678" s="66"/>
      <c r="BS678" s="66"/>
      <c r="BT678" s="65"/>
      <c r="BU678" s="66"/>
      <c r="BV678" s="57"/>
      <c r="BW678" s="368"/>
      <c r="BX678" s="66"/>
      <c r="BY678" s="368"/>
      <c r="BZ678" s="90"/>
      <c r="CA678" s="59"/>
      <c r="CB678" s="60"/>
      <c r="CC678" s="59"/>
      <c r="CD678" s="59"/>
      <c r="CE678" s="61"/>
      <c r="CF678" s="66"/>
      <c r="CG678" s="66"/>
    </row>
    <row r="679" spans="1:85" ht="69.75" outlineLevel="1" x14ac:dyDescent="0.35">
      <c r="A679" s="83" t="s">
        <v>1057</v>
      </c>
      <c r="B679" s="304" t="s">
        <v>1213</v>
      </c>
      <c r="C679" s="305" t="s">
        <v>73</v>
      </c>
      <c r="D679" s="302">
        <v>190204559220</v>
      </c>
      <c r="E679" s="301"/>
      <c r="F679" s="77">
        <f>G679+H679</f>
        <v>7429.6989999999996</v>
      </c>
      <c r="G679" s="259">
        <f>SUMIF($I$5:$CG$5,"федеральный бюджет",I679:CG679)</f>
        <v>0</v>
      </c>
      <c r="H679" s="32">
        <f>SUMIF($I$5:$CG$5,"краевой бюджет",I679:CG679)</f>
        <v>7429.6989999999996</v>
      </c>
      <c r="I679" s="349"/>
      <c r="J679" s="306"/>
      <c r="K679" s="366"/>
      <c r="L679" s="307"/>
      <c r="M679" s="366"/>
      <c r="N679" s="307"/>
      <c r="O679" s="366"/>
      <c r="P679" s="307"/>
      <c r="Q679" s="349"/>
      <c r="R679" s="306"/>
      <c r="S679" s="307"/>
      <c r="T679" s="349"/>
      <c r="U679" s="306"/>
      <c r="V679" s="366"/>
      <c r="W679" s="292"/>
      <c r="X679" s="366"/>
      <c r="Y679" s="307"/>
      <c r="Z679" s="366"/>
      <c r="AA679" s="307"/>
      <c r="AB679" s="366"/>
      <c r="AC679" s="307"/>
      <c r="AD679" s="307"/>
      <c r="AE679" s="366"/>
      <c r="AF679" s="307"/>
      <c r="AG679" s="307"/>
      <c r="AH679" s="349"/>
      <c r="AI679" s="306"/>
      <c r="AJ679" s="349"/>
      <c r="AK679" s="306"/>
      <c r="AL679" s="349"/>
      <c r="AM679" s="307"/>
      <c r="AN679" s="366"/>
      <c r="AO679" s="307"/>
      <c r="AP679" s="366"/>
      <c r="AQ679" s="307"/>
      <c r="AR679" s="307">
        <v>7429.6989999999996</v>
      </c>
      <c r="AS679" s="307"/>
      <c r="AT679" s="307"/>
      <c r="AU679" s="307"/>
      <c r="AV679" s="366"/>
      <c r="AW679" s="307"/>
      <c r="AX679" s="307"/>
      <c r="AY679" s="366"/>
      <c r="AZ679" s="307"/>
      <c r="BA679" s="366"/>
      <c r="BB679" s="307"/>
      <c r="BC679" s="307"/>
      <c r="BD679" s="307"/>
      <c r="BE679" s="307"/>
      <c r="BF679" s="307"/>
      <c r="BG679" s="307"/>
      <c r="BH679" s="307"/>
      <c r="BI679" s="307"/>
      <c r="BJ679" s="307"/>
      <c r="BK679" s="307"/>
      <c r="BL679" s="366"/>
      <c r="BM679" s="307"/>
      <c r="BN679" s="383"/>
      <c r="BO679" s="292"/>
      <c r="BP679" s="292"/>
      <c r="BQ679" s="307"/>
      <c r="BR679" s="307"/>
      <c r="BS679" s="307"/>
      <c r="BT679" s="306"/>
      <c r="BU679" s="307"/>
      <c r="BV679" s="307"/>
      <c r="BW679" s="366"/>
      <c r="BX679" s="307"/>
      <c r="BY679" s="366"/>
      <c r="BZ679" s="292"/>
      <c r="CA679" s="292"/>
      <c r="CB679" s="292"/>
      <c r="CC679" s="292"/>
      <c r="CD679" s="292"/>
      <c r="CE679" s="292"/>
      <c r="CF679" s="307"/>
      <c r="CG679" s="307"/>
    </row>
    <row r="680" spans="1:85" ht="69.75" outlineLevel="1" x14ac:dyDescent="0.35">
      <c r="A680" s="83" t="s">
        <v>1057</v>
      </c>
      <c r="B680" s="78" t="s">
        <v>1058</v>
      </c>
      <c r="C680" s="35" t="s">
        <v>137</v>
      </c>
      <c r="D680" s="159" t="s">
        <v>1059</v>
      </c>
      <c r="E680" s="36" t="s">
        <v>74</v>
      </c>
      <c r="F680" s="77">
        <f t="shared" ref="F680:F704" si="119">G680+H680</f>
        <v>323.51314000000002</v>
      </c>
      <c r="G680" s="259">
        <f t="shared" si="114"/>
        <v>161.91194000000002</v>
      </c>
      <c r="H680" s="32">
        <f t="shared" si="115"/>
        <v>161.60120000000001</v>
      </c>
      <c r="I680" s="259"/>
      <c r="J680" s="32"/>
      <c r="K680" s="358"/>
      <c r="L680" s="39"/>
      <c r="M680" s="358"/>
      <c r="N680" s="39"/>
      <c r="O680" s="358">
        <v>37.101529999999997</v>
      </c>
      <c r="P680" s="39">
        <v>15.15414</v>
      </c>
      <c r="Q680" s="259">
        <v>94.110280000000003</v>
      </c>
      <c r="R680" s="32">
        <v>38.439410000000002</v>
      </c>
      <c r="S680" s="39">
        <v>95.468159999999997</v>
      </c>
      <c r="T680" s="259"/>
      <c r="U680" s="32"/>
      <c r="V680" s="358"/>
      <c r="W680" s="53"/>
      <c r="X680" s="358">
        <v>30.700130000000001</v>
      </c>
      <c r="Y680" s="39">
        <v>12.539490000000001</v>
      </c>
      <c r="Z680" s="371"/>
      <c r="AA680" s="40"/>
      <c r="AB680" s="358"/>
      <c r="AC680" s="39"/>
      <c r="AD680" s="54"/>
      <c r="AE680" s="358"/>
      <c r="AF680" s="39"/>
      <c r="AG680" s="39"/>
      <c r="AH680" s="259"/>
      <c r="AI680" s="32"/>
      <c r="AJ680" s="259"/>
      <c r="AK680" s="32"/>
      <c r="AL680" s="259"/>
      <c r="AM680" s="39"/>
      <c r="AN680" s="371"/>
      <c r="AO680" s="40"/>
      <c r="AP680" s="358"/>
      <c r="AQ680" s="39"/>
      <c r="AR680" s="40"/>
      <c r="AS680" s="40"/>
      <c r="AT680" s="40"/>
      <c r="AU680" s="39"/>
      <c r="AV680" s="358"/>
      <c r="AW680" s="39"/>
      <c r="AX680" s="54"/>
      <c r="AY680" s="358"/>
      <c r="AZ680" s="39"/>
      <c r="BA680" s="358"/>
      <c r="BB680" s="39"/>
      <c r="BC680" s="40"/>
      <c r="BD680" s="39"/>
      <c r="BE680" s="39"/>
      <c r="BF680" s="40"/>
      <c r="BG680" s="40"/>
      <c r="BH680" s="55"/>
      <c r="BI680" s="56"/>
      <c r="BJ680" s="39"/>
      <c r="BK680" s="54"/>
      <c r="BL680" s="358"/>
      <c r="BM680" s="39"/>
      <c r="BN680" s="381"/>
      <c r="BO680" s="53"/>
      <c r="BP680" s="53"/>
      <c r="BQ680" s="39"/>
      <c r="BR680" s="39"/>
      <c r="BS680" s="39"/>
      <c r="BT680" s="32"/>
      <c r="BU680" s="39"/>
      <c r="BV680" s="57"/>
      <c r="BW680" s="375"/>
      <c r="BX680" s="54"/>
      <c r="BY680" s="358"/>
      <c r="BZ680" s="58"/>
      <c r="CA680" s="59"/>
      <c r="CB680" s="60"/>
      <c r="CC680" s="59"/>
      <c r="CD680" s="59"/>
      <c r="CE680" s="61"/>
      <c r="CF680" s="39"/>
      <c r="CG680" s="39"/>
    </row>
    <row r="681" spans="1:85" ht="46.5" outlineLevel="1" x14ac:dyDescent="0.35">
      <c r="A681" s="83" t="s">
        <v>1057</v>
      </c>
      <c r="B681" s="78" t="s">
        <v>1060</v>
      </c>
      <c r="C681" s="35" t="s">
        <v>81</v>
      </c>
      <c r="D681" s="35" t="s">
        <v>1061</v>
      </c>
      <c r="E681" s="36" t="s">
        <v>74</v>
      </c>
      <c r="F681" s="77">
        <f t="shared" si="119"/>
        <v>1502.02559</v>
      </c>
      <c r="G681" s="259">
        <f t="shared" si="114"/>
        <v>693.56925000000001</v>
      </c>
      <c r="H681" s="32">
        <f t="shared" si="115"/>
        <v>808.45633999999995</v>
      </c>
      <c r="I681" s="259"/>
      <c r="J681" s="32"/>
      <c r="K681" s="358"/>
      <c r="L681" s="39"/>
      <c r="M681" s="358"/>
      <c r="N681" s="39"/>
      <c r="O681" s="358">
        <v>216.16746000000001</v>
      </c>
      <c r="P681" s="39">
        <v>88.293750000000003</v>
      </c>
      <c r="Q681" s="259"/>
      <c r="R681" s="32"/>
      <c r="S681" s="39">
        <v>525.16750000000002</v>
      </c>
      <c r="T681" s="259"/>
      <c r="U681" s="32"/>
      <c r="V681" s="358"/>
      <c r="W681" s="53"/>
      <c r="X681" s="358">
        <v>132.04358999999999</v>
      </c>
      <c r="Y681" s="39">
        <v>53.93329</v>
      </c>
      <c r="Z681" s="371"/>
      <c r="AA681" s="40"/>
      <c r="AB681" s="358"/>
      <c r="AC681" s="39"/>
      <c r="AD681" s="54"/>
      <c r="AE681" s="358"/>
      <c r="AF681" s="39"/>
      <c r="AG681" s="39"/>
      <c r="AH681" s="259"/>
      <c r="AI681" s="32"/>
      <c r="AJ681" s="259"/>
      <c r="AK681" s="32"/>
      <c r="AL681" s="259">
        <v>345.35820000000001</v>
      </c>
      <c r="AM681" s="39">
        <v>141.06180000000001</v>
      </c>
      <c r="AN681" s="371"/>
      <c r="AO681" s="40"/>
      <c r="AP681" s="358"/>
      <c r="AQ681" s="39"/>
      <c r="AR681" s="40"/>
      <c r="AS681" s="40"/>
      <c r="AT681" s="40"/>
      <c r="AU681" s="39"/>
      <c r="AV681" s="358"/>
      <c r="AW681" s="39"/>
      <c r="AX681" s="54"/>
      <c r="AY681" s="358"/>
      <c r="AZ681" s="39"/>
      <c r="BA681" s="358"/>
      <c r="BB681" s="39"/>
      <c r="BC681" s="40"/>
      <c r="BD681" s="39"/>
      <c r="BE681" s="39"/>
      <c r="BF681" s="40"/>
      <c r="BG681" s="40"/>
      <c r="BH681" s="55"/>
      <c r="BI681" s="44"/>
      <c r="BJ681" s="32"/>
      <c r="BK681" s="54"/>
      <c r="BL681" s="358"/>
      <c r="BM681" s="39"/>
      <c r="BN681" s="381"/>
      <c r="BO681" s="53"/>
      <c r="BP681" s="53"/>
      <c r="BQ681" s="39"/>
      <c r="BR681" s="39"/>
      <c r="BS681" s="39"/>
      <c r="BT681" s="32"/>
      <c r="BU681" s="39"/>
      <c r="BV681" s="57"/>
      <c r="BW681" s="375"/>
      <c r="BX681" s="54"/>
      <c r="BY681" s="358"/>
      <c r="BZ681" s="58"/>
      <c r="CA681" s="59"/>
      <c r="CB681" s="60"/>
      <c r="CC681" s="59"/>
      <c r="CD681" s="59"/>
      <c r="CE681" s="61"/>
      <c r="CF681" s="39"/>
      <c r="CG681" s="39"/>
    </row>
    <row r="682" spans="1:85" ht="46.5" outlineLevel="1" x14ac:dyDescent="0.35">
      <c r="A682" s="83" t="s">
        <v>1057</v>
      </c>
      <c r="B682" s="78" t="s">
        <v>1062</v>
      </c>
      <c r="C682" s="35" t="s">
        <v>81</v>
      </c>
      <c r="D682" s="35" t="s">
        <v>1063</v>
      </c>
      <c r="E682" s="36" t="s">
        <v>74</v>
      </c>
      <c r="F682" s="77">
        <f t="shared" si="119"/>
        <v>12614.58354</v>
      </c>
      <c r="G682" s="259">
        <f t="shared" si="114"/>
        <v>8771.9601599999987</v>
      </c>
      <c r="H682" s="32">
        <f t="shared" si="115"/>
        <v>3842.62338</v>
      </c>
      <c r="I682" s="259"/>
      <c r="J682" s="32"/>
      <c r="K682" s="358"/>
      <c r="L682" s="39"/>
      <c r="M682" s="358"/>
      <c r="N682" s="39"/>
      <c r="O682" s="358">
        <v>82.703140000000005</v>
      </c>
      <c r="P682" s="39">
        <v>33.780149999999999</v>
      </c>
      <c r="Q682" s="259"/>
      <c r="R682" s="32"/>
      <c r="S682" s="39">
        <v>259.71006999999997</v>
      </c>
      <c r="T682" s="259"/>
      <c r="U682" s="32"/>
      <c r="V682" s="358"/>
      <c r="W682" s="53"/>
      <c r="X682" s="358">
        <f>36.31198+107.38504</f>
        <v>143.69702000000001</v>
      </c>
      <c r="Y682" s="39">
        <f>14.83166+43.8615</f>
        <v>58.693159999999999</v>
      </c>
      <c r="Z682" s="371"/>
      <c r="AA682" s="40"/>
      <c r="AB682" s="358"/>
      <c r="AC682" s="39"/>
      <c r="AD682" s="54"/>
      <c r="AE682" s="358"/>
      <c r="AF682" s="39"/>
      <c r="AG682" s="39"/>
      <c r="AH682" s="259"/>
      <c r="AI682" s="32"/>
      <c r="AJ682" s="259"/>
      <c r="AK682" s="32"/>
      <c r="AL682" s="259">
        <v>8545.56</v>
      </c>
      <c r="AM682" s="39">
        <v>3490.44</v>
      </c>
      <c r="AN682" s="371"/>
      <c r="AO682" s="40"/>
      <c r="AP682" s="358"/>
      <c r="AQ682" s="39"/>
      <c r="AR682" s="40"/>
      <c r="AS682" s="40"/>
      <c r="AT682" s="40"/>
      <c r="AU682" s="39"/>
      <c r="AV682" s="358"/>
      <c r="AW682" s="39"/>
      <c r="AX682" s="54"/>
      <c r="AY682" s="358"/>
      <c r="AZ682" s="39"/>
      <c r="BA682" s="358"/>
      <c r="BB682" s="39"/>
      <c r="BC682" s="40"/>
      <c r="BD682" s="39"/>
      <c r="BE682" s="39"/>
      <c r="BF682" s="40"/>
      <c r="BG682" s="40"/>
      <c r="BH682" s="55"/>
      <c r="BI682" s="44"/>
      <c r="BJ682" s="32"/>
      <c r="BK682" s="54"/>
      <c r="BL682" s="358"/>
      <c r="BM682" s="39"/>
      <c r="BN682" s="381"/>
      <c r="BO682" s="53"/>
      <c r="BP682" s="53"/>
      <c r="BQ682" s="39"/>
      <c r="BR682" s="39"/>
      <c r="BS682" s="39"/>
      <c r="BT682" s="32"/>
      <c r="BU682" s="39"/>
      <c r="BV682" s="57"/>
      <c r="BW682" s="375"/>
      <c r="BX682" s="54"/>
      <c r="BY682" s="358"/>
      <c r="BZ682" s="58"/>
      <c r="CA682" s="59"/>
      <c r="CB682" s="60"/>
      <c r="CC682" s="59"/>
      <c r="CD682" s="59"/>
      <c r="CE682" s="61"/>
      <c r="CF682" s="39"/>
      <c r="CG682" s="39"/>
    </row>
    <row r="683" spans="1:85" ht="46.5" outlineLevel="1" x14ac:dyDescent="0.35">
      <c r="A683" s="83" t="s">
        <v>1057</v>
      </c>
      <c r="B683" s="88" t="s">
        <v>1118</v>
      </c>
      <c r="C683" s="35" t="s">
        <v>81</v>
      </c>
      <c r="D683" s="13" t="s">
        <v>1119</v>
      </c>
      <c r="E683" s="64"/>
      <c r="F683" s="77">
        <f t="shared" si="119"/>
        <v>1144.47</v>
      </c>
      <c r="G683" s="259">
        <f t="shared" si="114"/>
        <v>0</v>
      </c>
      <c r="H683" s="32">
        <f t="shared" si="115"/>
        <v>1144.47</v>
      </c>
      <c r="I683" s="347"/>
      <c r="J683" s="65"/>
      <c r="K683" s="368"/>
      <c r="L683" s="66"/>
      <c r="M683" s="368"/>
      <c r="N683" s="66"/>
      <c r="O683" s="368"/>
      <c r="P683" s="66"/>
      <c r="Q683" s="347"/>
      <c r="R683" s="65"/>
      <c r="S683" s="66"/>
      <c r="T683" s="347"/>
      <c r="U683" s="65"/>
      <c r="V683" s="368"/>
      <c r="W683" s="89"/>
      <c r="X683" s="368"/>
      <c r="Y683" s="66"/>
      <c r="Z683" s="371"/>
      <c r="AA683" s="40"/>
      <c r="AB683" s="368"/>
      <c r="AC683" s="66"/>
      <c r="AD683" s="66"/>
      <c r="AE683" s="368"/>
      <c r="AF683" s="66"/>
      <c r="AG683" s="66"/>
      <c r="AH683" s="347"/>
      <c r="AI683" s="65"/>
      <c r="AJ683" s="347"/>
      <c r="AK683" s="65"/>
      <c r="AL683" s="347"/>
      <c r="AM683" s="66"/>
      <c r="AN683" s="371"/>
      <c r="AO683" s="40"/>
      <c r="AP683" s="368"/>
      <c r="AQ683" s="66"/>
      <c r="AR683" s="40"/>
      <c r="AS683" s="40"/>
      <c r="AT683" s="40"/>
      <c r="AU683" s="66"/>
      <c r="AV683" s="368"/>
      <c r="AW683" s="66"/>
      <c r="AX683" s="66"/>
      <c r="AY683" s="368"/>
      <c r="AZ683" s="66"/>
      <c r="BA683" s="368"/>
      <c r="BB683" s="66"/>
      <c r="BC683" s="40"/>
      <c r="BD683" s="66"/>
      <c r="BE683" s="66"/>
      <c r="BF683" s="40"/>
      <c r="BG683" s="40"/>
      <c r="BH683" s="55"/>
      <c r="BI683" s="44"/>
      <c r="BJ683" s="65">
        <v>1144.47</v>
      </c>
      <c r="BK683" s="66"/>
      <c r="BL683" s="368"/>
      <c r="BM683" s="66"/>
      <c r="BN683" s="398"/>
      <c r="BO683" s="89"/>
      <c r="BP683" s="89"/>
      <c r="BQ683" s="66"/>
      <c r="BR683" s="66"/>
      <c r="BS683" s="66"/>
      <c r="BT683" s="65"/>
      <c r="BU683" s="66"/>
      <c r="BV683" s="57"/>
      <c r="BW683" s="368"/>
      <c r="BX683" s="66"/>
      <c r="BY683" s="368"/>
      <c r="BZ683" s="90"/>
      <c r="CA683" s="59"/>
      <c r="CB683" s="60"/>
      <c r="CC683" s="59"/>
      <c r="CD683" s="59"/>
      <c r="CE683" s="61"/>
      <c r="CF683" s="66"/>
      <c r="CG683" s="66"/>
    </row>
    <row r="684" spans="1:85" ht="46.5" outlineLevel="1" x14ac:dyDescent="0.35">
      <c r="A684" s="83" t="s">
        <v>1057</v>
      </c>
      <c r="B684" s="78" t="s">
        <v>1064</v>
      </c>
      <c r="C684" s="35" t="s">
        <v>81</v>
      </c>
      <c r="D684" s="84">
        <v>244202880395</v>
      </c>
      <c r="E684" s="36" t="s">
        <v>74</v>
      </c>
      <c r="F684" s="77">
        <f t="shared" si="119"/>
        <v>1110.03685</v>
      </c>
      <c r="G684" s="259">
        <f t="shared" si="114"/>
        <v>0</v>
      </c>
      <c r="H684" s="32">
        <f t="shared" si="115"/>
        <v>1110.03685</v>
      </c>
      <c r="I684" s="259"/>
      <c r="J684" s="32"/>
      <c r="K684" s="358"/>
      <c r="L684" s="39"/>
      <c r="M684" s="358"/>
      <c r="N684" s="39"/>
      <c r="O684" s="358"/>
      <c r="P684" s="39"/>
      <c r="Q684" s="259"/>
      <c r="R684" s="32"/>
      <c r="S684" s="39"/>
      <c r="T684" s="259"/>
      <c r="U684" s="32"/>
      <c r="V684" s="358"/>
      <c r="W684" s="53"/>
      <c r="X684" s="358"/>
      <c r="Y684" s="39"/>
      <c r="Z684" s="371"/>
      <c r="AA684" s="40"/>
      <c r="AB684" s="358"/>
      <c r="AC684" s="39"/>
      <c r="AD684" s="54"/>
      <c r="AE684" s="358"/>
      <c r="AF684" s="39"/>
      <c r="AG684" s="39"/>
      <c r="AH684" s="259"/>
      <c r="AI684" s="32"/>
      <c r="AJ684" s="259"/>
      <c r="AK684" s="32"/>
      <c r="AL684" s="259"/>
      <c r="AM684" s="39"/>
      <c r="AN684" s="371"/>
      <c r="AO684" s="40"/>
      <c r="AP684" s="358"/>
      <c r="AQ684" s="39"/>
      <c r="AR684" s="40"/>
      <c r="AS684" s="40"/>
      <c r="AT684" s="40"/>
      <c r="AU684" s="39"/>
      <c r="AV684" s="358"/>
      <c r="AW684" s="39"/>
      <c r="AX684" s="54"/>
      <c r="AY684" s="358"/>
      <c r="AZ684" s="39"/>
      <c r="BA684" s="358"/>
      <c r="BB684" s="39"/>
      <c r="BC684" s="40"/>
      <c r="BD684" s="39"/>
      <c r="BE684" s="39"/>
      <c r="BF684" s="40"/>
      <c r="BG684" s="40"/>
      <c r="BH684" s="55"/>
      <c r="BI684" s="56"/>
      <c r="BJ684" s="39"/>
      <c r="BK684" s="54"/>
      <c r="BL684" s="358"/>
      <c r="BM684" s="39"/>
      <c r="BN684" s="381"/>
      <c r="BO684" s="53"/>
      <c r="BP684" s="53"/>
      <c r="BQ684" s="39"/>
      <c r="BR684" s="39"/>
      <c r="BS684" s="39"/>
      <c r="BT684" s="32"/>
      <c r="BU684" s="39">
        <v>1110.03685</v>
      </c>
      <c r="BV684" s="57"/>
      <c r="BW684" s="375"/>
      <c r="BX684" s="54"/>
      <c r="BY684" s="358"/>
      <c r="BZ684" s="58"/>
      <c r="CA684" s="59"/>
      <c r="CB684" s="60"/>
      <c r="CC684" s="59"/>
      <c r="CD684" s="59"/>
      <c r="CE684" s="61"/>
      <c r="CF684" s="39"/>
      <c r="CG684" s="39"/>
    </row>
    <row r="685" spans="1:85" ht="46.5" outlineLevel="1" x14ac:dyDescent="0.35">
      <c r="A685" s="83" t="s">
        <v>1057</v>
      </c>
      <c r="B685" s="78" t="s">
        <v>1065</v>
      </c>
      <c r="C685" s="35" t="s">
        <v>81</v>
      </c>
      <c r="D685" s="159" t="s">
        <v>1066</v>
      </c>
      <c r="E685" s="36" t="s">
        <v>248</v>
      </c>
      <c r="F685" s="77">
        <f t="shared" si="119"/>
        <v>164839.57</v>
      </c>
      <c r="G685" s="259">
        <f t="shared" si="114"/>
        <v>30106.007800000003</v>
      </c>
      <c r="H685" s="32">
        <f t="shared" si="115"/>
        <v>134733.56220000001</v>
      </c>
      <c r="I685" s="259"/>
      <c r="J685" s="32"/>
      <c r="K685" s="358"/>
      <c r="L685" s="39"/>
      <c r="M685" s="358"/>
      <c r="N685" s="39"/>
      <c r="O685" s="358"/>
      <c r="P685" s="39"/>
      <c r="Q685" s="259"/>
      <c r="R685" s="32"/>
      <c r="S685" s="39">
        <v>3774.8344299999999</v>
      </c>
      <c r="T685" s="259"/>
      <c r="U685" s="32"/>
      <c r="V685" s="358"/>
      <c r="W685" s="53"/>
      <c r="X685" s="358"/>
      <c r="Y685" s="39"/>
      <c r="Z685" s="371"/>
      <c r="AA685" s="40"/>
      <c r="AB685" s="358"/>
      <c r="AC685" s="39"/>
      <c r="AD685" s="54"/>
      <c r="AE685" s="358"/>
      <c r="AF685" s="39"/>
      <c r="AG685" s="39">
        <v>31279.269090000002</v>
      </c>
      <c r="AH685" s="358">
        <v>24927.799340000001</v>
      </c>
      <c r="AI685" s="39">
        <v>10181.7772</v>
      </c>
      <c r="AJ685" s="259"/>
      <c r="AK685" s="32"/>
      <c r="AL685" s="259">
        <v>4037.6095599999999</v>
      </c>
      <c r="AM685" s="39">
        <v>1649.1644699999999</v>
      </c>
      <c r="AN685" s="371"/>
      <c r="AO685" s="40"/>
      <c r="AP685" s="358"/>
      <c r="AQ685" s="39"/>
      <c r="AR685" s="40"/>
      <c r="AS685" s="40"/>
      <c r="AT685" s="40"/>
      <c r="AU685" s="39"/>
      <c r="AV685" s="358"/>
      <c r="AW685" s="39"/>
      <c r="AX685" s="54"/>
      <c r="AY685" s="358"/>
      <c r="AZ685" s="39"/>
      <c r="BA685" s="358"/>
      <c r="BB685" s="39"/>
      <c r="BC685" s="40"/>
      <c r="BD685" s="39"/>
      <c r="BE685" s="39"/>
      <c r="BF685" s="40">
        <v>71904.767999999996</v>
      </c>
      <c r="BG685" s="40"/>
      <c r="BH685" s="55"/>
      <c r="BI685" s="56"/>
      <c r="BJ685" s="39"/>
      <c r="BK685" s="54"/>
      <c r="BL685" s="358"/>
      <c r="BM685" s="39"/>
      <c r="BN685" s="381">
        <v>159.59388000000001</v>
      </c>
      <c r="BO685" s="53">
        <v>69.906120000000001</v>
      </c>
      <c r="BP685" s="53"/>
      <c r="BQ685" s="39"/>
      <c r="BR685" s="39"/>
      <c r="BS685" s="39"/>
      <c r="BT685" s="32"/>
      <c r="BU685" s="39">
        <v>12803.13097</v>
      </c>
      <c r="BV685" s="57"/>
      <c r="BW685" s="375">
        <v>981.00501999999994</v>
      </c>
      <c r="BX685" s="54">
        <v>2856.3119200000001</v>
      </c>
      <c r="BY685" s="358"/>
      <c r="BZ685" s="58"/>
      <c r="CA685" s="59"/>
      <c r="CB685" s="60"/>
      <c r="CC685" s="59">
        <v>214.4</v>
      </c>
      <c r="CD685" s="59"/>
      <c r="CE685" s="61"/>
      <c r="CF685" s="39"/>
      <c r="CG685" s="39"/>
    </row>
    <row r="686" spans="1:85" ht="46.5" outlineLevel="1" x14ac:dyDescent="0.35">
      <c r="A686" s="83" t="s">
        <v>1057</v>
      </c>
      <c r="B686" s="78" t="s">
        <v>1067</v>
      </c>
      <c r="C686" s="35" t="s">
        <v>81</v>
      </c>
      <c r="D686" s="35" t="s">
        <v>1068</v>
      </c>
      <c r="E686" s="36" t="s">
        <v>74</v>
      </c>
      <c r="F686" s="77">
        <f t="shared" si="119"/>
        <v>1179.7204899999999</v>
      </c>
      <c r="G686" s="259">
        <f t="shared" si="114"/>
        <v>154.92308</v>
      </c>
      <c r="H686" s="32">
        <f t="shared" si="115"/>
        <v>1024.7974099999999</v>
      </c>
      <c r="I686" s="259"/>
      <c r="J686" s="32"/>
      <c r="K686" s="358"/>
      <c r="L686" s="39"/>
      <c r="M686" s="358"/>
      <c r="N686" s="39"/>
      <c r="O686" s="358">
        <v>80.846630000000005</v>
      </c>
      <c r="P686" s="39">
        <v>33.021859999999997</v>
      </c>
      <c r="Q686" s="259"/>
      <c r="R686" s="32"/>
      <c r="S686" s="39">
        <v>294.61896999999999</v>
      </c>
      <c r="T686" s="259"/>
      <c r="U686" s="32"/>
      <c r="V686" s="358"/>
      <c r="W686" s="53"/>
      <c r="X686" s="358">
        <v>74.076449999999994</v>
      </c>
      <c r="Y686" s="39">
        <v>30.25658</v>
      </c>
      <c r="Z686" s="371"/>
      <c r="AA686" s="40"/>
      <c r="AB686" s="358"/>
      <c r="AC686" s="39"/>
      <c r="AD686" s="54"/>
      <c r="AE686" s="358"/>
      <c r="AF686" s="39"/>
      <c r="AG686" s="39"/>
      <c r="AH686" s="259"/>
      <c r="AI686" s="32"/>
      <c r="AJ686" s="259"/>
      <c r="AK686" s="32"/>
      <c r="AL686" s="259"/>
      <c r="AM686" s="39"/>
      <c r="AN686" s="371"/>
      <c r="AO686" s="40"/>
      <c r="AP686" s="358"/>
      <c r="AQ686" s="39"/>
      <c r="AR686" s="40"/>
      <c r="AS686" s="40"/>
      <c r="AT686" s="40"/>
      <c r="AU686" s="39"/>
      <c r="AV686" s="358"/>
      <c r="AW686" s="39"/>
      <c r="AX686" s="54"/>
      <c r="AY686" s="358"/>
      <c r="AZ686" s="39"/>
      <c r="BA686" s="358"/>
      <c r="BB686" s="39"/>
      <c r="BC686" s="40"/>
      <c r="BD686" s="39"/>
      <c r="BE686" s="39"/>
      <c r="BF686" s="40"/>
      <c r="BG686" s="40"/>
      <c r="BH686" s="55"/>
      <c r="BI686" s="44"/>
      <c r="BJ686" s="32">
        <v>666.9</v>
      </c>
      <c r="BK686" s="54"/>
      <c r="BL686" s="358"/>
      <c r="BM686" s="39"/>
      <c r="BN686" s="381"/>
      <c r="BO686" s="53"/>
      <c r="BP686" s="53"/>
      <c r="BQ686" s="39"/>
      <c r="BR686" s="39"/>
      <c r="BS686" s="39"/>
      <c r="BT686" s="32"/>
      <c r="BU686" s="39"/>
      <c r="BV686" s="57"/>
      <c r="BW686" s="375"/>
      <c r="BX686" s="54"/>
      <c r="BY686" s="358"/>
      <c r="BZ686" s="58"/>
      <c r="CA686" s="59"/>
      <c r="CB686" s="60"/>
      <c r="CC686" s="59"/>
      <c r="CD686" s="59"/>
      <c r="CE686" s="61"/>
      <c r="CF686" s="39"/>
      <c r="CG686" s="39"/>
    </row>
    <row r="687" spans="1:85" ht="46.5" outlineLevel="1" x14ac:dyDescent="0.35">
      <c r="A687" s="83" t="s">
        <v>1057</v>
      </c>
      <c r="B687" s="78" t="s">
        <v>1069</v>
      </c>
      <c r="C687" s="35" t="s">
        <v>81</v>
      </c>
      <c r="D687" s="35" t="s">
        <v>1070</v>
      </c>
      <c r="E687" s="36" t="s">
        <v>74</v>
      </c>
      <c r="F687" s="77">
        <f t="shared" si="119"/>
        <v>2358.1150699999998</v>
      </c>
      <c r="G687" s="259">
        <f t="shared" si="114"/>
        <v>245.09150999999997</v>
      </c>
      <c r="H687" s="32">
        <f t="shared" si="115"/>
        <v>2113.0235600000001</v>
      </c>
      <c r="I687" s="259"/>
      <c r="J687" s="32"/>
      <c r="K687" s="358"/>
      <c r="L687" s="39"/>
      <c r="M687" s="358"/>
      <c r="N687" s="39"/>
      <c r="O687" s="358">
        <v>93.681539999999998</v>
      </c>
      <c r="P687" s="39">
        <v>38.264290000000003</v>
      </c>
      <c r="Q687" s="259"/>
      <c r="R687" s="32"/>
      <c r="S687" s="39"/>
      <c r="T687" s="259"/>
      <c r="U687" s="32"/>
      <c r="V687" s="358"/>
      <c r="W687" s="53"/>
      <c r="X687" s="358">
        <v>151.40996999999999</v>
      </c>
      <c r="Y687" s="39">
        <v>61.843510000000002</v>
      </c>
      <c r="Z687" s="371"/>
      <c r="AA687" s="40"/>
      <c r="AB687" s="358"/>
      <c r="AC687" s="39"/>
      <c r="AD687" s="54">
        <v>214.5</v>
      </c>
      <c r="AE687" s="358"/>
      <c r="AF687" s="39"/>
      <c r="AG687" s="39">
        <v>983.62658999999996</v>
      </c>
      <c r="AH687" s="259"/>
      <c r="AI687" s="32"/>
      <c r="AJ687" s="259"/>
      <c r="AK687" s="32"/>
      <c r="AL687" s="259"/>
      <c r="AM687" s="39"/>
      <c r="AN687" s="371"/>
      <c r="AO687" s="40"/>
      <c r="AP687" s="358"/>
      <c r="AQ687" s="39"/>
      <c r="AR687" s="40"/>
      <c r="AS687" s="40"/>
      <c r="AT687" s="40"/>
      <c r="AU687" s="39"/>
      <c r="AV687" s="358"/>
      <c r="AW687" s="39"/>
      <c r="AX687" s="54"/>
      <c r="AY687" s="358"/>
      <c r="AZ687" s="39"/>
      <c r="BA687" s="358"/>
      <c r="BB687" s="39"/>
      <c r="BC687" s="40"/>
      <c r="BD687" s="39"/>
      <c r="BE687" s="39"/>
      <c r="BF687" s="40"/>
      <c r="BG687" s="40"/>
      <c r="BH687" s="55"/>
      <c r="BI687" s="56"/>
      <c r="BJ687" s="39">
        <v>231</v>
      </c>
      <c r="BK687" s="54"/>
      <c r="BL687" s="358"/>
      <c r="BM687" s="39"/>
      <c r="BN687" s="381"/>
      <c r="BO687" s="53"/>
      <c r="BP687" s="53"/>
      <c r="BQ687" s="39"/>
      <c r="BR687" s="39"/>
      <c r="BS687" s="39"/>
      <c r="BT687" s="32"/>
      <c r="BU687" s="39">
        <v>583.78917000000001</v>
      </c>
      <c r="BV687" s="57"/>
      <c r="BW687" s="375"/>
      <c r="BX687" s="54"/>
      <c r="BY687" s="358"/>
      <c r="BZ687" s="58"/>
      <c r="CA687" s="59"/>
      <c r="CB687" s="60"/>
      <c r="CC687" s="59"/>
      <c r="CD687" s="59"/>
      <c r="CE687" s="61"/>
      <c r="CF687" s="39"/>
      <c r="CG687" s="39"/>
    </row>
    <row r="688" spans="1:85" ht="46.5" outlineLevel="1" x14ac:dyDescent="0.35">
      <c r="A688" s="83" t="s">
        <v>1057</v>
      </c>
      <c r="B688" s="78" t="s">
        <v>1071</v>
      </c>
      <c r="C688" s="35" t="s">
        <v>81</v>
      </c>
      <c r="D688" s="35" t="s">
        <v>1072</v>
      </c>
      <c r="E688" s="36" t="s">
        <v>74</v>
      </c>
      <c r="F688" s="77">
        <f t="shared" si="119"/>
        <v>220.64605</v>
      </c>
      <c r="G688" s="259">
        <f t="shared" si="114"/>
        <v>156.65870000000001</v>
      </c>
      <c r="H688" s="32">
        <f t="shared" si="115"/>
        <v>63.987349999999999</v>
      </c>
      <c r="I688" s="259"/>
      <c r="J688" s="32"/>
      <c r="K688" s="358"/>
      <c r="L688" s="39"/>
      <c r="M688" s="358"/>
      <c r="N688" s="39"/>
      <c r="O688" s="358">
        <v>85.267529999999994</v>
      </c>
      <c r="P688" s="39">
        <v>34.827579999999998</v>
      </c>
      <c r="Q688" s="259"/>
      <c r="R688" s="32"/>
      <c r="S688" s="39"/>
      <c r="T688" s="259"/>
      <c r="U688" s="32"/>
      <c r="V688" s="358"/>
      <c r="W688" s="53"/>
      <c r="X688" s="358">
        <v>71.391170000000002</v>
      </c>
      <c r="Y688" s="39">
        <v>29.159770000000002</v>
      </c>
      <c r="Z688" s="371"/>
      <c r="AA688" s="40"/>
      <c r="AB688" s="358"/>
      <c r="AC688" s="39"/>
      <c r="AD688" s="54"/>
      <c r="AE688" s="358"/>
      <c r="AF688" s="39"/>
      <c r="AG688" s="39"/>
      <c r="AH688" s="259"/>
      <c r="AI688" s="32"/>
      <c r="AJ688" s="259"/>
      <c r="AK688" s="32"/>
      <c r="AL688" s="259"/>
      <c r="AM688" s="39"/>
      <c r="AN688" s="371"/>
      <c r="AO688" s="40"/>
      <c r="AP688" s="358"/>
      <c r="AQ688" s="39"/>
      <c r="AR688" s="40"/>
      <c r="AS688" s="40"/>
      <c r="AT688" s="40"/>
      <c r="AU688" s="39"/>
      <c r="AV688" s="358"/>
      <c r="AW688" s="39"/>
      <c r="AX688" s="54"/>
      <c r="AY688" s="358"/>
      <c r="AZ688" s="39"/>
      <c r="BA688" s="358"/>
      <c r="BB688" s="39"/>
      <c r="BC688" s="40"/>
      <c r="BD688" s="39"/>
      <c r="BE688" s="39"/>
      <c r="BF688" s="40"/>
      <c r="BG688" s="40"/>
      <c r="BH688" s="55"/>
      <c r="BI688" s="56"/>
      <c r="BJ688" s="39"/>
      <c r="BK688" s="54"/>
      <c r="BL688" s="358"/>
      <c r="BM688" s="39"/>
      <c r="BN688" s="381"/>
      <c r="BO688" s="53"/>
      <c r="BP688" s="53"/>
      <c r="BQ688" s="39"/>
      <c r="BR688" s="39"/>
      <c r="BS688" s="39"/>
      <c r="BT688" s="32"/>
      <c r="BU688" s="39"/>
      <c r="BV688" s="57"/>
      <c r="BW688" s="375"/>
      <c r="BX688" s="54"/>
      <c r="BY688" s="358"/>
      <c r="BZ688" s="58"/>
      <c r="CA688" s="59"/>
      <c r="CB688" s="60"/>
      <c r="CC688" s="59"/>
      <c r="CD688" s="59"/>
      <c r="CE688" s="61"/>
      <c r="CF688" s="39"/>
      <c r="CG688" s="39"/>
    </row>
    <row r="689" spans="1:85" ht="46.5" outlineLevel="1" x14ac:dyDescent="0.35">
      <c r="A689" s="83" t="s">
        <v>1057</v>
      </c>
      <c r="B689" s="78" t="s">
        <v>1073</v>
      </c>
      <c r="C689" s="35" t="s">
        <v>81</v>
      </c>
      <c r="D689" s="84">
        <v>190206593481</v>
      </c>
      <c r="E689" s="36" t="s">
        <v>74</v>
      </c>
      <c r="F689" s="77">
        <f t="shared" si="119"/>
        <v>694.19975999999997</v>
      </c>
      <c r="G689" s="259">
        <f t="shared" si="114"/>
        <v>0</v>
      </c>
      <c r="H689" s="32">
        <f t="shared" si="115"/>
        <v>694.19975999999997</v>
      </c>
      <c r="I689" s="259"/>
      <c r="J689" s="32"/>
      <c r="K689" s="358"/>
      <c r="L689" s="39"/>
      <c r="M689" s="358"/>
      <c r="N689" s="39"/>
      <c r="O689" s="358"/>
      <c r="P689" s="39"/>
      <c r="Q689" s="259"/>
      <c r="R689" s="32"/>
      <c r="S689" s="39"/>
      <c r="T689" s="259"/>
      <c r="U689" s="32"/>
      <c r="V689" s="358"/>
      <c r="W689" s="53"/>
      <c r="X689" s="358"/>
      <c r="Y689" s="39"/>
      <c r="Z689" s="371"/>
      <c r="AA689" s="40"/>
      <c r="AB689" s="358"/>
      <c r="AC689" s="39"/>
      <c r="AD689" s="54"/>
      <c r="AE689" s="358"/>
      <c r="AF689" s="39"/>
      <c r="AG689" s="39">
        <v>694.19975999999997</v>
      </c>
      <c r="AH689" s="259"/>
      <c r="AI689" s="32"/>
      <c r="AJ689" s="259"/>
      <c r="AK689" s="32"/>
      <c r="AL689" s="259"/>
      <c r="AM689" s="39"/>
      <c r="AN689" s="371"/>
      <c r="AO689" s="40"/>
      <c r="AP689" s="358"/>
      <c r="AQ689" s="39"/>
      <c r="AR689" s="40"/>
      <c r="AS689" s="40"/>
      <c r="AT689" s="40"/>
      <c r="AU689" s="39"/>
      <c r="AV689" s="358"/>
      <c r="AW689" s="39"/>
      <c r="AX689" s="54"/>
      <c r="AY689" s="358"/>
      <c r="AZ689" s="39"/>
      <c r="BA689" s="358"/>
      <c r="BB689" s="39"/>
      <c r="BC689" s="40"/>
      <c r="BD689" s="39"/>
      <c r="BE689" s="39"/>
      <c r="BF689" s="40"/>
      <c r="BG689" s="40"/>
      <c r="BH689" s="55"/>
      <c r="BI689" s="56"/>
      <c r="BJ689" s="39"/>
      <c r="BK689" s="54"/>
      <c r="BL689" s="358"/>
      <c r="BM689" s="39"/>
      <c r="BN689" s="381"/>
      <c r="BO689" s="53"/>
      <c r="BP689" s="53"/>
      <c r="BQ689" s="39"/>
      <c r="BR689" s="39"/>
      <c r="BS689" s="39"/>
      <c r="BT689" s="32"/>
      <c r="BU689" s="39"/>
      <c r="BV689" s="57"/>
      <c r="BW689" s="375"/>
      <c r="BX689" s="54"/>
      <c r="BY689" s="358"/>
      <c r="BZ689" s="58"/>
      <c r="CA689" s="59"/>
      <c r="CB689" s="60"/>
      <c r="CC689" s="59"/>
      <c r="CD689" s="59"/>
      <c r="CE689" s="61"/>
      <c r="CF689" s="39"/>
      <c r="CG689" s="39"/>
    </row>
    <row r="690" spans="1:85" ht="46.5" outlineLevel="1" x14ac:dyDescent="0.35">
      <c r="A690" s="83" t="s">
        <v>1057</v>
      </c>
      <c r="B690" s="78" t="s">
        <v>1074</v>
      </c>
      <c r="C690" s="35" t="s">
        <v>81</v>
      </c>
      <c r="D690" s="84">
        <v>244202562138</v>
      </c>
      <c r="E690" s="36" t="s">
        <v>74</v>
      </c>
      <c r="F690" s="77">
        <f t="shared" si="119"/>
        <v>2839.0895400000004</v>
      </c>
      <c r="G690" s="259">
        <f t="shared" si="114"/>
        <v>1365.4686900000002</v>
      </c>
      <c r="H690" s="32">
        <f t="shared" si="115"/>
        <v>1473.6208500000002</v>
      </c>
      <c r="I690" s="259"/>
      <c r="J690" s="32"/>
      <c r="K690" s="358"/>
      <c r="L690" s="39"/>
      <c r="M690" s="358"/>
      <c r="N690" s="39"/>
      <c r="O690" s="358">
        <v>531.56545000000006</v>
      </c>
      <c r="P690" s="39">
        <v>217.11829</v>
      </c>
      <c r="Q690" s="259">
        <v>34.541049999999998</v>
      </c>
      <c r="R690" s="32">
        <v>14.108309999999999</v>
      </c>
      <c r="S690" s="39">
        <v>915.89421000000004</v>
      </c>
      <c r="T690" s="259"/>
      <c r="U690" s="32"/>
      <c r="V690" s="358"/>
      <c r="W690" s="53"/>
      <c r="X690" s="358">
        <f>427.60114+371.76105</f>
        <v>799.36219000000006</v>
      </c>
      <c r="Y690" s="39">
        <f>174.65398+151.84606</f>
        <v>326.50004000000001</v>
      </c>
      <c r="Z690" s="371"/>
      <c r="AA690" s="40"/>
      <c r="AB690" s="358"/>
      <c r="AC690" s="39"/>
      <c r="AD690" s="54"/>
      <c r="AE690" s="358"/>
      <c r="AF690" s="39"/>
      <c r="AG690" s="39"/>
      <c r="AH690" s="259"/>
      <c r="AI690" s="32"/>
      <c r="AJ690" s="259"/>
      <c r="AK690" s="32"/>
      <c r="AL690" s="259"/>
      <c r="AM690" s="39"/>
      <c r="AN690" s="371"/>
      <c r="AO690" s="40"/>
      <c r="AP690" s="358"/>
      <c r="AQ690" s="39"/>
      <c r="AR690" s="40"/>
      <c r="AS690" s="40"/>
      <c r="AT690" s="40"/>
      <c r="AU690" s="39"/>
      <c r="AV690" s="358"/>
      <c r="AW690" s="39"/>
      <c r="AX690" s="54"/>
      <c r="AY690" s="358"/>
      <c r="AZ690" s="39"/>
      <c r="BA690" s="358"/>
      <c r="BB690" s="39"/>
      <c r="BC690" s="40"/>
      <c r="BD690" s="39"/>
      <c r="BE690" s="39"/>
      <c r="BF690" s="40"/>
      <c r="BG690" s="40"/>
      <c r="BH690" s="55"/>
      <c r="BI690" s="44"/>
      <c r="BJ690" s="32"/>
      <c r="BK690" s="54"/>
      <c r="BL690" s="358"/>
      <c r="BM690" s="39"/>
      <c r="BN690" s="381"/>
      <c r="BO690" s="53"/>
      <c r="BP690" s="53"/>
      <c r="BQ690" s="39"/>
      <c r="BR690" s="39"/>
      <c r="BS690" s="39"/>
      <c r="BT690" s="32"/>
      <c r="BU690" s="39"/>
      <c r="BV690" s="57"/>
      <c r="BW690" s="375"/>
      <c r="BX690" s="54"/>
      <c r="BY690" s="358"/>
      <c r="BZ690" s="58"/>
      <c r="CA690" s="59"/>
      <c r="CB690" s="60"/>
      <c r="CC690" s="59"/>
      <c r="CD690" s="59"/>
      <c r="CE690" s="61"/>
      <c r="CF690" s="39"/>
      <c r="CG690" s="39"/>
    </row>
    <row r="691" spans="1:85" ht="46.5" outlineLevel="1" x14ac:dyDescent="0.35">
      <c r="A691" s="83" t="s">
        <v>1057</v>
      </c>
      <c r="B691" s="78" t="s">
        <v>1075</v>
      </c>
      <c r="C691" s="35" t="s">
        <v>81</v>
      </c>
      <c r="D691" s="84">
        <v>244203125003</v>
      </c>
      <c r="E691" s="36" t="s">
        <v>74</v>
      </c>
      <c r="F691" s="77">
        <f t="shared" si="119"/>
        <v>4224.2969200000007</v>
      </c>
      <c r="G691" s="259">
        <f t="shared" si="114"/>
        <v>1217.85105</v>
      </c>
      <c r="H691" s="32">
        <f t="shared" si="115"/>
        <v>3006.4458700000005</v>
      </c>
      <c r="I691" s="259"/>
      <c r="J691" s="32"/>
      <c r="K691" s="358"/>
      <c r="L691" s="39"/>
      <c r="M691" s="358"/>
      <c r="N691" s="39"/>
      <c r="O691" s="358">
        <v>475.5684</v>
      </c>
      <c r="P691" s="39">
        <v>194.24625</v>
      </c>
      <c r="Q691" s="259">
        <v>282.33084000000002</v>
      </c>
      <c r="R691" s="32">
        <v>115.31823</v>
      </c>
      <c r="S691" s="39">
        <v>1733.0527500000001</v>
      </c>
      <c r="T691" s="259"/>
      <c r="U691" s="32"/>
      <c r="V691" s="358"/>
      <c r="W691" s="53"/>
      <c r="X691" s="358">
        <v>459.95181000000002</v>
      </c>
      <c r="Y691" s="39">
        <v>187.86763999999999</v>
      </c>
      <c r="Z691" s="371"/>
      <c r="AA691" s="40"/>
      <c r="AB691" s="358"/>
      <c r="AC691" s="39"/>
      <c r="AD691" s="54"/>
      <c r="AE691" s="358"/>
      <c r="AF691" s="39"/>
      <c r="AG691" s="39"/>
      <c r="AH691" s="259"/>
      <c r="AI691" s="32"/>
      <c r="AJ691" s="259"/>
      <c r="AK691" s="32"/>
      <c r="AL691" s="259"/>
      <c r="AM691" s="39"/>
      <c r="AN691" s="371"/>
      <c r="AO691" s="40"/>
      <c r="AP691" s="358"/>
      <c r="AQ691" s="39"/>
      <c r="AR691" s="40"/>
      <c r="AS691" s="40"/>
      <c r="AT691" s="40"/>
      <c r="AU691" s="39"/>
      <c r="AV691" s="358"/>
      <c r="AW691" s="39"/>
      <c r="AX691" s="54"/>
      <c r="AY691" s="358"/>
      <c r="AZ691" s="39"/>
      <c r="BA691" s="358"/>
      <c r="BB691" s="39"/>
      <c r="BC691" s="40"/>
      <c r="BD691" s="39"/>
      <c r="BE691" s="39"/>
      <c r="BF691" s="40"/>
      <c r="BG691" s="40"/>
      <c r="BH691" s="55"/>
      <c r="BI691" s="44">
        <v>87.5</v>
      </c>
      <c r="BJ691" s="32">
        <v>688.46100000000001</v>
      </c>
      <c r="BK691" s="54"/>
      <c r="BL691" s="358"/>
      <c r="BM691" s="39"/>
      <c r="BN691" s="381"/>
      <c r="BO691" s="53"/>
      <c r="BP691" s="53"/>
      <c r="BQ691" s="39"/>
      <c r="BR691" s="39"/>
      <c r="BS691" s="39"/>
      <c r="BT691" s="32"/>
      <c r="BU691" s="39"/>
      <c r="BV691" s="57"/>
      <c r="BW691" s="375"/>
      <c r="BX691" s="54"/>
      <c r="BY691" s="358"/>
      <c r="BZ691" s="58"/>
      <c r="CA691" s="59"/>
      <c r="CB691" s="60"/>
      <c r="CC691" s="59"/>
      <c r="CD691" s="59"/>
      <c r="CE691" s="61"/>
      <c r="CF691" s="39"/>
      <c r="CG691" s="39"/>
    </row>
    <row r="692" spans="1:85" outlineLevel="1" x14ac:dyDescent="0.35">
      <c r="A692" s="83" t="s">
        <v>1057</v>
      </c>
      <c r="B692" s="78" t="s">
        <v>1076</v>
      </c>
      <c r="C692" s="35" t="s">
        <v>81</v>
      </c>
      <c r="D692" s="72" t="s">
        <v>1077</v>
      </c>
      <c r="E692" s="36" t="s">
        <v>74</v>
      </c>
      <c r="F692" s="77">
        <f t="shared" si="119"/>
        <v>9184.2805800000006</v>
      </c>
      <c r="G692" s="259">
        <f t="shared" si="114"/>
        <v>2673.2009000000003</v>
      </c>
      <c r="H692" s="32">
        <f t="shared" si="115"/>
        <v>6511.0796800000007</v>
      </c>
      <c r="I692" s="259">
        <v>497.55518000000001</v>
      </c>
      <c r="J692" s="32">
        <v>203.22676000000001</v>
      </c>
      <c r="K692" s="358">
        <f>260.47152+142.77264</f>
        <v>403.24415999999997</v>
      </c>
      <c r="L692" s="39">
        <f>106.38978+58.31559</f>
        <v>164.70537000000002</v>
      </c>
      <c r="M692" s="358">
        <v>195.4692</v>
      </c>
      <c r="N692" s="39">
        <v>79.83954</v>
      </c>
      <c r="O692" s="358"/>
      <c r="P692" s="39"/>
      <c r="Q692" s="259"/>
      <c r="R692" s="32"/>
      <c r="S692" s="39">
        <v>1779.4548</v>
      </c>
      <c r="T692" s="259">
        <v>1562.6466700000001</v>
      </c>
      <c r="U692" s="32">
        <v>638.26372000000003</v>
      </c>
      <c r="V692" s="358"/>
      <c r="W692" s="53"/>
      <c r="X692" s="358"/>
      <c r="Y692" s="39"/>
      <c r="Z692" s="371"/>
      <c r="AA692" s="40"/>
      <c r="AB692" s="358"/>
      <c r="AC692" s="39"/>
      <c r="AD692" s="54">
        <v>86.322500000000005</v>
      </c>
      <c r="AE692" s="358">
        <v>14.285690000000001</v>
      </c>
      <c r="AF692" s="39">
        <v>5.835</v>
      </c>
      <c r="AG692" s="39">
        <v>2132.18199</v>
      </c>
      <c r="AH692" s="259"/>
      <c r="AI692" s="32"/>
      <c r="AJ692" s="259"/>
      <c r="AK692" s="32"/>
      <c r="AL692" s="259"/>
      <c r="AM692" s="39"/>
      <c r="AN692" s="371"/>
      <c r="AO692" s="40"/>
      <c r="AP692" s="358"/>
      <c r="AQ692" s="39"/>
      <c r="AR692" s="40"/>
      <c r="AS692" s="40"/>
      <c r="AT692" s="40"/>
      <c r="AU692" s="39"/>
      <c r="AV692" s="358"/>
      <c r="AW692" s="39"/>
      <c r="AX692" s="54"/>
      <c r="AY692" s="358"/>
      <c r="AZ692" s="39"/>
      <c r="BA692" s="358"/>
      <c r="BB692" s="39"/>
      <c r="BC692" s="40"/>
      <c r="BD692" s="39"/>
      <c r="BE692" s="39"/>
      <c r="BF692" s="40"/>
      <c r="BG692" s="40"/>
      <c r="BH692" s="55"/>
      <c r="BI692" s="44"/>
      <c r="BJ692" s="32">
        <v>1421.25</v>
      </c>
      <c r="BK692" s="54"/>
      <c r="BL692" s="358"/>
      <c r="BM692" s="39"/>
      <c r="BN692" s="381"/>
      <c r="BO692" s="53"/>
      <c r="BP692" s="53"/>
      <c r="BQ692" s="39"/>
      <c r="BR692" s="39"/>
      <c r="BS692" s="39"/>
      <c r="BT692" s="32"/>
      <c r="BU692" s="39"/>
      <c r="BV692" s="57"/>
      <c r="BW692" s="375"/>
      <c r="BX692" s="54"/>
      <c r="BY692" s="358"/>
      <c r="BZ692" s="58"/>
      <c r="CA692" s="59"/>
      <c r="CB692" s="60"/>
      <c r="CC692" s="59"/>
      <c r="CD692" s="59"/>
      <c r="CE692" s="61"/>
      <c r="CF692" s="39"/>
      <c r="CG692" s="39"/>
    </row>
    <row r="693" spans="1:85" ht="46.5" outlineLevel="1" x14ac:dyDescent="0.35">
      <c r="A693" s="83" t="s">
        <v>1057</v>
      </c>
      <c r="B693" s="78" t="s">
        <v>1078</v>
      </c>
      <c r="C693" s="35" t="s">
        <v>168</v>
      </c>
      <c r="D693" s="72">
        <v>2442012944</v>
      </c>
      <c r="E693" s="36" t="s">
        <v>248</v>
      </c>
      <c r="F693" s="77">
        <f t="shared" si="119"/>
        <v>331381.26719999994</v>
      </c>
      <c r="G693" s="259">
        <f t="shared" si="114"/>
        <v>14311.65436</v>
      </c>
      <c r="H693" s="32">
        <f t="shared" si="115"/>
        <v>317069.61283999996</v>
      </c>
      <c r="I693" s="259"/>
      <c r="J693" s="32"/>
      <c r="K693" s="358"/>
      <c r="L693" s="39"/>
      <c r="M693" s="358"/>
      <c r="N693" s="39"/>
      <c r="O693" s="358"/>
      <c r="P693" s="39"/>
      <c r="Q693" s="259"/>
      <c r="R693" s="32"/>
      <c r="S693" s="39"/>
      <c r="T693" s="259"/>
      <c r="U693" s="32"/>
      <c r="V693" s="358"/>
      <c r="W693" s="53"/>
      <c r="X693" s="358"/>
      <c r="Y693" s="39"/>
      <c r="Z693" s="371"/>
      <c r="AA693" s="40"/>
      <c r="AB693" s="358"/>
      <c r="AC693" s="39"/>
      <c r="AD693" s="54"/>
      <c r="AE693" s="358"/>
      <c r="AF693" s="39"/>
      <c r="AG693" s="39"/>
      <c r="AH693" s="259"/>
      <c r="AI693" s="32"/>
      <c r="AJ693" s="259">
        <v>14311.65436</v>
      </c>
      <c r="AK693" s="32">
        <v>5845.6053000000002</v>
      </c>
      <c r="AL693" s="259"/>
      <c r="AM693" s="39"/>
      <c r="AN693" s="371"/>
      <c r="AO693" s="40"/>
      <c r="AP693" s="358"/>
      <c r="AQ693" s="39"/>
      <c r="AR693" s="40"/>
      <c r="AS693" s="40"/>
      <c r="AT693" s="40"/>
      <c r="AU693" s="39"/>
      <c r="AV693" s="358"/>
      <c r="AW693" s="39"/>
      <c r="AX693" s="54"/>
      <c r="AY693" s="358"/>
      <c r="AZ693" s="39"/>
      <c r="BA693" s="358"/>
      <c r="BB693" s="39"/>
      <c r="BC693" s="40"/>
      <c r="BD693" s="39"/>
      <c r="BE693" s="39">
        <v>31739.42109</v>
      </c>
      <c r="BF693" s="40">
        <v>73499.5</v>
      </c>
      <c r="BG693" s="40"/>
      <c r="BH693" s="55"/>
      <c r="BI693" s="56"/>
      <c r="BJ693" s="39"/>
      <c r="BK693" s="54">
        <v>149.04562999999999</v>
      </c>
      <c r="BL693" s="358"/>
      <c r="BM693" s="39"/>
      <c r="BN693" s="381"/>
      <c r="BO693" s="53"/>
      <c r="BP693" s="53"/>
      <c r="BQ693" s="39"/>
      <c r="BR693" s="39"/>
      <c r="BS693" s="39"/>
      <c r="BT693" s="32">
        <v>205836.04081999999</v>
      </c>
      <c r="BU693" s="39"/>
      <c r="BV693" s="57"/>
      <c r="BW693" s="375"/>
      <c r="BX693" s="54"/>
      <c r="BY693" s="358"/>
      <c r="BZ693" s="58"/>
      <c r="CA693" s="59"/>
      <c r="CB693" s="60"/>
      <c r="CC693" s="59"/>
      <c r="CD693" s="59"/>
      <c r="CE693" s="61"/>
      <c r="CF693" s="39"/>
      <c r="CG693" s="39"/>
    </row>
    <row r="694" spans="1:85" ht="209.25" outlineLevel="1" x14ac:dyDescent="0.35">
      <c r="A694" s="83" t="s">
        <v>1057</v>
      </c>
      <c r="B694" s="171" t="s">
        <v>1143</v>
      </c>
      <c r="C694" s="179" t="s">
        <v>109</v>
      </c>
      <c r="D694" s="172">
        <v>2442013948</v>
      </c>
      <c r="E694" s="173"/>
      <c r="F694" s="77">
        <f t="shared" si="119"/>
        <v>4231.4096900000004</v>
      </c>
      <c r="G694" s="259">
        <f t="shared" si="114"/>
        <v>0</v>
      </c>
      <c r="H694" s="32">
        <f t="shared" si="115"/>
        <v>4231.4096900000004</v>
      </c>
      <c r="I694" s="359"/>
      <c r="J694" s="43"/>
      <c r="K694" s="376"/>
      <c r="L694" s="55"/>
      <c r="M694" s="376"/>
      <c r="N694" s="55"/>
      <c r="O694" s="376"/>
      <c r="P694" s="55"/>
      <c r="Q694" s="359"/>
      <c r="R694" s="43"/>
      <c r="S694" s="55"/>
      <c r="T694" s="359"/>
      <c r="U694" s="43"/>
      <c r="V694" s="376"/>
      <c r="W694" s="174"/>
      <c r="X694" s="376"/>
      <c r="Y694" s="55"/>
      <c r="Z694" s="371"/>
      <c r="AA694" s="40"/>
      <c r="AB694" s="376"/>
      <c r="AC694" s="55"/>
      <c r="AD694" s="55"/>
      <c r="AE694" s="376"/>
      <c r="AF694" s="55"/>
      <c r="AG694" s="55"/>
      <c r="AH694" s="359"/>
      <c r="AI694" s="43"/>
      <c r="AJ694" s="359"/>
      <c r="AK694" s="43"/>
      <c r="AL694" s="359"/>
      <c r="AM694" s="55"/>
      <c r="AN694" s="371"/>
      <c r="AO694" s="40"/>
      <c r="AP694" s="376"/>
      <c r="AQ694" s="55"/>
      <c r="AR694" s="40"/>
      <c r="AS694" s="40"/>
      <c r="AT694" s="40"/>
      <c r="AU694" s="55"/>
      <c r="AV694" s="376"/>
      <c r="AW694" s="55"/>
      <c r="AX694" s="55"/>
      <c r="AY694" s="376"/>
      <c r="AZ694" s="55"/>
      <c r="BA694" s="376"/>
      <c r="BB694" s="55"/>
      <c r="BC694" s="40"/>
      <c r="BD694" s="55"/>
      <c r="BE694" s="55"/>
      <c r="BF694" s="40"/>
      <c r="BG694" s="40"/>
      <c r="BH694" s="55">
        <v>4231.4096900000004</v>
      </c>
      <c r="BI694" s="55"/>
      <c r="BJ694" s="55"/>
      <c r="BK694" s="55"/>
      <c r="BL694" s="376"/>
      <c r="BM694" s="55"/>
      <c r="BN694" s="405"/>
      <c r="BO694" s="174"/>
      <c r="BP694" s="174"/>
      <c r="BQ694" s="55"/>
      <c r="BR694" s="55"/>
      <c r="BS694" s="55"/>
      <c r="BT694" s="43"/>
      <c r="BU694" s="55"/>
      <c r="BV694" s="57"/>
      <c r="BW694" s="376"/>
      <c r="BX694" s="55"/>
      <c r="BY694" s="376"/>
      <c r="BZ694" s="175"/>
      <c r="CA694" s="59"/>
      <c r="CB694" s="60"/>
      <c r="CC694" s="59"/>
      <c r="CD694" s="59"/>
      <c r="CE694" s="61"/>
      <c r="CF694" s="55"/>
      <c r="CG694" s="55"/>
    </row>
    <row r="695" spans="1:85" ht="69.75" outlineLevel="1" x14ac:dyDescent="0.35">
      <c r="A695" s="83" t="s">
        <v>1057</v>
      </c>
      <c r="B695" s="171" t="s">
        <v>1144</v>
      </c>
      <c r="C695" s="179" t="s">
        <v>109</v>
      </c>
      <c r="D695" s="172">
        <v>2442012180</v>
      </c>
      <c r="E695" s="173"/>
      <c r="F695" s="77">
        <f t="shared" si="119"/>
        <v>3370.1233699999998</v>
      </c>
      <c r="G695" s="259">
        <f t="shared" si="114"/>
        <v>0</v>
      </c>
      <c r="H695" s="32">
        <f t="shared" si="115"/>
        <v>3370.1233699999998</v>
      </c>
      <c r="I695" s="359"/>
      <c r="J695" s="43"/>
      <c r="K695" s="376"/>
      <c r="L695" s="55"/>
      <c r="M695" s="376"/>
      <c r="N695" s="55"/>
      <c r="O695" s="376"/>
      <c r="P695" s="55"/>
      <c r="Q695" s="359"/>
      <c r="R695" s="43"/>
      <c r="S695" s="55"/>
      <c r="T695" s="359"/>
      <c r="U695" s="43"/>
      <c r="V695" s="376"/>
      <c r="W695" s="174"/>
      <c r="X695" s="376"/>
      <c r="Y695" s="55"/>
      <c r="Z695" s="371"/>
      <c r="AA695" s="40"/>
      <c r="AB695" s="376"/>
      <c r="AC695" s="55"/>
      <c r="AD695" s="55"/>
      <c r="AE695" s="376"/>
      <c r="AF695" s="55"/>
      <c r="AG695" s="55"/>
      <c r="AH695" s="359"/>
      <c r="AI695" s="43"/>
      <c r="AJ695" s="359"/>
      <c r="AK695" s="43"/>
      <c r="AL695" s="359"/>
      <c r="AM695" s="55"/>
      <c r="AN695" s="371"/>
      <c r="AO695" s="40"/>
      <c r="AP695" s="376"/>
      <c r="AQ695" s="55"/>
      <c r="AR695" s="40"/>
      <c r="AS695" s="40"/>
      <c r="AT695" s="40"/>
      <c r="AU695" s="55"/>
      <c r="AV695" s="376"/>
      <c r="AW695" s="55"/>
      <c r="AX695" s="55"/>
      <c r="AY695" s="376"/>
      <c r="AZ695" s="55"/>
      <c r="BA695" s="376"/>
      <c r="BB695" s="55"/>
      <c r="BC695" s="40"/>
      <c r="BD695" s="55"/>
      <c r="BE695" s="55"/>
      <c r="BF695" s="40"/>
      <c r="BG695" s="40"/>
      <c r="BH695" s="55">
        <v>3370.1233699999998</v>
      </c>
      <c r="BI695" s="55"/>
      <c r="BJ695" s="55"/>
      <c r="BK695" s="55"/>
      <c r="BL695" s="376"/>
      <c r="BM695" s="55"/>
      <c r="BN695" s="405"/>
      <c r="BO695" s="174"/>
      <c r="BP695" s="174"/>
      <c r="BQ695" s="55"/>
      <c r="BR695" s="55"/>
      <c r="BS695" s="55"/>
      <c r="BT695" s="43"/>
      <c r="BU695" s="55"/>
      <c r="BV695" s="57"/>
      <c r="BW695" s="376"/>
      <c r="BX695" s="55"/>
      <c r="BY695" s="376"/>
      <c r="BZ695" s="175"/>
      <c r="CA695" s="59"/>
      <c r="CB695" s="60"/>
      <c r="CC695" s="59"/>
      <c r="CD695" s="59"/>
      <c r="CE695" s="61"/>
      <c r="CF695" s="55"/>
      <c r="CG695" s="55"/>
    </row>
    <row r="696" spans="1:85" ht="46.5" outlineLevel="1" x14ac:dyDescent="0.35">
      <c r="A696" s="83" t="s">
        <v>1057</v>
      </c>
      <c r="B696" s="78" t="s">
        <v>1079</v>
      </c>
      <c r="C696" s="35" t="s">
        <v>118</v>
      </c>
      <c r="D696" s="72" t="s">
        <v>1080</v>
      </c>
      <c r="E696" s="36" t="s">
        <v>248</v>
      </c>
      <c r="F696" s="77">
        <f t="shared" si="119"/>
        <v>93201.257089999999</v>
      </c>
      <c r="G696" s="259">
        <f t="shared" si="114"/>
        <v>0</v>
      </c>
      <c r="H696" s="32">
        <f t="shared" si="115"/>
        <v>93201.257089999999</v>
      </c>
      <c r="I696" s="259"/>
      <c r="J696" s="32"/>
      <c r="K696" s="358"/>
      <c r="L696" s="39"/>
      <c r="M696" s="358"/>
      <c r="N696" s="39"/>
      <c r="O696" s="358"/>
      <c r="P696" s="39"/>
      <c r="Q696" s="259"/>
      <c r="R696" s="32"/>
      <c r="S696" s="39"/>
      <c r="T696" s="259"/>
      <c r="U696" s="32"/>
      <c r="V696" s="358"/>
      <c r="W696" s="53"/>
      <c r="X696" s="358"/>
      <c r="Y696" s="39"/>
      <c r="Z696" s="371"/>
      <c r="AA696" s="40"/>
      <c r="AB696" s="358"/>
      <c r="AC696" s="39"/>
      <c r="AD696" s="54"/>
      <c r="AE696" s="358"/>
      <c r="AF696" s="39"/>
      <c r="AG696" s="39">
        <v>27700.81709</v>
      </c>
      <c r="AH696" s="259"/>
      <c r="AI696" s="32"/>
      <c r="AJ696" s="259"/>
      <c r="AK696" s="32"/>
      <c r="AL696" s="259"/>
      <c r="AM696" s="39"/>
      <c r="AN696" s="371"/>
      <c r="AO696" s="40"/>
      <c r="AP696" s="358"/>
      <c r="AQ696" s="39"/>
      <c r="AR696" s="40"/>
      <c r="AS696" s="40"/>
      <c r="AT696" s="40"/>
      <c r="AU696" s="39"/>
      <c r="AV696" s="358"/>
      <c r="AW696" s="39"/>
      <c r="AX696" s="54"/>
      <c r="AY696" s="358"/>
      <c r="AZ696" s="39"/>
      <c r="BA696" s="358"/>
      <c r="BB696" s="39"/>
      <c r="BC696" s="40"/>
      <c r="BD696" s="39"/>
      <c r="BE696" s="39"/>
      <c r="BF696" s="40">
        <v>65500.44</v>
      </c>
      <c r="BG696" s="40"/>
      <c r="BH696" s="55"/>
      <c r="BI696" s="56"/>
      <c r="BJ696" s="39"/>
      <c r="BK696" s="54"/>
      <c r="BL696" s="358"/>
      <c r="BM696" s="39"/>
      <c r="BN696" s="381"/>
      <c r="BO696" s="53"/>
      <c r="BP696" s="53"/>
      <c r="BQ696" s="39"/>
      <c r="BR696" s="39"/>
      <c r="BS696" s="39"/>
      <c r="BT696" s="32"/>
      <c r="BU696" s="39"/>
      <c r="BV696" s="57"/>
      <c r="BW696" s="375"/>
      <c r="BX696" s="54"/>
      <c r="BY696" s="358"/>
      <c r="BZ696" s="58"/>
      <c r="CA696" s="59"/>
      <c r="CB696" s="60"/>
      <c r="CC696" s="59"/>
      <c r="CD696" s="59"/>
      <c r="CE696" s="61"/>
      <c r="CF696" s="39"/>
      <c r="CG696" s="39"/>
    </row>
    <row r="697" spans="1:85" outlineLevel="1" x14ac:dyDescent="0.35">
      <c r="A697" s="75" t="s">
        <v>1057</v>
      </c>
      <c r="B697" s="10" t="s">
        <v>1081</v>
      </c>
      <c r="C697" s="35" t="s">
        <v>118</v>
      </c>
      <c r="D697" s="72" t="s">
        <v>1082</v>
      </c>
      <c r="E697" s="36" t="s">
        <v>248</v>
      </c>
      <c r="F697" s="77">
        <f t="shared" si="119"/>
        <v>36532.16747</v>
      </c>
      <c r="G697" s="259">
        <f t="shared" si="114"/>
        <v>11394.10079</v>
      </c>
      <c r="H697" s="32">
        <f t="shared" si="115"/>
        <v>25138.06668</v>
      </c>
      <c r="I697" s="259">
        <v>9643.9443200000005</v>
      </c>
      <c r="J697" s="32">
        <v>3939.0758500000002</v>
      </c>
      <c r="K697" s="358"/>
      <c r="L697" s="39"/>
      <c r="M697" s="358">
        <f>487.7945+53.35144</f>
        <v>541.14594</v>
      </c>
      <c r="N697" s="39">
        <f>199.24+21.79143</f>
        <v>221.03143</v>
      </c>
      <c r="O697" s="358"/>
      <c r="P697" s="39"/>
      <c r="Q697" s="259"/>
      <c r="R697" s="32"/>
      <c r="S697" s="39">
        <f>3692.66472+1458.83498</f>
        <v>5151.4997000000003</v>
      </c>
      <c r="T697" s="259"/>
      <c r="U697" s="32"/>
      <c r="V697" s="358"/>
      <c r="W697" s="53"/>
      <c r="X697" s="358"/>
      <c r="Y697" s="39"/>
      <c r="Z697" s="371"/>
      <c r="AA697" s="40"/>
      <c r="AB697" s="358"/>
      <c r="AC697" s="39"/>
      <c r="AD697" s="54"/>
      <c r="AE697" s="358">
        <v>1157.81025</v>
      </c>
      <c r="AF697" s="39">
        <v>472.90841</v>
      </c>
      <c r="AG697" s="39"/>
      <c r="AH697" s="358"/>
      <c r="AI697" s="39"/>
      <c r="AJ697" s="259"/>
      <c r="AK697" s="32"/>
      <c r="AL697" s="259"/>
      <c r="AM697" s="39"/>
      <c r="AN697" s="371"/>
      <c r="AO697" s="40"/>
      <c r="AP697" s="358"/>
      <c r="AQ697" s="39"/>
      <c r="AR697" s="40"/>
      <c r="AS697" s="40"/>
      <c r="AT697" s="40"/>
      <c r="AU697" s="39"/>
      <c r="AV697" s="358"/>
      <c r="AW697" s="39"/>
      <c r="AX697" s="54"/>
      <c r="AY697" s="358"/>
      <c r="AZ697" s="39"/>
      <c r="BA697" s="358"/>
      <c r="BB697" s="39"/>
      <c r="BC697" s="40"/>
      <c r="BD697" s="39"/>
      <c r="BE697" s="39">
        <v>252.85532000000001</v>
      </c>
      <c r="BF697" s="40"/>
      <c r="BG697" s="40"/>
      <c r="BH697" s="55"/>
      <c r="BI697" s="56"/>
      <c r="BJ697" s="39"/>
      <c r="BK697" s="54">
        <v>20.94745</v>
      </c>
      <c r="BL697" s="358"/>
      <c r="BM697" s="39"/>
      <c r="BN697" s="381"/>
      <c r="BO697" s="53"/>
      <c r="BP697" s="53"/>
      <c r="BQ697" s="39"/>
      <c r="BR697" s="39"/>
      <c r="BS697" s="39"/>
      <c r="BT697" s="32"/>
      <c r="BU697" s="39">
        <v>3511.0424699999999</v>
      </c>
      <c r="BV697" s="57"/>
      <c r="BW697" s="375">
        <v>51.200279999999999</v>
      </c>
      <c r="BX697" s="54">
        <v>149.07563999999999</v>
      </c>
      <c r="BY697" s="358"/>
      <c r="BZ697" s="58"/>
      <c r="CA697" s="59"/>
      <c r="CB697" s="60"/>
      <c r="CC697" s="59"/>
      <c r="CD697" s="59"/>
      <c r="CE697" s="61">
        <v>11419.63041</v>
      </c>
      <c r="CF697" s="39"/>
      <c r="CG697" s="39"/>
    </row>
    <row r="698" spans="1:85" outlineLevel="1" x14ac:dyDescent="0.35">
      <c r="A698" s="83" t="s">
        <v>1057</v>
      </c>
      <c r="B698" s="78" t="s">
        <v>345</v>
      </c>
      <c r="C698" s="35" t="s">
        <v>118</v>
      </c>
      <c r="D698" s="72">
        <v>2442013698</v>
      </c>
      <c r="E698" s="36" t="s">
        <v>74</v>
      </c>
      <c r="F698" s="77">
        <f t="shared" si="119"/>
        <v>580.83495000000005</v>
      </c>
      <c r="G698" s="259">
        <f t="shared" si="114"/>
        <v>0</v>
      </c>
      <c r="H698" s="32">
        <f t="shared" si="115"/>
        <v>580.83495000000005</v>
      </c>
      <c r="I698" s="259"/>
      <c r="J698" s="32"/>
      <c r="K698" s="358"/>
      <c r="L698" s="39"/>
      <c r="M698" s="358"/>
      <c r="N698" s="39"/>
      <c r="O698" s="358"/>
      <c r="P698" s="39"/>
      <c r="Q698" s="259"/>
      <c r="R698" s="32"/>
      <c r="S698" s="39"/>
      <c r="T698" s="259"/>
      <c r="U698" s="32"/>
      <c r="V698" s="358"/>
      <c r="W698" s="53"/>
      <c r="X698" s="358"/>
      <c r="Y698" s="39"/>
      <c r="Z698" s="371"/>
      <c r="AA698" s="40"/>
      <c r="AB698" s="358"/>
      <c r="AC698" s="39"/>
      <c r="AD698" s="54"/>
      <c r="AE698" s="358"/>
      <c r="AF698" s="39"/>
      <c r="AG698" s="39">
        <v>580.83495000000005</v>
      </c>
      <c r="AH698" s="259"/>
      <c r="AI698" s="32"/>
      <c r="AJ698" s="259"/>
      <c r="AK698" s="32"/>
      <c r="AL698" s="259"/>
      <c r="AM698" s="39"/>
      <c r="AN698" s="371"/>
      <c r="AO698" s="40"/>
      <c r="AP698" s="358"/>
      <c r="AQ698" s="39"/>
      <c r="AR698" s="40"/>
      <c r="AS698" s="40"/>
      <c r="AT698" s="40"/>
      <c r="AU698" s="39"/>
      <c r="AV698" s="358"/>
      <c r="AW698" s="39"/>
      <c r="AX698" s="54"/>
      <c r="AY698" s="358"/>
      <c r="AZ698" s="39"/>
      <c r="BA698" s="358"/>
      <c r="BB698" s="39"/>
      <c r="BC698" s="40"/>
      <c r="BD698" s="39"/>
      <c r="BE698" s="39"/>
      <c r="BF698" s="40"/>
      <c r="BG698" s="40"/>
      <c r="BH698" s="55"/>
      <c r="BI698" s="56"/>
      <c r="BJ698" s="39"/>
      <c r="BK698" s="54"/>
      <c r="BL698" s="358"/>
      <c r="BM698" s="39"/>
      <c r="BN698" s="381"/>
      <c r="BO698" s="53"/>
      <c r="BP698" s="53"/>
      <c r="BQ698" s="39"/>
      <c r="BR698" s="39"/>
      <c r="BS698" s="39"/>
      <c r="BT698" s="32"/>
      <c r="BU698" s="39"/>
      <c r="BV698" s="57"/>
      <c r="BW698" s="375"/>
      <c r="BX698" s="54"/>
      <c r="BY698" s="358"/>
      <c r="BZ698" s="58"/>
      <c r="CA698" s="59"/>
      <c r="CB698" s="60"/>
      <c r="CC698" s="59"/>
      <c r="CD698" s="59"/>
      <c r="CE698" s="61"/>
      <c r="CF698" s="39"/>
      <c r="CG698" s="39"/>
    </row>
    <row r="699" spans="1:85" ht="46.5" outlineLevel="1" x14ac:dyDescent="0.35">
      <c r="A699" s="83" t="s">
        <v>1057</v>
      </c>
      <c r="B699" s="118" t="s">
        <v>1167</v>
      </c>
      <c r="C699" s="119" t="s">
        <v>1164</v>
      </c>
      <c r="D699" s="120">
        <v>190200259120</v>
      </c>
      <c r="E699" s="121"/>
      <c r="F699" s="77">
        <f t="shared" si="119"/>
        <v>10</v>
      </c>
      <c r="G699" s="259">
        <f t="shared" si="114"/>
        <v>7.1</v>
      </c>
      <c r="H699" s="32">
        <f t="shared" si="115"/>
        <v>2.9</v>
      </c>
      <c r="I699" s="353"/>
      <c r="J699" s="42"/>
      <c r="K699" s="371"/>
      <c r="L699" s="40"/>
      <c r="M699" s="371"/>
      <c r="N699" s="40"/>
      <c r="O699" s="371"/>
      <c r="P699" s="40"/>
      <c r="Q699" s="353"/>
      <c r="R699" s="42"/>
      <c r="S699" s="40"/>
      <c r="T699" s="353"/>
      <c r="U699" s="42"/>
      <c r="V699" s="371"/>
      <c r="W699" s="60"/>
      <c r="X699" s="371"/>
      <c r="Y699" s="40"/>
      <c r="Z699" s="371">
        <v>7.1</v>
      </c>
      <c r="AA699" s="40">
        <v>2.9</v>
      </c>
      <c r="AB699" s="371"/>
      <c r="AC699" s="40"/>
      <c r="AD699" s="40"/>
      <c r="AE699" s="371"/>
      <c r="AF699" s="40"/>
      <c r="AG699" s="40"/>
      <c r="AH699" s="353"/>
      <c r="AI699" s="42"/>
      <c r="AJ699" s="353"/>
      <c r="AK699" s="42"/>
      <c r="AL699" s="353"/>
      <c r="AM699" s="40"/>
      <c r="AN699" s="371"/>
      <c r="AO699" s="40"/>
      <c r="AP699" s="371"/>
      <c r="AQ699" s="40"/>
      <c r="AR699" s="40"/>
      <c r="AS699" s="40"/>
      <c r="AT699" s="40"/>
      <c r="AU699" s="40"/>
      <c r="AV699" s="371"/>
      <c r="AW699" s="40"/>
      <c r="AX699" s="40"/>
      <c r="AY699" s="371"/>
      <c r="AZ699" s="40"/>
      <c r="BA699" s="371"/>
      <c r="BB699" s="40"/>
      <c r="BC699" s="40"/>
      <c r="BD699" s="40"/>
      <c r="BE699" s="40"/>
      <c r="BF699" s="40"/>
      <c r="BG699" s="40"/>
      <c r="BH699" s="40"/>
      <c r="BI699" s="40"/>
      <c r="BJ699" s="40"/>
      <c r="BK699" s="40"/>
      <c r="BL699" s="371"/>
      <c r="BM699" s="40"/>
      <c r="BN699" s="382"/>
      <c r="BO699" s="60"/>
      <c r="BP699" s="60"/>
      <c r="BQ699" s="40"/>
      <c r="BR699" s="40"/>
      <c r="BS699" s="40"/>
      <c r="BT699" s="42"/>
      <c r="BU699" s="40"/>
      <c r="BV699" s="40"/>
      <c r="BW699" s="371"/>
      <c r="BX699" s="40"/>
      <c r="BY699" s="371"/>
      <c r="BZ699" s="122"/>
      <c r="CA699" s="60"/>
      <c r="CB699" s="60"/>
      <c r="CC699" s="60"/>
      <c r="CD699" s="60"/>
      <c r="CE699" s="60"/>
      <c r="CF699" s="40"/>
      <c r="CG699" s="40"/>
    </row>
    <row r="700" spans="1:85" ht="46.5" outlineLevel="1" x14ac:dyDescent="0.35">
      <c r="A700" s="83" t="s">
        <v>1057</v>
      </c>
      <c r="B700" s="118" t="s">
        <v>1182</v>
      </c>
      <c r="C700" s="119" t="s">
        <v>1164</v>
      </c>
      <c r="D700" s="120">
        <v>244200063334</v>
      </c>
      <c r="E700" s="121"/>
      <c r="F700" s="77">
        <f t="shared" si="119"/>
        <v>1916</v>
      </c>
      <c r="G700" s="259">
        <f t="shared" si="114"/>
        <v>0</v>
      </c>
      <c r="H700" s="32">
        <f t="shared" si="115"/>
        <v>1916</v>
      </c>
      <c r="I700" s="353"/>
      <c r="J700" s="42"/>
      <c r="K700" s="371"/>
      <c r="L700" s="40"/>
      <c r="M700" s="371"/>
      <c r="N700" s="40"/>
      <c r="O700" s="371"/>
      <c r="P700" s="40"/>
      <c r="Q700" s="353"/>
      <c r="R700" s="42"/>
      <c r="S700" s="40"/>
      <c r="T700" s="353"/>
      <c r="U700" s="42"/>
      <c r="V700" s="371"/>
      <c r="W700" s="279"/>
      <c r="X700" s="367"/>
      <c r="Y700" s="280"/>
      <c r="Z700" s="367"/>
      <c r="AA700" s="280"/>
      <c r="AB700" s="367"/>
      <c r="AC700" s="280"/>
      <c r="AD700" s="280"/>
      <c r="AE700" s="367"/>
      <c r="AF700" s="280"/>
      <c r="AG700" s="280"/>
      <c r="AH700" s="350"/>
      <c r="AI700" s="281"/>
      <c r="AJ700" s="350"/>
      <c r="AK700" s="281"/>
      <c r="AL700" s="350"/>
      <c r="AM700" s="280"/>
      <c r="AN700" s="367"/>
      <c r="AO700" s="280"/>
      <c r="AP700" s="367"/>
      <c r="AQ700" s="280"/>
      <c r="AR700" s="280"/>
      <c r="AS700" s="280">
        <v>1916</v>
      </c>
      <c r="AT700" s="280"/>
      <c r="AU700" s="280"/>
      <c r="AV700" s="367"/>
      <c r="AW700" s="280"/>
      <c r="AX700" s="280"/>
      <c r="AY700" s="367"/>
      <c r="AZ700" s="280"/>
      <c r="BA700" s="367"/>
      <c r="BB700" s="280"/>
      <c r="BC700" s="280"/>
      <c r="BD700" s="280"/>
      <c r="BE700" s="280"/>
      <c r="BF700" s="280"/>
      <c r="BG700" s="280"/>
      <c r="BH700" s="280"/>
      <c r="BI700" s="280"/>
      <c r="BJ700" s="280"/>
      <c r="BK700" s="280"/>
      <c r="BL700" s="367"/>
      <c r="BM700" s="280"/>
      <c r="BN700" s="397"/>
      <c r="BO700" s="279"/>
      <c r="BP700" s="279"/>
      <c r="BQ700" s="280"/>
      <c r="BR700" s="280"/>
      <c r="BS700" s="280"/>
      <c r="BT700" s="281"/>
      <c r="BU700" s="280"/>
      <c r="BV700" s="280"/>
      <c r="BW700" s="367"/>
      <c r="BX700" s="280"/>
      <c r="BY700" s="367"/>
      <c r="BZ700" s="279"/>
      <c r="CA700" s="279"/>
      <c r="CB700" s="279"/>
      <c r="CC700" s="279"/>
      <c r="CD700" s="279"/>
      <c r="CE700" s="279"/>
      <c r="CF700" s="280"/>
      <c r="CG700" s="280"/>
    </row>
    <row r="701" spans="1:85" outlineLevel="1" x14ac:dyDescent="0.35">
      <c r="A701" s="83" t="s">
        <v>1057</v>
      </c>
      <c r="B701" s="290" t="s">
        <v>1186</v>
      </c>
      <c r="C701" s="119" t="s">
        <v>1164</v>
      </c>
      <c r="D701" s="284">
        <v>244201806208</v>
      </c>
      <c r="E701" s="285"/>
      <c r="F701" s="77">
        <f t="shared" si="119"/>
        <v>1390.4</v>
      </c>
      <c r="G701" s="259">
        <f t="shared" si="114"/>
        <v>0</v>
      </c>
      <c r="H701" s="32">
        <f t="shared" si="115"/>
        <v>1390.4</v>
      </c>
      <c r="I701" s="350"/>
      <c r="J701" s="281"/>
      <c r="K701" s="367"/>
      <c r="L701" s="280"/>
      <c r="M701" s="367"/>
      <c r="N701" s="280"/>
      <c r="O701" s="367"/>
      <c r="P701" s="280"/>
      <c r="Q701" s="350"/>
      <c r="R701" s="281"/>
      <c r="S701" s="280"/>
      <c r="T701" s="350"/>
      <c r="U701" s="281"/>
      <c r="V701" s="367"/>
      <c r="W701" s="279"/>
      <c r="X701" s="367"/>
      <c r="Y701" s="280"/>
      <c r="Z701" s="367"/>
      <c r="AA701" s="280"/>
      <c r="AB701" s="367"/>
      <c r="AC701" s="280"/>
      <c r="AD701" s="280"/>
      <c r="AE701" s="367"/>
      <c r="AF701" s="280"/>
      <c r="AG701" s="280"/>
      <c r="AH701" s="350"/>
      <c r="AI701" s="281"/>
      <c r="AJ701" s="350"/>
      <c r="AK701" s="281"/>
      <c r="AL701" s="350"/>
      <c r="AM701" s="280"/>
      <c r="AN701" s="367"/>
      <c r="AO701" s="280"/>
      <c r="AP701" s="367"/>
      <c r="AQ701" s="280"/>
      <c r="AR701" s="280"/>
      <c r="AS701" s="280">
        <v>1390.4</v>
      </c>
      <c r="AT701" s="280"/>
      <c r="AU701" s="280"/>
      <c r="AV701" s="367"/>
      <c r="AW701" s="280"/>
      <c r="AX701" s="280"/>
      <c r="AY701" s="367"/>
      <c r="AZ701" s="280"/>
      <c r="BA701" s="367"/>
      <c r="BB701" s="280"/>
      <c r="BC701" s="280"/>
      <c r="BD701" s="280"/>
      <c r="BE701" s="280"/>
      <c r="BF701" s="280"/>
      <c r="BG701" s="280"/>
      <c r="BH701" s="280"/>
      <c r="BI701" s="280"/>
      <c r="BJ701" s="280"/>
      <c r="BK701" s="280"/>
      <c r="BL701" s="367"/>
      <c r="BM701" s="280"/>
      <c r="BN701" s="397"/>
      <c r="BO701" s="279"/>
      <c r="BP701" s="279"/>
      <c r="BQ701" s="280"/>
      <c r="BR701" s="280"/>
      <c r="BS701" s="280"/>
      <c r="BT701" s="281"/>
      <c r="BU701" s="280"/>
      <c r="BV701" s="280"/>
      <c r="BW701" s="367"/>
      <c r="BX701" s="280"/>
      <c r="BY701" s="367"/>
      <c r="BZ701" s="279"/>
      <c r="CA701" s="279"/>
      <c r="CB701" s="279"/>
      <c r="CC701" s="279"/>
      <c r="CD701" s="279"/>
      <c r="CE701" s="279"/>
      <c r="CF701" s="280"/>
      <c r="CG701" s="280"/>
    </row>
    <row r="702" spans="1:85" outlineLevel="1" x14ac:dyDescent="0.35">
      <c r="A702" s="83" t="s">
        <v>1057</v>
      </c>
      <c r="B702" s="290" t="s">
        <v>1193</v>
      </c>
      <c r="C702" s="283" t="s">
        <v>1164</v>
      </c>
      <c r="D702" s="284">
        <v>190902228405</v>
      </c>
      <c r="E702" s="285"/>
      <c r="F702" s="77">
        <f t="shared" si="119"/>
        <v>1916</v>
      </c>
      <c r="G702" s="259">
        <f t="shared" si="114"/>
        <v>0</v>
      </c>
      <c r="H702" s="32">
        <f t="shared" si="115"/>
        <v>1916</v>
      </c>
      <c r="I702" s="350"/>
      <c r="J702" s="281"/>
      <c r="K702" s="367"/>
      <c r="L702" s="280"/>
      <c r="M702" s="367"/>
      <c r="N702" s="280"/>
      <c r="O702" s="367"/>
      <c r="P702" s="280"/>
      <c r="Q702" s="350"/>
      <c r="R702" s="281"/>
      <c r="S702" s="280"/>
      <c r="T702" s="350"/>
      <c r="U702" s="281"/>
      <c r="V702" s="367"/>
      <c r="W702" s="279"/>
      <c r="X702" s="367"/>
      <c r="Y702" s="280"/>
      <c r="Z702" s="367"/>
      <c r="AA702" s="280"/>
      <c r="AB702" s="367"/>
      <c r="AC702" s="280"/>
      <c r="AD702" s="280"/>
      <c r="AE702" s="367"/>
      <c r="AF702" s="280"/>
      <c r="AG702" s="280"/>
      <c r="AH702" s="350"/>
      <c r="AI702" s="281"/>
      <c r="AJ702" s="350"/>
      <c r="AK702" s="281"/>
      <c r="AL702" s="350"/>
      <c r="AM702" s="280"/>
      <c r="AN702" s="367"/>
      <c r="AO702" s="280"/>
      <c r="AP702" s="367"/>
      <c r="AQ702" s="280"/>
      <c r="AR702" s="280"/>
      <c r="AS702" s="280">
        <v>1916</v>
      </c>
      <c r="AT702" s="280"/>
      <c r="AU702" s="280"/>
      <c r="AV702" s="367"/>
      <c r="AW702" s="280"/>
      <c r="AX702" s="280"/>
      <c r="AY702" s="367"/>
      <c r="AZ702" s="280"/>
      <c r="BA702" s="367"/>
      <c r="BB702" s="280"/>
      <c r="BC702" s="280"/>
      <c r="BD702" s="280"/>
      <c r="BE702" s="280"/>
      <c r="BF702" s="280"/>
      <c r="BG702" s="280"/>
      <c r="BH702" s="280"/>
      <c r="BI702" s="280"/>
      <c r="BJ702" s="280"/>
      <c r="BK702" s="280"/>
      <c r="BL702" s="367"/>
      <c r="BM702" s="280"/>
      <c r="BN702" s="397"/>
      <c r="BO702" s="279"/>
      <c r="BP702" s="279"/>
      <c r="BQ702" s="280"/>
      <c r="BR702" s="280"/>
      <c r="BS702" s="280"/>
      <c r="BT702" s="281"/>
      <c r="BU702" s="280"/>
      <c r="BV702" s="280"/>
      <c r="BW702" s="367"/>
      <c r="BX702" s="280"/>
      <c r="BY702" s="367"/>
      <c r="BZ702" s="279"/>
      <c r="CA702" s="279"/>
      <c r="CB702" s="279"/>
      <c r="CC702" s="279"/>
      <c r="CD702" s="279"/>
      <c r="CE702" s="279"/>
      <c r="CF702" s="280"/>
      <c r="CG702" s="280"/>
    </row>
    <row r="703" spans="1:85" ht="46.5" outlineLevel="1" x14ac:dyDescent="0.35">
      <c r="A703" s="83" t="s">
        <v>1057</v>
      </c>
      <c r="B703" s="290" t="s">
        <v>1194</v>
      </c>
      <c r="C703" s="283" t="s">
        <v>1164</v>
      </c>
      <c r="D703" s="284">
        <v>244203727880</v>
      </c>
      <c r="E703" s="285"/>
      <c r="F703" s="77">
        <f t="shared" si="119"/>
        <v>1780</v>
      </c>
      <c r="G703" s="259">
        <f t="shared" si="114"/>
        <v>0</v>
      </c>
      <c r="H703" s="32">
        <f t="shared" si="115"/>
        <v>1780</v>
      </c>
      <c r="I703" s="350"/>
      <c r="J703" s="281"/>
      <c r="K703" s="367"/>
      <c r="L703" s="280"/>
      <c r="M703" s="367"/>
      <c r="N703" s="280"/>
      <c r="O703" s="367"/>
      <c r="P703" s="280"/>
      <c r="Q703" s="350"/>
      <c r="R703" s="281"/>
      <c r="S703" s="280"/>
      <c r="T703" s="350"/>
      <c r="U703" s="281"/>
      <c r="V703" s="367"/>
      <c r="W703" s="279"/>
      <c r="X703" s="367"/>
      <c r="Y703" s="280"/>
      <c r="Z703" s="367"/>
      <c r="AA703" s="280"/>
      <c r="AB703" s="367"/>
      <c r="AC703" s="280"/>
      <c r="AD703" s="280"/>
      <c r="AE703" s="367"/>
      <c r="AF703" s="280"/>
      <c r="AG703" s="280"/>
      <c r="AH703" s="350"/>
      <c r="AI703" s="281"/>
      <c r="AJ703" s="350"/>
      <c r="AK703" s="281"/>
      <c r="AL703" s="350"/>
      <c r="AM703" s="280"/>
      <c r="AN703" s="367"/>
      <c r="AO703" s="280"/>
      <c r="AP703" s="367"/>
      <c r="AQ703" s="280"/>
      <c r="AR703" s="280"/>
      <c r="AS703" s="280">
        <v>1780</v>
      </c>
      <c r="AT703" s="280"/>
      <c r="AU703" s="280"/>
      <c r="AV703" s="367"/>
      <c r="AW703" s="280"/>
      <c r="AX703" s="280"/>
      <c r="AY703" s="367"/>
      <c r="AZ703" s="280"/>
      <c r="BA703" s="367"/>
      <c r="BB703" s="280"/>
      <c r="BC703" s="280"/>
      <c r="BD703" s="280"/>
      <c r="BE703" s="280"/>
      <c r="BF703" s="280"/>
      <c r="BG703" s="280"/>
      <c r="BH703" s="280"/>
      <c r="BI703" s="280"/>
      <c r="BJ703" s="280"/>
      <c r="BK703" s="280"/>
      <c r="BL703" s="367"/>
      <c r="BM703" s="280"/>
      <c r="BN703" s="397"/>
      <c r="BO703" s="279"/>
      <c r="BP703" s="279"/>
      <c r="BQ703" s="280"/>
      <c r="BR703" s="280"/>
      <c r="BS703" s="280"/>
      <c r="BT703" s="281"/>
      <c r="BU703" s="280"/>
      <c r="BV703" s="280"/>
      <c r="BW703" s="367"/>
      <c r="BX703" s="280"/>
      <c r="BY703" s="367"/>
      <c r="BZ703" s="279"/>
      <c r="CA703" s="279"/>
      <c r="CB703" s="279"/>
      <c r="CC703" s="279"/>
      <c r="CD703" s="279"/>
      <c r="CE703" s="279"/>
      <c r="CF703" s="280"/>
      <c r="CG703" s="280"/>
    </row>
    <row r="704" spans="1:85" ht="46.5" outlineLevel="1" x14ac:dyDescent="0.35">
      <c r="A704" s="83" t="s">
        <v>1057</v>
      </c>
      <c r="B704" s="290" t="s">
        <v>1197</v>
      </c>
      <c r="C704" s="283" t="s">
        <v>1164</v>
      </c>
      <c r="D704" s="284">
        <v>191001921937</v>
      </c>
      <c r="E704" s="285"/>
      <c r="F704" s="77">
        <f t="shared" si="119"/>
        <v>1327.2</v>
      </c>
      <c r="G704" s="259">
        <f t="shared" si="114"/>
        <v>0</v>
      </c>
      <c r="H704" s="32">
        <f t="shared" si="115"/>
        <v>1327.2</v>
      </c>
      <c r="I704" s="350"/>
      <c r="J704" s="281"/>
      <c r="K704" s="367"/>
      <c r="L704" s="280"/>
      <c r="M704" s="367"/>
      <c r="N704" s="280"/>
      <c r="O704" s="367"/>
      <c r="P704" s="280"/>
      <c r="Q704" s="350"/>
      <c r="R704" s="281"/>
      <c r="S704" s="280"/>
      <c r="T704" s="350"/>
      <c r="U704" s="281"/>
      <c r="V704" s="367"/>
      <c r="W704" s="279"/>
      <c r="X704" s="367"/>
      <c r="Y704" s="280"/>
      <c r="Z704" s="367"/>
      <c r="AA704" s="280"/>
      <c r="AB704" s="367"/>
      <c r="AC704" s="280"/>
      <c r="AD704" s="280"/>
      <c r="AE704" s="367"/>
      <c r="AF704" s="280"/>
      <c r="AG704" s="280"/>
      <c r="AH704" s="350"/>
      <c r="AI704" s="281"/>
      <c r="AJ704" s="350"/>
      <c r="AK704" s="281"/>
      <c r="AL704" s="350"/>
      <c r="AM704" s="280"/>
      <c r="AN704" s="367"/>
      <c r="AO704" s="280"/>
      <c r="AP704" s="367"/>
      <c r="AQ704" s="280"/>
      <c r="AR704" s="280"/>
      <c r="AS704" s="280">
        <v>1327.2</v>
      </c>
      <c r="AT704" s="280"/>
      <c r="AU704" s="280"/>
      <c r="AV704" s="367"/>
      <c r="AW704" s="280"/>
      <c r="AX704" s="280"/>
      <c r="AY704" s="367"/>
      <c r="AZ704" s="280"/>
      <c r="BA704" s="367"/>
      <c r="BB704" s="280"/>
      <c r="BC704" s="280"/>
      <c r="BD704" s="280"/>
      <c r="BE704" s="280"/>
      <c r="BF704" s="280"/>
      <c r="BG704" s="280"/>
      <c r="BH704" s="280"/>
      <c r="BI704" s="280"/>
      <c r="BJ704" s="280"/>
      <c r="BK704" s="280"/>
      <c r="BL704" s="367"/>
      <c r="BM704" s="280"/>
      <c r="BN704" s="397"/>
      <c r="BO704" s="279"/>
      <c r="BP704" s="279"/>
      <c r="BQ704" s="280"/>
      <c r="BR704" s="280"/>
      <c r="BS704" s="280"/>
      <c r="BT704" s="281"/>
      <c r="BU704" s="280"/>
      <c r="BV704" s="280"/>
      <c r="BW704" s="367"/>
      <c r="BX704" s="280"/>
      <c r="BY704" s="367"/>
      <c r="BZ704" s="279"/>
      <c r="CA704" s="279"/>
      <c r="CB704" s="279"/>
      <c r="CC704" s="279"/>
      <c r="CD704" s="279"/>
      <c r="CE704" s="279"/>
      <c r="CF704" s="280"/>
      <c r="CG704" s="280"/>
    </row>
    <row r="705" spans="1:85" s="3" customFormat="1" ht="22.5" x14ac:dyDescent="0.3">
      <c r="A705" s="266" t="s">
        <v>1083</v>
      </c>
      <c r="B705" s="265"/>
      <c r="C705" s="261" t="s">
        <v>135</v>
      </c>
      <c r="D705" s="262"/>
      <c r="E705" s="262"/>
      <c r="F705" s="249">
        <f>SUBTOTAL(9,F678:F704)</f>
        <v>688137.90629999992</v>
      </c>
      <c r="G705" s="249">
        <f t="shared" ref="G705:BR705" si="120">SUBTOTAL(9,G678:G704)</f>
        <v>71259.498230000012</v>
      </c>
      <c r="H705" s="249">
        <f t="shared" si="120"/>
        <v>616878.40807000012</v>
      </c>
      <c r="I705" s="249">
        <f t="shared" si="120"/>
        <v>10141.4995</v>
      </c>
      <c r="J705" s="249">
        <f t="shared" si="120"/>
        <v>4142.3026100000006</v>
      </c>
      <c r="K705" s="249">
        <f t="shared" si="120"/>
        <v>403.24415999999997</v>
      </c>
      <c r="L705" s="249">
        <f t="shared" si="120"/>
        <v>164.70537000000002</v>
      </c>
      <c r="M705" s="249">
        <f t="shared" si="120"/>
        <v>736.61514</v>
      </c>
      <c r="N705" s="249">
        <f t="shared" si="120"/>
        <v>300.87097</v>
      </c>
      <c r="O705" s="249">
        <f t="shared" si="120"/>
        <v>1602.9016799999999</v>
      </c>
      <c r="P705" s="249">
        <f t="shared" si="120"/>
        <v>654.70631000000003</v>
      </c>
      <c r="Q705" s="249">
        <f t="shared" si="120"/>
        <v>410.98217</v>
      </c>
      <c r="R705" s="249">
        <f t="shared" si="120"/>
        <v>167.86595</v>
      </c>
      <c r="S705" s="249">
        <f t="shared" si="120"/>
        <v>14529.70059</v>
      </c>
      <c r="T705" s="249">
        <f t="shared" si="120"/>
        <v>1562.6466700000001</v>
      </c>
      <c r="U705" s="249">
        <f t="shared" si="120"/>
        <v>638.26372000000003</v>
      </c>
      <c r="V705" s="249">
        <f t="shared" si="120"/>
        <v>0</v>
      </c>
      <c r="W705" s="249">
        <f t="shared" si="120"/>
        <v>0</v>
      </c>
      <c r="X705" s="249">
        <f t="shared" si="120"/>
        <v>1862.6323299999999</v>
      </c>
      <c r="Y705" s="249">
        <f t="shared" si="120"/>
        <v>760.79348000000005</v>
      </c>
      <c r="Z705" s="249">
        <f t="shared" si="120"/>
        <v>7.1</v>
      </c>
      <c r="AA705" s="249">
        <f t="shared" si="120"/>
        <v>2.9</v>
      </c>
      <c r="AB705" s="249">
        <f t="shared" si="120"/>
        <v>0</v>
      </c>
      <c r="AC705" s="249">
        <f t="shared" si="120"/>
        <v>0</v>
      </c>
      <c r="AD705" s="249">
        <f t="shared" si="120"/>
        <v>300.82249999999999</v>
      </c>
      <c r="AE705" s="249">
        <f t="shared" si="120"/>
        <v>1172.0959399999999</v>
      </c>
      <c r="AF705" s="249">
        <f t="shared" si="120"/>
        <v>478.74340999999998</v>
      </c>
      <c r="AG705" s="249">
        <f t="shared" si="120"/>
        <v>63370.929469999995</v>
      </c>
      <c r="AH705" s="249">
        <f t="shared" si="120"/>
        <v>24927.799340000001</v>
      </c>
      <c r="AI705" s="249">
        <f t="shared" si="120"/>
        <v>10181.7772</v>
      </c>
      <c r="AJ705" s="249">
        <f t="shared" si="120"/>
        <v>14311.65436</v>
      </c>
      <c r="AK705" s="249">
        <f t="shared" si="120"/>
        <v>5845.6053000000002</v>
      </c>
      <c r="AL705" s="249">
        <f t="shared" si="120"/>
        <v>12928.527760000001</v>
      </c>
      <c r="AM705" s="249">
        <f t="shared" si="120"/>
        <v>5280.6662699999997</v>
      </c>
      <c r="AN705" s="249">
        <f t="shared" si="120"/>
        <v>0</v>
      </c>
      <c r="AO705" s="249">
        <f t="shared" si="120"/>
        <v>0</v>
      </c>
      <c r="AP705" s="249">
        <f t="shared" si="120"/>
        <v>0</v>
      </c>
      <c r="AQ705" s="249">
        <f t="shared" si="120"/>
        <v>0</v>
      </c>
      <c r="AR705" s="249">
        <f t="shared" si="120"/>
        <v>7429.6989999999996</v>
      </c>
      <c r="AS705" s="249">
        <f t="shared" si="120"/>
        <v>8329.6</v>
      </c>
      <c r="AT705" s="249">
        <f t="shared" si="120"/>
        <v>0</v>
      </c>
      <c r="AU705" s="249">
        <f t="shared" si="120"/>
        <v>0</v>
      </c>
      <c r="AV705" s="249">
        <f t="shared" si="120"/>
        <v>0</v>
      </c>
      <c r="AW705" s="249">
        <f t="shared" si="120"/>
        <v>0</v>
      </c>
      <c r="AX705" s="249">
        <f t="shared" si="120"/>
        <v>0</v>
      </c>
      <c r="AY705" s="249">
        <f t="shared" si="120"/>
        <v>0</v>
      </c>
      <c r="AZ705" s="249">
        <f t="shared" si="120"/>
        <v>0</v>
      </c>
      <c r="BA705" s="249">
        <f t="shared" si="120"/>
        <v>0</v>
      </c>
      <c r="BB705" s="249">
        <f t="shared" si="120"/>
        <v>0</v>
      </c>
      <c r="BC705" s="249">
        <f t="shared" si="120"/>
        <v>0</v>
      </c>
      <c r="BD705" s="249">
        <f t="shared" si="120"/>
        <v>0</v>
      </c>
      <c r="BE705" s="249">
        <f t="shared" si="120"/>
        <v>31992.276409999999</v>
      </c>
      <c r="BF705" s="249">
        <f t="shared" si="120"/>
        <v>210904.70799999998</v>
      </c>
      <c r="BG705" s="249">
        <f t="shared" si="120"/>
        <v>0</v>
      </c>
      <c r="BH705" s="249">
        <f t="shared" si="120"/>
        <v>7601.5330599999998</v>
      </c>
      <c r="BI705" s="249">
        <f t="shared" si="120"/>
        <v>87.5</v>
      </c>
      <c r="BJ705" s="249">
        <f t="shared" si="120"/>
        <v>4989.0810000000001</v>
      </c>
      <c r="BK705" s="249">
        <f t="shared" si="120"/>
        <v>169.99307999999999</v>
      </c>
      <c r="BL705" s="249">
        <f t="shared" si="120"/>
        <v>0</v>
      </c>
      <c r="BM705" s="249">
        <f t="shared" si="120"/>
        <v>0</v>
      </c>
      <c r="BN705" s="249">
        <f t="shared" si="120"/>
        <v>159.59388000000001</v>
      </c>
      <c r="BO705" s="249">
        <f t="shared" si="120"/>
        <v>69.906120000000001</v>
      </c>
      <c r="BP705" s="249">
        <f t="shared" si="120"/>
        <v>0</v>
      </c>
      <c r="BQ705" s="249">
        <f t="shared" si="120"/>
        <v>0</v>
      </c>
      <c r="BR705" s="249">
        <f t="shared" si="120"/>
        <v>0</v>
      </c>
      <c r="BS705" s="249">
        <f t="shared" ref="BS705:CG705" si="121">SUBTOTAL(9,BS678:BS704)</f>
        <v>0</v>
      </c>
      <c r="BT705" s="249">
        <f t="shared" si="121"/>
        <v>205836.04081999999</v>
      </c>
      <c r="BU705" s="249">
        <f t="shared" si="121"/>
        <v>18007.999459999999</v>
      </c>
      <c r="BV705" s="249">
        <f t="shared" si="121"/>
        <v>0</v>
      </c>
      <c r="BW705" s="249">
        <f t="shared" si="121"/>
        <v>1032.2052999999999</v>
      </c>
      <c r="BX705" s="249">
        <f t="shared" si="121"/>
        <v>3005.3875600000001</v>
      </c>
      <c r="BY705" s="249">
        <f t="shared" si="121"/>
        <v>0</v>
      </c>
      <c r="BZ705" s="249">
        <f t="shared" si="121"/>
        <v>0</v>
      </c>
      <c r="CA705" s="249">
        <f t="shared" si="121"/>
        <v>0</v>
      </c>
      <c r="CB705" s="249">
        <f t="shared" si="121"/>
        <v>0</v>
      </c>
      <c r="CC705" s="249">
        <f t="shared" si="121"/>
        <v>214.4</v>
      </c>
      <c r="CD705" s="249">
        <f t="shared" si="121"/>
        <v>0</v>
      </c>
      <c r="CE705" s="249">
        <f t="shared" si="121"/>
        <v>11419.63041</v>
      </c>
      <c r="CF705" s="249">
        <f t="shared" si="121"/>
        <v>0</v>
      </c>
      <c r="CG705" s="249">
        <f t="shared" si="121"/>
        <v>0</v>
      </c>
    </row>
    <row r="706" spans="1:85" ht="69.75" outlineLevel="1" x14ac:dyDescent="0.35">
      <c r="A706" s="303" t="s">
        <v>1091</v>
      </c>
      <c r="B706" s="304" t="s">
        <v>1238</v>
      </c>
      <c r="C706" s="35" t="s">
        <v>73</v>
      </c>
      <c r="D706" s="302">
        <v>381500079546</v>
      </c>
      <c r="E706" s="301"/>
      <c r="F706" s="77">
        <f>G706+H706</f>
        <v>2667</v>
      </c>
      <c r="G706" s="259">
        <f>SUMIF($I$5:$CG$5,"федеральный бюджет",I706:CG706)</f>
        <v>0</v>
      </c>
      <c r="H706" s="32">
        <f>SUMIF($I$5:$CG$5,"краевой бюджет",I706:CG706)</f>
        <v>2667</v>
      </c>
      <c r="I706" s="349"/>
      <c r="J706" s="306"/>
      <c r="K706" s="366"/>
      <c r="L706" s="307"/>
      <c r="M706" s="366"/>
      <c r="N706" s="307"/>
      <c r="O706" s="366"/>
      <c r="P706" s="307"/>
      <c r="Q706" s="349"/>
      <c r="R706" s="306"/>
      <c r="S706" s="307"/>
      <c r="T706" s="349"/>
      <c r="U706" s="306"/>
      <c r="V706" s="366"/>
      <c r="W706" s="307"/>
      <c r="X706" s="366"/>
      <c r="Y706" s="307"/>
      <c r="Z706" s="366"/>
      <c r="AA706" s="307"/>
      <c r="AB706" s="366"/>
      <c r="AC706" s="307"/>
      <c r="AD706" s="307"/>
      <c r="AE706" s="366"/>
      <c r="AF706" s="307"/>
      <c r="AG706" s="307"/>
      <c r="AH706" s="349"/>
      <c r="AI706" s="306"/>
      <c r="AJ706" s="349"/>
      <c r="AK706" s="306"/>
      <c r="AL706" s="349"/>
      <c r="AM706" s="307"/>
      <c r="AN706" s="366"/>
      <c r="AO706" s="307"/>
      <c r="AP706" s="366"/>
      <c r="AQ706" s="307"/>
      <c r="AR706" s="307"/>
      <c r="AS706" s="307"/>
      <c r="AT706" s="307"/>
      <c r="AU706" s="307"/>
      <c r="AV706" s="366"/>
      <c r="AW706" s="307"/>
      <c r="AX706" s="307"/>
      <c r="AY706" s="366"/>
      <c r="AZ706" s="307"/>
      <c r="BA706" s="366"/>
      <c r="BB706" s="307"/>
      <c r="BC706" s="307"/>
      <c r="BD706" s="307"/>
      <c r="BE706" s="307"/>
      <c r="BF706" s="307">
        <v>2667</v>
      </c>
      <c r="BG706" s="307"/>
      <c r="BH706" s="307"/>
      <c r="BI706" s="307"/>
      <c r="BJ706" s="307"/>
      <c r="BK706" s="307"/>
      <c r="BL706" s="366"/>
      <c r="BM706" s="307"/>
      <c r="BN706" s="366"/>
      <c r="BO706" s="307"/>
      <c r="BP706" s="307"/>
      <c r="BQ706" s="307"/>
      <c r="BR706" s="307"/>
      <c r="BS706" s="307"/>
      <c r="BT706" s="306"/>
      <c r="BU706" s="307"/>
      <c r="BV706" s="307"/>
      <c r="BW706" s="366"/>
      <c r="BX706" s="307"/>
      <c r="BY706" s="366"/>
      <c r="BZ706" s="307"/>
      <c r="CA706" s="307"/>
      <c r="CB706" s="307"/>
      <c r="CC706" s="307"/>
      <c r="CD706" s="307"/>
      <c r="CE706" s="307"/>
      <c r="CF706" s="307"/>
      <c r="CG706" s="307"/>
    </row>
    <row r="707" spans="1:85" ht="69.75" outlineLevel="1" x14ac:dyDescent="0.35">
      <c r="A707" s="303" t="s">
        <v>1091</v>
      </c>
      <c r="B707" s="304" t="s">
        <v>1239</v>
      </c>
      <c r="C707" s="35" t="s">
        <v>73</v>
      </c>
      <c r="D707" s="302">
        <v>245507280267</v>
      </c>
      <c r="E707" s="301"/>
      <c r="F707" s="77">
        <f>G707+H707</f>
        <v>8550.6836700000003</v>
      </c>
      <c r="G707" s="259">
        <f>SUMIF($I$5:$CG$5,"федеральный бюджет",I707:CG707)</f>
        <v>0</v>
      </c>
      <c r="H707" s="32">
        <f>SUMIF($I$5:$CG$5,"краевой бюджет",I707:CG707)</f>
        <v>8550.6836700000003</v>
      </c>
      <c r="I707" s="349"/>
      <c r="J707" s="306"/>
      <c r="K707" s="366"/>
      <c r="L707" s="307"/>
      <c r="M707" s="366"/>
      <c r="N707" s="307"/>
      <c r="O707" s="366"/>
      <c r="P707" s="307"/>
      <c r="Q707" s="349"/>
      <c r="R707" s="306"/>
      <c r="S707" s="307"/>
      <c r="T707" s="349"/>
      <c r="U707" s="306"/>
      <c r="V707" s="366"/>
      <c r="W707" s="307"/>
      <c r="X707" s="366"/>
      <c r="Y707" s="307"/>
      <c r="Z707" s="366"/>
      <c r="AA707" s="307"/>
      <c r="AB707" s="366"/>
      <c r="AC707" s="307"/>
      <c r="AD707" s="307"/>
      <c r="AE707" s="366"/>
      <c r="AF707" s="307"/>
      <c r="AG707" s="307"/>
      <c r="AH707" s="349"/>
      <c r="AI707" s="306"/>
      <c r="AJ707" s="349"/>
      <c r="AK707" s="306"/>
      <c r="AL707" s="349"/>
      <c r="AM707" s="307"/>
      <c r="AN707" s="366"/>
      <c r="AO707" s="307"/>
      <c r="AP707" s="366"/>
      <c r="AQ707" s="307"/>
      <c r="AR707" s="307"/>
      <c r="AS707" s="307"/>
      <c r="AT707" s="307"/>
      <c r="AU707" s="307"/>
      <c r="AV707" s="366"/>
      <c r="AW707" s="307"/>
      <c r="AX707" s="307"/>
      <c r="AY707" s="366"/>
      <c r="AZ707" s="307"/>
      <c r="BA707" s="366"/>
      <c r="BB707" s="307"/>
      <c r="BC707" s="307"/>
      <c r="BD707" s="307"/>
      <c r="BE707" s="307"/>
      <c r="BF707" s="307">
        <v>8550.6836700000003</v>
      </c>
      <c r="BG707" s="307"/>
      <c r="BH707" s="307"/>
      <c r="BI707" s="307"/>
      <c r="BJ707" s="307"/>
      <c r="BK707" s="307"/>
      <c r="BL707" s="366"/>
      <c r="BM707" s="307"/>
      <c r="BN707" s="366"/>
      <c r="BO707" s="307"/>
      <c r="BP707" s="307"/>
      <c r="BQ707" s="307"/>
      <c r="BR707" s="307"/>
      <c r="BS707" s="307"/>
      <c r="BT707" s="306"/>
      <c r="BU707" s="307"/>
      <c r="BV707" s="307"/>
      <c r="BW707" s="366"/>
      <c r="BX707" s="307"/>
      <c r="BY707" s="366"/>
      <c r="BZ707" s="307"/>
      <c r="CA707" s="307"/>
      <c r="CB707" s="307"/>
      <c r="CC707" s="307"/>
      <c r="CD707" s="307"/>
      <c r="CE707" s="307"/>
      <c r="CF707" s="307"/>
      <c r="CG707" s="307"/>
    </row>
    <row r="708" spans="1:85" ht="69.75" outlineLevel="1" x14ac:dyDescent="0.35">
      <c r="A708" s="303" t="s">
        <v>1091</v>
      </c>
      <c r="B708" s="304" t="s">
        <v>1240</v>
      </c>
      <c r="C708" s="35" t="s">
        <v>73</v>
      </c>
      <c r="D708" s="302">
        <v>246100643582</v>
      </c>
      <c r="E708" s="301"/>
      <c r="F708" s="77">
        <f>G708+H708</f>
        <v>6500</v>
      </c>
      <c r="G708" s="259">
        <f>SUMIF($I$5:$CG$5,"федеральный бюджет",I708:CG708)</f>
        <v>0</v>
      </c>
      <c r="H708" s="32">
        <f>SUMIF($I$5:$CG$5,"краевой бюджет",I708:CG708)</f>
        <v>6500</v>
      </c>
      <c r="I708" s="349"/>
      <c r="J708" s="306"/>
      <c r="K708" s="366"/>
      <c r="L708" s="307"/>
      <c r="M708" s="366"/>
      <c r="N708" s="307"/>
      <c r="O708" s="366"/>
      <c r="P708" s="307"/>
      <c r="Q708" s="349"/>
      <c r="R708" s="306"/>
      <c r="S708" s="307"/>
      <c r="T708" s="349"/>
      <c r="U708" s="306"/>
      <c r="V708" s="366"/>
      <c r="W708" s="307"/>
      <c r="X708" s="366"/>
      <c r="Y708" s="307"/>
      <c r="Z708" s="366"/>
      <c r="AA708" s="307"/>
      <c r="AB708" s="366"/>
      <c r="AC708" s="307"/>
      <c r="AD708" s="307"/>
      <c r="AE708" s="366"/>
      <c r="AF708" s="307"/>
      <c r="AG708" s="307"/>
      <c r="AH708" s="349"/>
      <c r="AI708" s="306"/>
      <c r="AJ708" s="349"/>
      <c r="AK708" s="306"/>
      <c r="AL708" s="349"/>
      <c r="AM708" s="307"/>
      <c r="AN708" s="366"/>
      <c r="AO708" s="307"/>
      <c r="AP708" s="366"/>
      <c r="AQ708" s="307"/>
      <c r="AR708" s="307"/>
      <c r="AS708" s="307"/>
      <c r="AT708" s="307"/>
      <c r="AU708" s="307"/>
      <c r="AV708" s="366"/>
      <c r="AW708" s="307"/>
      <c r="AX708" s="307"/>
      <c r="AY708" s="366"/>
      <c r="AZ708" s="307"/>
      <c r="BA708" s="366"/>
      <c r="BB708" s="307"/>
      <c r="BC708" s="307"/>
      <c r="BD708" s="307"/>
      <c r="BE708" s="307"/>
      <c r="BF708" s="307">
        <v>6500</v>
      </c>
      <c r="BG708" s="307"/>
      <c r="BH708" s="307"/>
      <c r="BI708" s="307"/>
      <c r="BJ708" s="307"/>
      <c r="BK708" s="307"/>
      <c r="BL708" s="366"/>
      <c r="BM708" s="307"/>
      <c r="BN708" s="366"/>
      <c r="BO708" s="307"/>
      <c r="BP708" s="307"/>
      <c r="BQ708" s="307"/>
      <c r="BR708" s="307"/>
      <c r="BS708" s="307"/>
      <c r="BT708" s="306"/>
      <c r="BU708" s="307"/>
      <c r="BV708" s="307"/>
      <c r="BW708" s="366"/>
      <c r="BX708" s="307"/>
      <c r="BY708" s="366"/>
      <c r="BZ708" s="307"/>
      <c r="CA708" s="307"/>
      <c r="CB708" s="307"/>
      <c r="CC708" s="307"/>
      <c r="CD708" s="307"/>
      <c r="CE708" s="307"/>
      <c r="CF708" s="307"/>
      <c r="CG708" s="307"/>
    </row>
    <row r="709" spans="1:85" ht="116.25" outlineLevel="1" x14ac:dyDescent="0.35">
      <c r="A709" s="86" t="s">
        <v>1084</v>
      </c>
      <c r="B709" s="78" t="s">
        <v>1085</v>
      </c>
      <c r="C709" s="35" t="s">
        <v>1086</v>
      </c>
      <c r="D709" s="72">
        <v>2463002263</v>
      </c>
      <c r="E709" s="36" t="s">
        <v>1087</v>
      </c>
      <c r="F709" s="77">
        <f t="shared" ref="F709:F718" si="122">G709+H709</f>
        <v>75000</v>
      </c>
      <c r="G709" s="259">
        <f t="shared" si="114"/>
        <v>0</v>
      </c>
      <c r="H709" s="32">
        <f t="shared" si="115"/>
        <v>75000</v>
      </c>
      <c r="I709" s="259"/>
      <c r="J709" s="32"/>
      <c r="K709" s="358"/>
      <c r="L709" s="39"/>
      <c r="M709" s="358"/>
      <c r="N709" s="39"/>
      <c r="O709" s="358"/>
      <c r="P709" s="39"/>
      <c r="Q709" s="259"/>
      <c r="R709" s="32"/>
      <c r="S709" s="39"/>
      <c r="T709" s="259"/>
      <c r="U709" s="32"/>
      <c r="V709" s="358"/>
      <c r="W709" s="53"/>
      <c r="X709" s="358"/>
      <c r="Y709" s="39"/>
      <c r="Z709" s="371"/>
      <c r="AA709" s="40"/>
      <c r="AB709" s="358"/>
      <c r="AC709" s="39"/>
      <c r="AD709" s="54"/>
      <c r="AE709" s="358"/>
      <c r="AF709" s="39"/>
      <c r="AG709" s="39"/>
      <c r="AH709" s="259"/>
      <c r="AI709" s="32"/>
      <c r="AJ709" s="259"/>
      <c r="AK709" s="32"/>
      <c r="AL709" s="259"/>
      <c r="AM709" s="39"/>
      <c r="AN709" s="371"/>
      <c r="AO709" s="40"/>
      <c r="AP709" s="358"/>
      <c r="AQ709" s="39"/>
      <c r="AR709" s="40"/>
      <c r="AS709" s="40"/>
      <c r="AT709" s="40"/>
      <c r="AU709" s="39"/>
      <c r="AV709" s="358"/>
      <c r="AW709" s="39"/>
      <c r="AX709" s="54"/>
      <c r="AY709" s="358"/>
      <c r="AZ709" s="39"/>
      <c r="BA709" s="358"/>
      <c r="BB709" s="39"/>
      <c r="BC709" s="40"/>
      <c r="BD709" s="39"/>
      <c r="BE709" s="39"/>
      <c r="BF709" s="40"/>
      <c r="BG709" s="40"/>
      <c r="BH709" s="55"/>
      <c r="BI709" s="56"/>
      <c r="BJ709" s="39"/>
      <c r="BK709" s="54"/>
      <c r="BL709" s="358"/>
      <c r="BM709" s="39"/>
      <c r="BN709" s="381"/>
      <c r="BO709" s="53"/>
      <c r="BP709" s="53"/>
      <c r="BQ709" s="39"/>
      <c r="BR709" s="39">
        <v>75000</v>
      </c>
      <c r="BS709" s="39"/>
      <c r="BT709" s="32"/>
      <c r="BU709" s="39"/>
      <c r="BV709" s="57"/>
      <c r="BW709" s="375"/>
      <c r="BX709" s="54"/>
      <c r="BY709" s="358"/>
      <c r="BZ709" s="58"/>
      <c r="CA709" s="59"/>
      <c r="CB709" s="60"/>
      <c r="CC709" s="59"/>
      <c r="CD709" s="59"/>
      <c r="CE709" s="61"/>
      <c r="CF709" s="39"/>
      <c r="CG709" s="39"/>
    </row>
    <row r="710" spans="1:85" ht="69.75" outlineLevel="1" x14ac:dyDescent="0.35">
      <c r="A710" s="86" t="s">
        <v>1084</v>
      </c>
      <c r="B710" s="78" t="s">
        <v>1088</v>
      </c>
      <c r="C710" s="35" t="s">
        <v>1086</v>
      </c>
      <c r="D710" s="72">
        <v>2466000063</v>
      </c>
      <c r="E710" s="36" t="s">
        <v>1087</v>
      </c>
      <c r="F710" s="77">
        <f t="shared" si="122"/>
        <v>175000</v>
      </c>
      <c r="G710" s="259">
        <f t="shared" si="114"/>
        <v>0</v>
      </c>
      <c r="H710" s="32">
        <f t="shared" si="115"/>
        <v>175000</v>
      </c>
      <c r="I710" s="259"/>
      <c r="J710" s="32"/>
      <c r="K710" s="358"/>
      <c r="L710" s="39"/>
      <c r="M710" s="358"/>
      <c r="N710" s="39"/>
      <c r="O710" s="358"/>
      <c r="P710" s="39"/>
      <c r="Q710" s="259"/>
      <c r="R710" s="32"/>
      <c r="S710" s="39"/>
      <c r="T710" s="259"/>
      <c r="U710" s="32"/>
      <c r="V710" s="358"/>
      <c r="W710" s="53"/>
      <c r="X710" s="358"/>
      <c r="Y710" s="39"/>
      <c r="Z710" s="371"/>
      <c r="AA710" s="40"/>
      <c r="AB710" s="358"/>
      <c r="AC710" s="39"/>
      <c r="AD710" s="54"/>
      <c r="AE710" s="358"/>
      <c r="AF710" s="39"/>
      <c r="AG710" s="39"/>
      <c r="AH710" s="259"/>
      <c r="AI710" s="32"/>
      <c r="AJ710" s="259"/>
      <c r="AK710" s="32"/>
      <c r="AL710" s="259"/>
      <c r="AM710" s="39"/>
      <c r="AN710" s="371"/>
      <c r="AO710" s="40"/>
      <c r="AP710" s="358"/>
      <c r="AQ710" s="39"/>
      <c r="AR710" s="40"/>
      <c r="AS710" s="40"/>
      <c r="AT710" s="40"/>
      <c r="AU710" s="39"/>
      <c r="AV710" s="358"/>
      <c r="AW710" s="39"/>
      <c r="AX710" s="54"/>
      <c r="AY710" s="358"/>
      <c r="AZ710" s="39"/>
      <c r="BA710" s="358"/>
      <c r="BB710" s="39"/>
      <c r="BC710" s="40"/>
      <c r="BD710" s="39"/>
      <c r="BE710" s="39"/>
      <c r="BF710" s="40"/>
      <c r="BG710" s="40"/>
      <c r="BH710" s="55"/>
      <c r="BI710" s="56"/>
      <c r="BJ710" s="39"/>
      <c r="BK710" s="54"/>
      <c r="BL710" s="358"/>
      <c r="BM710" s="39"/>
      <c r="BN710" s="381"/>
      <c r="BO710" s="53"/>
      <c r="BP710" s="53"/>
      <c r="BQ710" s="39"/>
      <c r="BR710" s="39"/>
      <c r="BS710" s="39">
        <v>175000</v>
      </c>
      <c r="BT710" s="32"/>
      <c r="BU710" s="39"/>
      <c r="BV710" s="57"/>
      <c r="BW710" s="375"/>
      <c r="BX710" s="54"/>
      <c r="BY710" s="358"/>
      <c r="BZ710" s="58"/>
      <c r="CA710" s="59"/>
      <c r="CB710" s="60"/>
      <c r="CC710" s="59"/>
      <c r="CD710" s="59"/>
      <c r="CE710" s="61"/>
      <c r="CF710" s="39"/>
      <c r="CG710" s="39"/>
    </row>
    <row r="711" spans="1:85" ht="93" outlineLevel="1" x14ac:dyDescent="0.35">
      <c r="A711" s="86" t="s">
        <v>1084</v>
      </c>
      <c r="B711" s="88" t="s">
        <v>1125</v>
      </c>
      <c r="C711" s="13" t="s">
        <v>1169</v>
      </c>
      <c r="D711" s="1">
        <v>2466174687</v>
      </c>
      <c r="E711" s="64" t="s">
        <v>1087</v>
      </c>
      <c r="F711" s="77">
        <f t="shared" si="122"/>
        <v>10156.61628</v>
      </c>
      <c r="G711" s="259">
        <f t="shared" si="114"/>
        <v>0</v>
      </c>
      <c r="H711" s="32">
        <f t="shared" si="115"/>
        <v>10156.61628</v>
      </c>
      <c r="I711" s="347"/>
      <c r="J711" s="65"/>
      <c r="K711" s="368"/>
      <c r="L711" s="66"/>
      <c r="M711" s="368"/>
      <c r="N711" s="66"/>
      <c r="O711" s="368"/>
      <c r="P711" s="66"/>
      <c r="Q711" s="347"/>
      <c r="R711" s="65"/>
      <c r="S711" s="66"/>
      <c r="T711" s="347"/>
      <c r="U711" s="65"/>
      <c r="V711" s="368"/>
      <c r="W711" s="208"/>
      <c r="X711" s="384"/>
      <c r="Y711" s="209"/>
      <c r="Z711" s="371"/>
      <c r="AA711" s="40"/>
      <c r="AB711" s="384"/>
      <c r="AC711" s="209"/>
      <c r="AD711" s="209"/>
      <c r="AE711" s="384"/>
      <c r="AF711" s="209"/>
      <c r="AG711" s="209"/>
      <c r="AH711" s="388"/>
      <c r="AI711" s="210"/>
      <c r="AJ711" s="388"/>
      <c r="AK711" s="210"/>
      <c r="AL711" s="388"/>
      <c r="AM711" s="209"/>
      <c r="AN711" s="371"/>
      <c r="AO711" s="40"/>
      <c r="AP711" s="384"/>
      <c r="AQ711" s="209"/>
      <c r="AR711" s="40"/>
      <c r="AS711" s="40"/>
      <c r="AT711" s="40"/>
      <c r="AU711" s="209"/>
      <c r="AV711" s="384"/>
      <c r="AW711" s="209"/>
      <c r="AX711" s="209"/>
      <c r="AY711" s="384"/>
      <c r="AZ711" s="209"/>
      <c r="BA711" s="384"/>
      <c r="BB711" s="209"/>
      <c r="BC711" s="40"/>
      <c r="BD711" s="209"/>
      <c r="BE711" s="209"/>
      <c r="BF711" s="40"/>
      <c r="BG711" s="40"/>
      <c r="BH711" s="55"/>
      <c r="BI711" s="56"/>
      <c r="BJ711" s="209"/>
      <c r="BK711" s="209"/>
      <c r="BL711" s="384"/>
      <c r="BM711" s="209"/>
      <c r="BN711" s="408"/>
      <c r="BO711" s="208"/>
      <c r="BP711" s="208"/>
      <c r="BQ711" s="209"/>
      <c r="BR711" s="209"/>
      <c r="BS711" s="209"/>
      <c r="BT711" s="210"/>
      <c r="BU711" s="209"/>
      <c r="BV711" s="57"/>
      <c r="BW711" s="384"/>
      <c r="BX711" s="209"/>
      <c r="BY711" s="384"/>
      <c r="BZ711" s="211"/>
      <c r="CA711" s="59"/>
      <c r="CB711" s="60"/>
      <c r="CC711" s="59"/>
      <c r="CD711" s="59"/>
      <c r="CE711" s="61"/>
      <c r="CF711" s="209"/>
      <c r="CG711" s="209">
        <f>3441.15054+6715.46574</f>
        <v>10156.61628</v>
      </c>
    </row>
    <row r="712" spans="1:85" ht="46.5" outlineLevel="1" x14ac:dyDescent="0.35">
      <c r="A712" s="212" t="s">
        <v>1091</v>
      </c>
      <c r="B712" s="213" t="s">
        <v>1138</v>
      </c>
      <c r="C712" s="214" t="s">
        <v>168</v>
      </c>
      <c r="D712" s="4">
        <v>2463126340</v>
      </c>
      <c r="E712" s="215" t="s">
        <v>126</v>
      </c>
      <c r="F712" s="77">
        <f t="shared" si="122"/>
        <v>8175.2732800000003</v>
      </c>
      <c r="G712" s="259">
        <f t="shared" ref="G712:G718" si="123">SUMIF($I$5:$CG$5,"федеральный бюджет",I712:CG712)</f>
        <v>0</v>
      </c>
      <c r="H712" s="32">
        <f t="shared" ref="H712:H718" si="124">SUMIF($I$5:$CG$5,"краевой бюджет",I712:CG712)</f>
        <v>8175.2732800000003</v>
      </c>
      <c r="I712" s="361"/>
      <c r="J712" s="146"/>
      <c r="K712" s="377"/>
      <c r="L712" s="145"/>
      <c r="M712" s="377"/>
      <c r="N712" s="145"/>
      <c r="O712" s="377"/>
      <c r="P712" s="145"/>
      <c r="Q712" s="361"/>
      <c r="R712" s="146"/>
      <c r="S712" s="145"/>
      <c r="T712" s="361"/>
      <c r="U712" s="146"/>
      <c r="V712" s="377"/>
      <c r="W712" s="216"/>
      <c r="X712" s="385"/>
      <c r="Y712" s="217"/>
      <c r="Z712" s="371"/>
      <c r="AA712" s="40"/>
      <c r="AB712" s="385"/>
      <c r="AC712" s="217"/>
      <c r="AD712" s="217"/>
      <c r="AE712" s="385"/>
      <c r="AF712" s="217"/>
      <c r="AG712" s="217"/>
      <c r="AH712" s="389"/>
      <c r="AI712" s="218"/>
      <c r="AJ712" s="389"/>
      <c r="AK712" s="218"/>
      <c r="AL712" s="389"/>
      <c r="AM712" s="217"/>
      <c r="AN712" s="371"/>
      <c r="AO712" s="40"/>
      <c r="AP712" s="385"/>
      <c r="AQ712" s="217"/>
      <c r="AR712" s="40"/>
      <c r="AS712" s="40"/>
      <c r="AT712" s="40"/>
      <c r="AU712" s="217"/>
      <c r="AV712" s="385"/>
      <c r="AW712" s="217"/>
      <c r="AX712" s="217"/>
      <c r="AY712" s="385"/>
      <c r="AZ712" s="217"/>
      <c r="BA712" s="385"/>
      <c r="BB712" s="217"/>
      <c r="BC712" s="40"/>
      <c r="BD712" s="217"/>
      <c r="BE712" s="217"/>
      <c r="BF712" s="40"/>
      <c r="BG712" s="40"/>
      <c r="BH712" s="55"/>
      <c r="BI712" s="217"/>
      <c r="BJ712" s="217"/>
      <c r="BK712" s="217"/>
      <c r="BL712" s="385"/>
      <c r="BM712" s="217"/>
      <c r="BN712" s="409"/>
      <c r="BO712" s="216"/>
      <c r="BP712" s="216"/>
      <c r="BQ712" s="217"/>
      <c r="BR712" s="217"/>
      <c r="BS712" s="217"/>
      <c r="BT712" s="218">
        <v>8175.2732800000003</v>
      </c>
      <c r="BU712" s="217"/>
      <c r="BV712" s="57"/>
      <c r="BW712" s="385"/>
      <c r="BX712" s="217"/>
      <c r="BY712" s="385"/>
      <c r="BZ712" s="219"/>
      <c r="CA712" s="59"/>
      <c r="CB712" s="60"/>
      <c r="CC712" s="59"/>
      <c r="CD712" s="59"/>
      <c r="CE712" s="61"/>
      <c r="CF712" s="217"/>
      <c r="CG712" s="217"/>
    </row>
    <row r="713" spans="1:85" ht="46.5" outlineLevel="1" x14ac:dyDescent="0.35">
      <c r="A713" s="75" t="s">
        <v>1091</v>
      </c>
      <c r="B713" s="78" t="s">
        <v>1092</v>
      </c>
      <c r="C713" s="305" t="s">
        <v>168</v>
      </c>
      <c r="D713" s="302">
        <v>2466101209</v>
      </c>
      <c r="E713" s="301" t="s">
        <v>248</v>
      </c>
      <c r="F713" s="77">
        <f t="shared" si="122"/>
        <v>80540.507329999993</v>
      </c>
      <c r="G713" s="259">
        <f t="shared" si="123"/>
        <v>0</v>
      </c>
      <c r="H713" s="32">
        <f t="shared" si="124"/>
        <v>80540.507329999993</v>
      </c>
      <c r="I713" s="349"/>
      <c r="J713" s="306"/>
      <c r="K713" s="366"/>
      <c r="L713" s="307"/>
      <c r="M713" s="366"/>
      <c r="N713" s="307"/>
      <c r="O713" s="366"/>
      <c r="P713" s="307"/>
      <c r="Q713" s="349"/>
      <c r="R713" s="306"/>
      <c r="S713" s="307"/>
      <c r="T713" s="349"/>
      <c r="U713" s="306"/>
      <c r="V713" s="366"/>
      <c r="W713" s="307"/>
      <c r="X713" s="366"/>
      <c r="Y713" s="307"/>
      <c r="Z713" s="366"/>
      <c r="AA713" s="307"/>
      <c r="AB713" s="366"/>
      <c r="AC713" s="307"/>
      <c r="AD713" s="307"/>
      <c r="AE713" s="366"/>
      <c r="AF713" s="307"/>
      <c r="AG713" s="307"/>
      <c r="AH713" s="349"/>
      <c r="AI713" s="306"/>
      <c r="AJ713" s="349"/>
      <c r="AK713" s="306"/>
      <c r="AL713" s="349"/>
      <c r="AM713" s="307"/>
      <c r="AN713" s="366"/>
      <c r="AO713" s="307"/>
      <c r="AP713" s="366"/>
      <c r="AQ713" s="307"/>
      <c r="AR713" s="307"/>
      <c r="AS713" s="307"/>
      <c r="AT713" s="307"/>
      <c r="AU713" s="307"/>
      <c r="AV713" s="366"/>
      <c r="AW713" s="307"/>
      <c r="AX713" s="307"/>
      <c r="AY713" s="366"/>
      <c r="AZ713" s="307"/>
      <c r="BA713" s="366"/>
      <c r="BB713" s="307"/>
      <c r="BC713" s="307"/>
      <c r="BD713" s="307"/>
      <c r="BE713" s="307"/>
      <c r="BF713" s="307">
        <v>58302.400000000001</v>
      </c>
      <c r="BG713" s="307"/>
      <c r="BH713" s="307"/>
      <c r="BI713" s="307"/>
      <c r="BJ713" s="307"/>
      <c r="BK713" s="307"/>
      <c r="BL713" s="366"/>
      <c r="BM713" s="307"/>
      <c r="BN713" s="366"/>
      <c r="BO713" s="307"/>
      <c r="BP713" s="307"/>
      <c r="BQ713" s="307"/>
      <c r="BR713" s="307"/>
      <c r="BS713" s="307"/>
      <c r="BT713" s="306">
        <v>22238.107329999999</v>
      </c>
      <c r="BU713" s="307"/>
      <c r="BV713" s="307"/>
      <c r="BW713" s="366"/>
      <c r="BX713" s="307"/>
      <c r="BY713" s="366"/>
      <c r="BZ713" s="307"/>
      <c r="CA713" s="307"/>
      <c r="CB713" s="307"/>
      <c r="CC713" s="307"/>
      <c r="CD713" s="307"/>
      <c r="CE713" s="307"/>
      <c r="CF713" s="307"/>
      <c r="CG713" s="307"/>
    </row>
    <row r="714" spans="1:85" ht="53.25" customHeight="1" outlineLevel="1" x14ac:dyDescent="0.35">
      <c r="A714" s="303" t="s">
        <v>1091</v>
      </c>
      <c r="B714" s="304" t="s">
        <v>1202</v>
      </c>
      <c r="C714" s="35" t="s">
        <v>168</v>
      </c>
      <c r="D714" s="302">
        <v>2466276914</v>
      </c>
      <c r="E714" s="301"/>
      <c r="F714" s="77">
        <f>G714+H714</f>
        <v>72920.085000000006</v>
      </c>
      <c r="G714" s="259">
        <f>SUMIF($I$5:$CG$5,"федеральный бюджет",I714:CG714)</f>
        <v>0</v>
      </c>
      <c r="H714" s="32">
        <f>SUMIF($I$5:$CG$5,"краевой бюджет",I714:CG714)</f>
        <v>72920.085000000006</v>
      </c>
      <c r="I714" s="349"/>
      <c r="J714" s="306"/>
      <c r="K714" s="366"/>
      <c r="L714" s="307"/>
      <c r="M714" s="366"/>
      <c r="N714" s="307"/>
      <c r="O714" s="366"/>
      <c r="P714" s="307"/>
      <c r="Q714" s="349"/>
      <c r="R714" s="306"/>
      <c r="S714" s="307"/>
      <c r="T714" s="349"/>
      <c r="U714" s="306"/>
      <c r="V714" s="366"/>
      <c r="W714" s="307"/>
      <c r="X714" s="366"/>
      <c r="Y714" s="307"/>
      <c r="Z714" s="366"/>
      <c r="AA714" s="307"/>
      <c r="AB714" s="366"/>
      <c r="AC714" s="307"/>
      <c r="AD714" s="307"/>
      <c r="AE714" s="366"/>
      <c r="AF714" s="307"/>
      <c r="AG714" s="307"/>
      <c r="AH714" s="349"/>
      <c r="AI714" s="306"/>
      <c r="AJ714" s="349"/>
      <c r="AK714" s="306"/>
      <c r="AL714" s="349"/>
      <c r="AM714" s="307"/>
      <c r="AN714" s="366"/>
      <c r="AO714" s="307"/>
      <c r="AP714" s="366"/>
      <c r="AQ714" s="307"/>
      <c r="AR714" s="307"/>
      <c r="AS714" s="307"/>
      <c r="AT714" s="307"/>
      <c r="AU714" s="307"/>
      <c r="AV714" s="366"/>
      <c r="AW714" s="307"/>
      <c r="AX714" s="307"/>
      <c r="AY714" s="366"/>
      <c r="AZ714" s="307"/>
      <c r="BA714" s="366"/>
      <c r="BB714" s="307"/>
      <c r="BC714" s="307"/>
      <c r="BD714" s="307"/>
      <c r="BE714" s="307"/>
      <c r="BF714" s="307">
        <v>72920.085000000006</v>
      </c>
      <c r="BG714" s="307"/>
      <c r="BH714" s="307"/>
      <c r="BI714" s="307"/>
      <c r="BJ714" s="307"/>
      <c r="BK714" s="307"/>
      <c r="BL714" s="366"/>
      <c r="BM714" s="307"/>
      <c r="BN714" s="366"/>
      <c r="BO714" s="307"/>
      <c r="BP714" s="307"/>
      <c r="BQ714" s="307"/>
      <c r="BR714" s="307"/>
      <c r="BS714" s="307"/>
      <c r="BT714" s="306"/>
      <c r="BU714" s="307"/>
      <c r="BV714" s="307"/>
      <c r="BW714" s="366"/>
      <c r="BX714" s="307"/>
      <c r="BY714" s="366"/>
      <c r="BZ714" s="307"/>
      <c r="CA714" s="307"/>
      <c r="CB714" s="307"/>
      <c r="CC714" s="307"/>
      <c r="CD714" s="307"/>
      <c r="CE714" s="307"/>
      <c r="CF714" s="307"/>
      <c r="CG714" s="307"/>
    </row>
    <row r="715" spans="1:85" ht="53.25" customHeight="1" outlineLevel="1" x14ac:dyDescent="0.35">
      <c r="A715" s="303" t="s">
        <v>1091</v>
      </c>
      <c r="B715" s="304" t="s">
        <v>1241</v>
      </c>
      <c r="C715" s="35" t="s">
        <v>168</v>
      </c>
      <c r="D715" s="302">
        <v>2462053709</v>
      </c>
      <c r="E715" s="301"/>
      <c r="F715" s="77">
        <f>G715+H715</f>
        <v>61509</v>
      </c>
      <c r="G715" s="259">
        <f>SUMIF($I$5:$CG$5,"федеральный бюджет",I715:CG715)</f>
        <v>0</v>
      </c>
      <c r="H715" s="32">
        <f>SUMIF($I$5:$CG$5,"краевой бюджет",I715:CG715)</f>
        <v>61509</v>
      </c>
      <c r="I715" s="349"/>
      <c r="J715" s="306"/>
      <c r="K715" s="366"/>
      <c r="L715" s="307"/>
      <c r="M715" s="366"/>
      <c r="N715" s="307"/>
      <c r="O715" s="366"/>
      <c r="P715" s="307"/>
      <c r="Q715" s="349"/>
      <c r="R715" s="306"/>
      <c r="S715" s="307"/>
      <c r="T715" s="349"/>
      <c r="U715" s="306"/>
      <c r="V715" s="366"/>
      <c r="W715" s="307"/>
      <c r="X715" s="366"/>
      <c r="Y715" s="307"/>
      <c r="Z715" s="366"/>
      <c r="AA715" s="307"/>
      <c r="AB715" s="366"/>
      <c r="AC715" s="307"/>
      <c r="AD715" s="307"/>
      <c r="AE715" s="366"/>
      <c r="AF715" s="307"/>
      <c r="AG715" s="307"/>
      <c r="AH715" s="349"/>
      <c r="AI715" s="306"/>
      <c r="AJ715" s="349"/>
      <c r="AK715" s="306"/>
      <c r="AL715" s="349"/>
      <c r="AM715" s="307"/>
      <c r="AN715" s="366"/>
      <c r="AO715" s="307"/>
      <c r="AP715" s="366"/>
      <c r="AQ715" s="307"/>
      <c r="AR715" s="307"/>
      <c r="AS715" s="307"/>
      <c r="AT715" s="307"/>
      <c r="AU715" s="307"/>
      <c r="AV715" s="366"/>
      <c r="AW715" s="307"/>
      <c r="AX715" s="307"/>
      <c r="AY715" s="366"/>
      <c r="AZ715" s="307"/>
      <c r="BA715" s="366"/>
      <c r="BB715" s="307"/>
      <c r="BC715" s="307"/>
      <c r="BD715" s="307"/>
      <c r="BE715" s="307"/>
      <c r="BF715" s="307">
        <v>61509</v>
      </c>
      <c r="BG715" s="307"/>
      <c r="BH715" s="307"/>
      <c r="BI715" s="307"/>
      <c r="BJ715" s="307"/>
      <c r="BK715" s="307"/>
      <c r="BL715" s="366"/>
      <c r="BM715" s="307"/>
      <c r="BN715" s="366"/>
      <c r="BO715" s="307"/>
      <c r="BP715" s="307"/>
      <c r="BQ715" s="307"/>
      <c r="BR715" s="307"/>
      <c r="BS715" s="307"/>
      <c r="BT715" s="306"/>
      <c r="BU715" s="307"/>
      <c r="BV715" s="307"/>
      <c r="BW715" s="366"/>
      <c r="BX715" s="307"/>
      <c r="BY715" s="366"/>
      <c r="BZ715" s="307"/>
      <c r="CA715" s="307"/>
      <c r="CB715" s="307"/>
      <c r="CC715" s="307"/>
      <c r="CD715" s="307"/>
      <c r="CE715" s="307"/>
      <c r="CF715" s="307"/>
      <c r="CG715" s="307"/>
    </row>
    <row r="716" spans="1:85" ht="53.25" customHeight="1" outlineLevel="1" x14ac:dyDescent="0.35">
      <c r="A716" s="430" t="s">
        <v>1091</v>
      </c>
      <c r="B716" s="421" t="s">
        <v>1242</v>
      </c>
      <c r="C716" s="422" t="s">
        <v>168</v>
      </c>
      <c r="D716" s="423">
        <v>2466258136</v>
      </c>
      <c r="E716" s="424"/>
      <c r="F716" s="425">
        <f>G716+H716</f>
        <v>74950</v>
      </c>
      <c r="G716" s="426">
        <f>SUMIF($I$5:$CG$5,"федеральный бюджет",I716:CG716)</f>
        <v>0</v>
      </c>
      <c r="H716" s="427">
        <f>SUMIF($I$5:$CG$5,"краевой бюджет",I716:CG716)</f>
        <v>74950</v>
      </c>
      <c r="I716" s="426"/>
      <c r="J716" s="427"/>
      <c r="K716" s="428"/>
      <c r="L716" s="429"/>
      <c r="M716" s="428"/>
      <c r="N716" s="429"/>
      <c r="O716" s="428"/>
      <c r="P716" s="429"/>
      <c r="Q716" s="426"/>
      <c r="R716" s="427"/>
      <c r="S716" s="429"/>
      <c r="T716" s="426"/>
      <c r="U716" s="427"/>
      <c r="V716" s="428"/>
      <c r="W716" s="429"/>
      <c r="X716" s="428"/>
      <c r="Y716" s="429"/>
      <c r="Z716" s="428"/>
      <c r="AA716" s="429"/>
      <c r="AB716" s="428"/>
      <c r="AC716" s="429"/>
      <c r="AD716" s="429"/>
      <c r="AE716" s="428"/>
      <c r="AF716" s="429"/>
      <c r="AG716" s="429"/>
      <c r="AH716" s="426"/>
      <c r="AI716" s="427"/>
      <c r="AJ716" s="426"/>
      <c r="AK716" s="427"/>
      <c r="AL716" s="426"/>
      <c r="AM716" s="429"/>
      <c r="AN716" s="428"/>
      <c r="AO716" s="429"/>
      <c r="AP716" s="428"/>
      <c r="AQ716" s="429"/>
      <c r="AR716" s="429"/>
      <c r="AS716" s="429"/>
      <c r="AT716" s="429"/>
      <c r="AU716" s="429"/>
      <c r="AV716" s="428"/>
      <c r="AW716" s="429"/>
      <c r="AX716" s="429"/>
      <c r="AY716" s="428"/>
      <c r="AZ716" s="429"/>
      <c r="BA716" s="428"/>
      <c r="BB716" s="429"/>
      <c r="BC716" s="429"/>
      <c r="BD716" s="429"/>
      <c r="BE716" s="429"/>
      <c r="BF716" s="429">
        <v>74950</v>
      </c>
      <c r="BG716" s="429"/>
      <c r="BH716" s="429"/>
      <c r="BI716" s="429"/>
      <c r="BJ716" s="429"/>
      <c r="BK716" s="429"/>
      <c r="BL716" s="428"/>
      <c r="BM716" s="429"/>
      <c r="BN716" s="428"/>
      <c r="BO716" s="429"/>
      <c r="BP716" s="429"/>
      <c r="BQ716" s="429"/>
      <c r="BR716" s="429"/>
      <c r="BS716" s="429"/>
      <c r="BT716" s="427"/>
      <c r="BU716" s="429"/>
      <c r="BV716" s="429"/>
      <c r="BW716" s="428"/>
      <c r="BX716" s="429"/>
      <c r="BY716" s="428"/>
      <c r="BZ716" s="429"/>
      <c r="CA716" s="429"/>
      <c r="CB716" s="429"/>
      <c r="CC716" s="429"/>
      <c r="CD716" s="429"/>
      <c r="CE716" s="429"/>
      <c r="CF716" s="429"/>
      <c r="CG716" s="429"/>
    </row>
    <row r="717" spans="1:85" ht="69.75" outlineLevel="1" x14ac:dyDescent="0.35">
      <c r="A717" s="431" t="s">
        <v>1084</v>
      </c>
      <c r="B717" s="421" t="s">
        <v>1089</v>
      </c>
      <c r="C717" s="422" t="s">
        <v>1090</v>
      </c>
      <c r="D717" s="423">
        <v>2464154029</v>
      </c>
      <c r="E717" s="424" t="s">
        <v>1087</v>
      </c>
      <c r="F717" s="425">
        <f>G717+H717</f>
        <v>4210.5263199999999</v>
      </c>
      <c r="G717" s="426">
        <f>SUMIF($I$5:$CG$5,"федеральный бюджет",I717:CG717)</f>
        <v>4000</v>
      </c>
      <c r="H717" s="427">
        <f>SUMIF($I$5:$CG$5,"краевой бюджет",I717:CG717)</f>
        <v>210.52632</v>
      </c>
      <c r="I717" s="426"/>
      <c r="J717" s="427"/>
      <c r="K717" s="428"/>
      <c r="L717" s="429"/>
      <c r="M717" s="428"/>
      <c r="N717" s="429"/>
      <c r="O717" s="428"/>
      <c r="P717" s="429"/>
      <c r="Q717" s="426"/>
      <c r="R717" s="427"/>
      <c r="S717" s="429"/>
      <c r="T717" s="426"/>
      <c r="U717" s="427"/>
      <c r="V717" s="428"/>
      <c r="W717" s="429"/>
      <c r="X717" s="428"/>
      <c r="Y717" s="429"/>
      <c r="Z717" s="428"/>
      <c r="AA717" s="429"/>
      <c r="AB717" s="428"/>
      <c r="AC717" s="429"/>
      <c r="AD717" s="429"/>
      <c r="AE717" s="428"/>
      <c r="AF717" s="429"/>
      <c r="AG717" s="429"/>
      <c r="AH717" s="426"/>
      <c r="AI717" s="427"/>
      <c r="AJ717" s="426"/>
      <c r="AK717" s="427"/>
      <c r="AL717" s="426"/>
      <c r="AM717" s="429"/>
      <c r="AN717" s="428"/>
      <c r="AO717" s="429"/>
      <c r="AP717" s="428"/>
      <c r="AQ717" s="429"/>
      <c r="AR717" s="429"/>
      <c r="AS717" s="429"/>
      <c r="AT717" s="429"/>
      <c r="AU717" s="429"/>
      <c r="AV717" s="428"/>
      <c r="AW717" s="429"/>
      <c r="AX717" s="429"/>
      <c r="AY717" s="428">
        <v>4000</v>
      </c>
      <c r="AZ717" s="429">
        <v>210.52632</v>
      </c>
      <c r="BA717" s="428"/>
      <c r="BB717" s="429"/>
      <c r="BC717" s="429"/>
      <c r="BD717" s="429"/>
      <c r="BE717" s="429"/>
      <c r="BF717" s="429"/>
      <c r="BG717" s="429"/>
      <c r="BH717" s="429"/>
      <c r="BI717" s="429"/>
      <c r="BJ717" s="429"/>
      <c r="BK717" s="429"/>
      <c r="BL717" s="428"/>
      <c r="BM717" s="429"/>
      <c r="BN717" s="428"/>
      <c r="BO717" s="429"/>
      <c r="BP717" s="429"/>
      <c r="BQ717" s="429"/>
      <c r="BR717" s="429"/>
      <c r="BS717" s="429"/>
      <c r="BT717" s="427"/>
      <c r="BU717" s="429"/>
      <c r="BV717" s="429"/>
      <c r="BW717" s="428"/>
      <c r="BX717" s="429"/>
      <c r="BY717" s="428"/>
      <c r="BZ717" s="429"/>
      <c r="CA717" s="429"/>
      <c r="CB717" s="429"/>
      <c r="CC717" s="429"/>
      <c r="CD717" s="429"/>
      <c r="CE717" s="429"/>
      <c r="CF717" s="429"/>
      <c r="CG717" s="429"/>
    </row>
    <row r="718" spans="1:85" ht="34.5" customHeight="1" outlineLevel="1" x14ac:dyDescent="0.35">
      <c r="A718" s="291" t="s">
        <v>1091</v>
      </c>
      <c r="B718" s="290" t="s">
        <v>1200</v>
      </c>
      <c r="C718" s="305" t="s">
        <v>1164</v>
      </c>
      <c r="D718" s="302">
        <v>246208878269</v>
      </c>
      <c r="E718" s="301"/>
      <c r="F718" s="77">
        <f t="shared" si="122"/>
        <v>1772.35</v>
      </c>
      <c r="G718" s="259">
        <f t="shared" si="123"/>
        <v>0</v>
      </c>
      <c r="H718" s="32">
        <f t="shared" si="124"/>
        <v>1772.35</v>
      </c>
      <c r="I718" s="349"/>
      <c r="J718" s="306"/>
      <c r="K718" s="366"/>
      <c r="L718" s="307"/>
      <c r="M718" s="366"/>
      <c r="N718" s="307"/>
      <c r="O718" s="366"/>
      <c r="P718" s="307"/>
      <c r="Q718" s="349"/>
      <c r="R718" s="306"/>
      <c r="S718" s="307"/>
      <c r="T718" s="349"/>
      <c r="U718" s="306"/>
      <c r="V718" s="366"/>
      <c r="W718" s="307"/>
      <c r="X718" s="366"/>
      <c r="Y718" s="307"/>
      <c r="Z718" s="366"/>
      <c r="AA718" s="307"/>
      <c r="AB718" s="366"/>
      <c r="AC718" s="307"/>
      <c r="AD718" s="307"/>
      <c r="AE718" s="366"/>
      <c r="AF718" s="307"/>
      <c r="AG718" s="307"/>
      <c r="AH718" s="349"/>
      <c r="AI718" s="306"/>
      <c r="AJ718" s="349"/>
      <c r="AK718" s="306"/>
      <c r="AL718" s="349"/>
      <c r="AM718" s="307"/>
      <c r="AN718" s="366"/>
      <c r="AO718" s="307"/>
      <c r="AP718" s="366"/>
      <c r="AQ718" s="307"/>
      <c r="AR718" s="307"/>
      <c r="AS718" s="307">
        <v>1772.35</v>
      </c>
      <c r="AT718" s="307"/>
      <c r="AU718" s="307"/>
      <c r="AV718" s="366"/>
      <c r="AW718" s="307"/>
      <c r="AX718" s="307"/>
      <c r="AY718" s="366"/>
      <c r="AZ718" s="307"/>
      <c r="BA718" s="366"/>
      <c r="BB718" s="307"/>
      <c r="BC718" s="307"/>
      <c r="BD718" s="307"/>
      <c r="BE718" s="307"/>
      <c r="BF718" s="307"/>
      <c r="BG718" s="307"/>
      <c r="BH718" s="307"/>
      <c r="BI718" s="307"/>
      <c r="BJ718" s="307"/>
      <c r="BK718" s="307"/>
      <c r="BL718" s="366"/>
      <c r="BM718" s="307"/>
      <c r="BN718" s="366"/>
      <c r="BO718" s="307"/>
      <c r="BP718" s="307"/>
      <c r="BQ718" s="307"/>
      <c r="BR718" s="307"/>
      <c r="BS718" s="307"/>
      <c r="BT718" s="306"/>
      <c r="BU718" s="307"/>
      <c r="BV718" s="307"/>
      <c r="BW718" s="366"/>
      <c r="BX718" s="307"/>
      <c r="BY718" s="366"/>
      <c r="BZ718" s="307"/>
      <c r="CA718" s="307"/>
      <c r="CB718" s="307"/>
      <c r="CC718" s="307"/>
      <c r="CD718" s="307"/>
      <c r="CE718" s="307"/>
      <c r="CF718" s="307"/>
      <c r="CG718" s="307"/>
    </row>
    <row r="719" spans="1:85" s="3" customFormat="1" thickBot="1" x14ac:dyDescent="0.35">
      <c r="A719" s="275" t="s">
        <v>1093</v>
      </c>
      <c r="B719" s="276"/>
      <c r="C719" s="277" t="s">
        <v>135</v>
      </c>
      <c r="D719" s="278"/>
      <c r="E719" s="278"/>
      <c r="F719" s="263">
        <f>SUBTOTAL(9,F706:F718)</f>
        <v>581952.04188000003</v>
      </c>
      <c r="G719" s="263">
        <f t="shared" ref="G719:I719" si="125">SUBTOTAL(9,G706:G718)</f>
        <v>4000</v>
      </c>
      <c r="H719" s="263">
        <f t="shared" si="125"/>
        <v>577952.04188000003</v>
      </c>
      <c r="I719" s="263">
        <f t="shared" si="125"/>
        <v>0</v>
      </c>
      <c r="J719" s="263">
        <f t="shared" ref="J719:AK719" si="126">SUBTOTAL(9,J709:J718)</f>
        <v>0</v>
      </c>
      <c r="K719" s="263">
        <f t="shared" si="126"/>
        <v>0</v>
      </c>
      <c r="L719" s="263">
        <f t="shared" si="126"/>
        <v>0</v>
      </c>
      <c r="M719" s="263">
        <f t="shared" si="126"/>
        <v>0</v>
      </c>
      <c r="N719" s="263">
        <f t="shared" si="126"/>
        <v>0</v>
      </c>
      <c r="O719" s="263">
        <f t="shared" si="126"/>
        <v>0</v>
      </c>
      <c r="P719" s="263">
        <f t="shared" si="126"/>
        <v>0</v>
      </c>
      <c r="Q719" s="263">
        <f t="shared" si="126"/>
        <v>0</v>
      </c>
      <c r="R719" s="263">
        <f t="shared" si="126"/>
        <v>0</v>
      </c>
      <c r="S719" s="263">
        <f t="shared" si="126"/>
        <v>0</v>
      </c>
      <c r="T719" s="263">
        <f t="shared" si="126"/>
        <v>0</v>
      </c>
      <c r="U719" s="263">
        <f t="shared" si="126"/>
        <v>0</v>
      </c>
      <c r="V719" s="263">
        <f t="shared" si="126"/>
        <v>0</v>
      </c>
      <c r="W719" s="263">
        <f t="shared" si="126"/>
        <v>0</v>
      </c>
      <c r="X719" s="263">
        <f t="shared" si="126"/>
        <v>0</v>
      </c>
      <c r="Y719" s="263">
        <f t="shared" si="126"/>
        <v>0</v>
      </c>
      <c r="Z719" s="263">
        <f t="shared" si="126"/>
        <v>0</v>
      </c>
      <c r="AA719" s="263">
        <f t="shared" si="126"/>
        <v>0</v>
      </c>
      <c r="AB719" s="263">
        <f t="shared" si="126"/>
        <v>0</v>
      </c>
      <c r="AC719" s="263">
        <f t="shared" si="126"/>
        <v>0</v>
      </c>
      <c r="AD719" s="263">
        <f t="shared" si="126"/>
        <v>0</v>
      </c>
      <c r="AE719" s="263">
        <f t="shared" si="126"/>
        <v>0</v>
      </c>
      <c r="AF719" s="263">
        <f t="shared" si="126"/>
        <v>0</v>
      </c>
      <c r="AG719" s="263">
        <f t="shared" si="126"/>
        <v>0</v>
      </c>
      <c r="AH719" s="263">
        <f t="shared" si="126"/>
        <v>0</v>
      </c>
      <c r="AI719" s="263">
        <f t="shared" si="126"/>
        <v>0</v>
      </c>
      <c r="AJ719" s="263">
        <f t="shared" si="126"/>
        <v>0</v>
      </c>
      <c r="AK719" s="263">
        <f t="shared" si="126"/>
        <v>0</v>
      </c>
      <c r="AL719" s="263">
        <f t="shared" ref="AL719:BQ719" si="127">SUBTOTAL(9,AL709:AL718)</f>
        <v>0</v>
      </c>
      <c r="AM719" s="263">
        <f t="shared" si="127"/>
        <v>0</v>
      </c>
      <c r="AN719" s="263">
        <f t="shared" si="127"/>
        <v>0</v>
      </c>
      <c r="AO719" s="263">
        <f t="shared" si="127"/>
        <v>0</v>
      </c>
      <c r="AP719" s="263">
        <f t="shared" si="127"/>
        <v>0</v>
      </c>
      <c r="AQ719" s="263">
        <f t="shared" si="127"/>
        <v>0</v>
      </c>
      <c r="AR719" s="263">
        <f t="shared" si="127"/>
        <v>0</v>
      </c>
      <c r="AS719" s="263">
        <f t="shared" si="127"/>
        <v>1772.35</v>
      </c>
      <c r="AT719" s="263">
        <f t="shared" si="127"/>
        <v>0</v>
      </c>
      <c r="AU719" s="263">
        <f t="shared" si="127"/>
        <v>0</v>
      </c>
      <c r="AV719" s="263">
        <f t="shared" si="127"/>
        <v>0</v>
      </c>
      <c r="AW719" s="263">
        <f t="shared" si="127"/>
        <v>0</v>
      </c>
      <c r="AX719" s="263">
        <f t="shared" si="127"/>
        <v>0</v>
      </c>
      <c r="AY719" s="263">
        <f t="shared" si="127"/>
        <v>4000</v>
      </c>
      <c r="AZ719" s="263">
        <f t="shared" si="127"/>
        <v>210.52632</v>
      </c>
      <c r="BA719" s="263">
        <f t="shared" si="127"/>
        <v>0</v>
      </c>
      <c r="BB719" s="263">
        <f t="shared" si="127"/>
        <v>0</v>
      </c>
      <c r="BC719" s="263">
        <f t="shared" si="127"/>
        <v>0</v>
      </c>
      <c r="BD719" s="263">
        <f t="shared" si="127"/>
        <v>0</v>
      </c>
      <c r="BE719" s="263">
        <f t="shared" si="127"/>
        <v>0</v>
      </c>
      <c r="BF719" s="263">
        <f t="shared" si="127"/>
        <v>267681.48499999999</v>
      </c>
      <c r="BG719" s="263">
        <f t="shared" si="127"/>
        <v>0</v>
      </c>
      <c r="BH719" s="263">
        <f t="shared" si="127"/>
        <v>0</v>
      </c>
      <c r="BI719" s="263">
        <f t="shared" si="127"/>
        <v>0</v>
      </c>
      <c r="BJ719" s="263">
        <f t="shared" si="127"/>
        <v>0</v>
      </c>
      <c r="BK719" s="263">
        <f t="shared" si="127"/>
        <v>0</v>
      </c>
      <c r="BL719" s="263">
        <f t="shared" si="127"/>
        <v>0</v>
      </c>
      <c r="BM719" s="263">
        <f t="shared" si="127"/>
        <v>0</v>
      </c>
      <c r="BN719" s="263">
        <f t="shared" si="127"/>
        <v>0</v>
      </c>
      <c r="BO719" s="263">
        <f t="shared" si="127"/>
        <v>0</v>
      </c>
      <c r="BP719" s="263">
        <f t="shared" si="127"/>
        <v>0</v>
      </c>
      <c r="BQ719" s="263">
        <f t="shared" si="127"/>
        <v>0</v>
      </c>
      <c r="BR719" s="263">
        <f t="shared" ref="BR719:CG719" si="128">SUBTOTAL(9,BR709:BR718)</f>
        <v>75000</v>
      </c>
      <c r="BS719" s="263">
        <f t="shared" si="128"/>
        <v>175000</v>
      </c>
      <c r="BT719" s="263">
        <f t="shared" si="128"/>
        <v>30413.38061</v>
      </c>
      <c r="BU719" s="263">
        <f t="shared" si="128"/>
        <v>0</v>
      </c>
      <c r="BV719" s="263">
        <f t="shared" si="128"/>
        <v>0</v>
      </c>
      <c r="BW719" s="263">
        <f t="shared" si="128"/>
        <v>0</v>
      </c>
      <c r="BX719" s="263">
        <f t="shared" si="128"/>
        <v>0</v>
      </c>
      <c r="BY719" s="263">
        <f t="shared" si="128"/>
        <v>0</v>
      </c>
      <c r="BZ719" s="263">
        <f t="shared" si="128"/>
        <v>0</v>
      </c>
      <c r="CA719" s="263">
        <f t="shared" si="128"/>
        <v>0</v>
      </c>
      <c r="CB719" s="263">
        <f t="shared" si="128"/>
        <v>0</v>
      </c>
      <c r="CC719" s="263">
        <f t="shared" si="128"/>
        <v>0</v>
      </c>
      <c r="CD719" s="263">
        <f t="shared" si="128"/>
        <v>0</v>
      </c>
      <c r="CE719" s="263">
        <f t="shared" si="128"/>
        <v>0</v>
      </c>
      <c r="CF719" s="263">
        <f t="shared" si="128"/>
        <v>0</v>
      </c>
      <c r="CG719" s="263">
        <f t="shared" si="128"/>
        <v>10156.61628</v>
      </c>
    </row>
    <row r="720" spans="1:85" s="3" customFormat="1" thickBot="1" x14ac:dyDescent="0.35">
      <c r="A720" s="220" t="s">
        <v>1094</v>
      </c>
      <c r="B720" s="221"/>
      <c r="C720" s="222" t="s">
        <v>135</v>
      </c>
      <c r="D720" s="223"/>
      <c r="E720" s="223"/>
      <c r="F720" s="224">
        <f>SUBTOTAL(9,F6:F719)</f>
        <v>6462412.2448000098</v>
      </c>
      <c r="G720" s="362">
        <f>SUBTOTAL(9,G6:G719)</f>
        <v>924356.61071000027</v>
      </c>
      <c r="H720" s="224">
        <f>SUBTOTAL(9,H6:H719)</f>
        <v>5538055.6340899998</v>
      </c>
      <c r="I720" s="362">
        <f>SUBTOTAL(9,I6:I719)</f>
        <v>83557.499999999971</v>
      </c>
      <c r="J720" s="224">
        <f>SUBTOTAL(9,J6:J719)</f>
        <v>34129.119719999988</v>
      </c>
      <c r="K720" s="362">
        <f>SUBTOTAL(9,K6:K719)</f>
        <v>47352.320549999997</v>
      </c>
      <c r="L720" s="224">
        <f>SUBTOTAL(9,L6:L719)</f>
        <v>19341.088659999987</v>
      </c>
      <c r="M720" s="362">
        <f>SUBTOTAL(9,M6:M719)</f>
        <v>46833.1</v>
      </c>
      <c r="N720" s="224">
        <f>SUBTOTAL(9,N6:N719)</f>
        <v>19129.012679999996</v>
      </c>
      <c r="O720" s="362">
        <f>SUBTOTAL(9,O6:O719)</f>
        <v>9239.9999999999964</v>
      </c>
      <c r="P720" s="224">
        <f>SUBTOTAL(9,P6:P719)</f>
        <v>3774.0845099999997</v>
      </c>
      <c r="Q720" s="362">
        <f>SUBTOTAL(9,Q6:Q719)</f>
        <v>3341.9999999999995</v>
      </c>
      <c r="R720" s="224">
        <f>SUBTOTAL(9,R6:R719)</f>
        <v>1365.04225</v>
      </c>
      <c r="S720" s="224">
        <f>SUBTOTAL(9,S6:S719)</f>
        <v>539615.57999999926</v>
      </c>
      <c r="T720" s="362">
        <f>SUBTOTAL(9,T6:T719)</f>
        <v>166966.39999999997</v>
      </c>
      <c r="U720" s="224">
        <f>SUBTOTAL(9,U6:U719)</f>
        <v>68197.5</v>
      </c>
      <c r="V720" s="224">
        <f>SUBTOTAL(9,V6:V719)</f>
        <v>378.5</v>
      </c>
      <c r="W720" s="224">
        <f>SUBTOTAL(9,W6:W719)</f>
        <v>154.59859</v>
      </c>
      <c r="X720" s="362">
        <f>SUBTOTAL(9,X6:X719)</f>
        <v>17503.49999</v>
      </c>
      <c r="Y720" s="224">
        <f>SUBTOTAL(9,Y6:Y719)</f>
        <v>7149.3169000000007</v>
      </c>
      <c r="Z720" s="362">
        <f>SUBTOTAL(9,Z6:Z719)</f>
        <v>189.08932999999999</v>
      </c>
      <c r="AA720" s="224">
        <f>SUBTOTAL(9,AA6:AA719)</f>
        <v>77.233670000000004</v>
      </c>
      <c r="AB720" s="362">
        <f>SUBTOTAL(9,AB6:AB719)</f>
        <v>99938.2</v>
      </c>
      <c r="AC720" s="224">
        <f>SUBTOTAL(9,AC6:AC719)</f>
        <v>40819.828170000001</v>
      </c>
      <c r="AD720" s="224">
        <f>SUBTOTAL(9,AD6:AD719)</f>
        <v>4273.9224999999997</v>
      </c>
      <c r="AE720" s="362">
        <f>SUBTOTAL(9,AE6:AE719)</f>
        <v>12675.200000000003</v>
      </c>
      <c r="AF720" s="224">
        <f>SUBTOTAL(9,AF6:AF719)</f>
        <v>5177.1943700000002</v>
      </c>
      <c r="AG720" s="224">
        <f>SUBTOTAL(9,AG6:AG719)</f>
        <v>1029328.5791500001</v>
      </c>
      <c r="AH720" s="362">
        <f>SUBTOTAL(9,AH6:AH719)</f>
        <v>233970.19997000005</v>
      </c>
      <c r="AI720" s="224">
        <f>SUBTOTAL(9,AI6:AI719)</f>
        <v>95565.292949999988</v>
      </c>
      <c r="AJ720" s="362">
        <f>SUBTOTAL(9,AJ6:AJ719)</f>
        <v>37139.9</v>
      </c>
      <c r="AK720" s="224">
        <f>SUBTOTAL(9,AK6:AK719)</f>
        <v>15169.818309999999</v>
      </c>
      <c r="AL720" s="362">
        <f>SUBTOTAL(9,AL6:AL719)</f>
        <v>23006.579450000001</v>
      </c>
      <c r="AM720" s="224">
        <f>SUBTOTAL(9,AM6:AM719)</f>
        <v>9397.0535799999998</v>
      </c>
      <c r="AN720" s="362">
        <f>SUBTOTAL(9,AN6:AN719)</f>
        <v>34904.94758</v>
      </c>
      <c r="AO720" s="224">
        <f>SUBTOTAL(9,AO6:AO719)</f>
        <v>14256.950419999999</v>
      </c>
      <c r="AP720" s="362">
        <f>SUBTOTAL(9,AP6:AP719)</f>
        <v>50528.03</v>
      </c>
      <c r="AQ720" s="224">
        <f>SUBTOTAL(9,AQ6:AQ719)</f>
        <v>2659.37</v>
      </c>
      <c r="AR720" s="224">
        <f>SUBTOTAL(9,AR6:AR719)</f>
        <v>120000.00000000001</v>
      </c>
      <c r="AS720" s="224">
        <f>SUBTOTAL(9,AS6:AS719)</f>
        <v>30000</v>
      </c>
      <c r="AT720" s="224">
        <f>SUBTOTAL(9,AT6:AT719)</f>
        <v>2980</v>
      </c>
      <c r="AU720" s="224">
        <f>SUBTOTAL(9,AU6:AU719)</f>
        <v>35000</v>
      </c>
      <c r="AV720" s="362">
        <f>SUBTOTAL(9,AV6:AV719)</f>
        <v>36346.97</v>
      </c>
      <c r="AW720" s="224">
        <f>SUBTOTAL(9,AW6:AW719)</f>
        <v>1912.9984200000001</v>
      </c>
      <c r="AX720" s="224">
        <f>SUBTOTAL(9,AX6:AX719)</f>
        <v>2419.5416700000001</v>
      </c>
      <c r="AY720" s="362">
        <f>SUBTOTAL(9,AY6:AY719)</f>
        <v>4000</v>
      </c>
      <c r="AZ720" s="224">
        <f>SUBTOTAL(9,AZ6:AZ719)</f>
        <v>210.52632</v>
      </c>
      <c r="BA720" s="362">
        <f>SUBTOTAL(9,BA6:BA719)</f>
        <v>7100</v>
      </c>
      <c r="BB720" s="224">
        <f>SUBTOTAL(9,BB6:BB719)</f>
        <v>2900</v>
      </c>
      <c r="BC720" s="224">
        <f>SUBTOTAL(9,BC6:BC719)</f>
        <v>120.94086</v>
      </c>
      <c r="BD720" s="224">
        <f>SUBTOTAL(9,BD6:BD719)</f>
        <v>282.02107000000001</v>
      </c>
      <c r="BE720" s="224">
        <f>SUBTOTAL(9,BE6:BE719)</f>
        <v>50562.302159999999</v>
      </c>
      <c r="BF720" s="224">
        <f>SUBTOTAL(9,BF6:BF719)</f>
        <v>831006.06498000002</v>
      </c>
      <c r="BG720" s="224">
        <f>SUBTOTAL(9,BG6:BG719)</f>
        <v>30000</v>
      </c>
      <c r="BH720" s="224">
        <f>SUBTOTAL(9,BH6:BH719)</f>
        <v>62064.700020000011</v>
      </c>
      <c r="BI720" s="224">
        <f>SUBTOTAL(9,BI6:BI719)</f>
        <v>50395.387100000022</v>
      </c>
      <c r="BJ720" s="224">
        <f>SUBTOTAL(9,BJ6:BJ719)</f>
        <v>435999.77782000008</v>
      </c>
      <c r="BK720" s="224">
        <f>SUBTOTAL(9,BK6:BK719)</f>
        <v>2385.50155</v>
      </c>
      <c r="BL720" s="362">
        <f>SUBTOTAL(9,BL6:BL719)</f>
        <v>4928</v>
      </c>
      <c r="BM720" s="224">
        <f>SUBTOTAL(9,BM6:BM719)</f>
        <v>2012.8450700000001</v>
      </c>
      <c r="BN720" s="310">
        <f>SUBTOTAL(9,BN6:BN719)</f>
        <v>688.87384000000009</v>
      </c>
      <c r="BO720" s="310">
        <f>SUBTOTAL(9,BO6:BO719)</f>
        <v>301.74401</v>
      </c>
      <c r="BP720" s="224">
        <f>SUBTOTAL(9,BP6:BP719)</f>
        <v>1952.3952999999999</v>
      </c>
      <c r="BQ720" s="224">
        <f>SUBTOTAL(9,BQ6:BQ719)</f>
        <v>157481.19120000003</v>
      </c>
      <c r="BR720" s="224">
        <f>SUBTOTAL(9,BR6:BR719)</f>
        <v>75000</v>
      </c>
      <c r="BS720" s="224">
        <f>SUBTOTAL(9,BS6:BS719)</f>
        <v>175000</v>
      </c>
      <c r="BT720" s="224">
        <f>SUBTOTAL(9,BT6:BT719)</f>
        <v>385185.78047</v>
      </c>
      <c r="BU720" s="224">
        <f>SUBTOTAL(9,BU6:BU719)</f>
        <v>110822.18268</v>
      </c>
      <c r="BV720" s="224">
        <f>SUBTOTAL(9,BV6:BV719)</f>
        <v>1215.279</v>
      </c>
      <c r="BW720" s="362">
        <f>SUBTOTAL(9,BW6:BW719)</f>
        <v>1777.1</v>
      </c>
      <c r="BX720" s="224">
        <f>SUBTOTAL(9,BX6:BX719)</f>
        <v>5174.23621</v>
      </c>
      <c r="BY720" s="362">
        <f>SUBTOTAL(9,BY6:BY719)</f>
        <v>1990.2</v>
      </c>
      <c r="BZ720" s="224">
        <f>SUBTOTAL(9,BZ6:BZ719)</f>
        <v>812.89859000000001</v>
      </c>
      <c r="CA720" s="224">
        <f>SUBTOTAL(9,CA6:CA719)</f>
        <v>82964</v>
      </c>
      <c r="CB720" s="224">
        <f>SUBTOTAL(9,CB6:CB719)</f>
        <v>20509.599999999999</v>
      </c>
      <c r="CC720" s="224">
        <f>SUBTOTAL(9,CC6:CC719)</f>
        <v>535.19835</v>
      </c>
      <c r="CD720" s="224">
        <f>SUBTOTAL(9,CD6:CD719)</f>
        <v>6497.54</v>
      </c>
      <c r="CE720" s="224">
        <f>SUBTOTAL(9,CE6:CE719)</f>
        <v>925373.77846000006</v>
      </c>
      <c r="CF720" s="224">
        <f>SUBTOTAL(9,CF6:CF719)</f>
        <v>8470.5000700000001</v>
      </c>
      <c r="CG720" s="224">
        <f>SUBTOTAL(9,CG6:CG719)</f>
        <v>10926.11628</v>
      </c>
    </row>
    <row r="721" spans="1:85" x14ac:dyDescent="0.35">
      <c r="A721" s="225"/>
      <c r="B721" s="226"/>
      <c r="C721" s="227"/>
      <c r="D721" s="228"/>
      <c r="E721" s="229"/>
      <c r="F721" s="230"/>
      <c r="G721" s="231"/>
      <c r="H721" s="231"/>
      <c r="I721" s="232"/>
      <c r="J721" s="232"/>
      <c r="K721" s="233"/>
      <c r="L721" s="232"/>
      <c r="M721" s="232"/>
      <c r="N721" s="232"/>
      <c r="O721" s="233"/>
      <c r="P721" s="232"/>
      <c r="Q721" s="232"/>
      <c r="R721" s="232"/>
      <c r="S721" s="232"/>
      <c r="T721" s="231"/>
      <c r="U721" s="231"/>
      <c r="V721" s="232"/>
      <c r="W721" s="232"/>
      <c r="X721" s="234"/>
      <c r="Y721" s="234"/>
      <c r="Z721" s="234"/>
      <c r="AA721" s="234"/>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311"/>
      <c r="BO721" s="311"/>
      <c r="BP721" s="232"/>
      <c r="BQ721" s="232"/>
      <c r="BR721" s="232"/>
      <c r="BS721" s="232"/>
      <c r="BT721" s="232"/>
      <c r="BU721" s="232"/>
      <c r="BV721" s="232"/>
      <c r="BW721" s="232"/>
      <c r="BX721" s="232"/>
      <c r="BY721" s="232"/>
      <c r="BZ721" s="235"/>
      <c r="CA721" s="232"/>
      <c r="CB721" s="232"/>
      <c r="CC721" s="232"/>
      <c r="CD721" s="232"/>
      <c r="CE721" s="232"/>
      <c r="CF721" s="232"/>
      <c r="CG721" s="232"/>
    </row>
    <row r="722" spans="1:85" x14ac:dyDescent="0.35">
      <c r="A722" s="244"/>
      <c r="H722" s="241"/>
      <c r="T722" s="241"/>
      <c r="U722" s="241"/>
      <c r="BI722" s="243"/>
      <c r="BJ722" s="243"/>
      <c r="BN722" s="508"/>
      <c r="BO722" s="508"/>
      <c r="BP722" s="246"/>
    </row>
    <row r="723" spans="1:85" x14ac:dyDescent="0.35">
      <c r="A723" s="244"/>
      <c r="H723" s="241"/>
      <c r="T723" s="241"/>
      <c r="U723" s="241"/>
      <c r="BI723" s="243"/>
      <c r="BJ723" s="243"/>
    </row>
    <row r="724" spans="1:85" x14ac:dyDescent="0.35">
      <c r="A724" s="244"/>
      <c r="H724" s="241"/>
      <c r="T724" s="241"/>
      <c r="U724" s="241"/>
      <c r="BI724" s="243"/>
      <c r="BJ724" s="243"/>
    </row>
    <row r="725" spans="1:85" x14ac:dyDescent="0.35">
      <c r="A725" s="244"/>
      <c r="F725" s="247"/>
      <c r="H725" s="241"/>
      <c r="T725" s="241"/>
      <c r="U725" s="241"/>
      <c r="BI725" s="243"/>
      <c r="BJ725" s="243"/>
    </row>
    <row r="726" spans="1:85" x14ac:dyDescent="0.35">
      <c r="A726" s="244"/>
      <c r="H726" s="241"/>
      <c r="T726" s="241"/>
      <c r="U726" s="241"/>
      <c r="BI726" s="243"/>
      <c r="BJ726" s="243"/>
    </row>
    <row r="727" spans="1:85" x14ac:dyDescent="0.35">
      <c r="A727" s="244"/>
      <c r="H727" s="241"/>
      <c r="T727" s="241"/>
      <c r="U727" s="241"/>
      <c r="BI727" s="243"/>
      <c r="BJ727" s="243"/>
    </row>
    <row r="728" spans="1:85" x14ac:dyDescent="0.35">
      <c r="A728" s="244"/>
      <c r="H728" s="241"/>
      <c r="T728" s="241"/>
      <c r="U728" s="241"/>
      <c r="BI728" s="243"/>
      <c r="BJ728" s="243"/>
    </row>
    <row r="729" spans="1:85" x14ac:dyDescent="0.35">
      <c r="A729" s="244"/>
      <c r="H729" s="241"/>
      <c r="T729" s="241"/>
      <c r="U729" s="241"/>
      <c r="BI729" s="243"/>
      <c r="BJ729" s="243"/>
    </row>
    <row r="730" spans="1:85" x14ac:dyDescent="0.35">
      <c r="A730" s="244"/>
      <c r="H730" s="241"/>
      <c r="T730" s="241"/>
      <c r="U730" s="241"/>
      <c r="BI730" s="243"/>
      <c r="BJ730" s="243"/>
    </row>
    <row r="731" spans="1:85" x14ac:dyDescent="0.35">
      <c r="H731" s="241"/>
      <c r="K731" s="242"/>
      <c r="O731" s="242"/>
      <c r="T731" s="241"/>
      <c r="U731" s="241"/>
      <c r="BI731" s="243"/>
      <c r="BJ731" s="243"/>
    </row>
    <row r="732" spans="1:85" x14ac:dyDescent="0.35">
      <c r="H732" s="241"/>
      <c r="T732" s="241"/>
      <c r="U732" s="241"/>
      <c r="BI732" s="243"/>
      <c r="BJ732" s="243"/>
    </row>
    <row r="733" spans="1:85" x14ac:dyDescent="0.35">
      <c r="B733" s="50"/>
      <c r="C733" s="50"/>
      <c r="F733" s="3"/>
      <c r="G733" s="50"/>
      <c r="H733" s="241"/>
      <c r="T733" s="241"/>
      <c r="U733" s="241"/>
      <c r="V733" s="50"/>
      <c r="W733" s="50"/>
      <c r="BD733" s="50"/>
      <c r="BE733" s="50"/>
      <c r="BF733" s="50"/>
      <c r="BG733" s="50"/>
      <c r="BH733" s="50"/>
      <c r="BI733" s="243"/>
      <c r="BJ733" s="243"/>
      <c r="BK733" s="50"/>
      <c r="BY733" s="50"/>
      <c r="BZ733" s="50"/>
      <c r="CA733" s="50"/>
      <c r="CB733" s="50"/>
      <c r="CC733" s="50"/>
      <c r="CD733" s="50"/>
      <c r="CE733" s="50"/>
    </row>
    <row r="734" spans="1:85" x14ac:dyDescent="0.35">
      <c r="B734" s="50"/>
      <c r="C734" s="50"/>
      <c r="F734" s="3"/>
      <c r="G734" s="50"/>
      <c r="H734" s="241"/>
      <c r="T734" s="241"/>
      <c r="U734" s="241"/>
      <c r="V734" s="50"/>
      <c r="W734" s="50"/>
      <c r="BD734" s="50"/>
      <c r="BE734" s="50"/>
      <c r="BF734" s="50"/>
      <c r="BG734" s="50"/>
      <c r="BH734" s="50"/>
      <c r="BI734" s="243"/>
      <c r="BJ734" s="243"/>
      <c r="BK734" s="50"/>
      <c r="BY734" s="50"/>
      <c r="BZ734" s="50"/>
      <c r="CA734" s="50"/>
      <c r="CB734" s="50"/>
      <c r="CC734" s="50"/>
      <c r="CD734" s="50"/>
      <c r="CE734" s="50"/>
    </row>
    <row r="735" spans="1:85" x14ac:dyDescent="0.35">
      <c r="B735" s="50"/>
      <c r="C735" s="50"/>
      <c r="F735" s="3"/>
      <c r="G735" s="50"/>
      <c r="H735" s="241"/>
      <c r="T735" s="241"/>
      <c r="U735" s="241"/>
      <c r="V735" s="50"/>
      <c r="W735" s="50"/>
      <c r="BD735" s="50"/>
      <c r="BE735" s="50"/>
      <c r="BF735" s="50"/>
      <c r="BG735" s="50"/>
      <c r="BH735" s="50"/>
      <c r="BI735" s="243"/>
      <c r="BJ735" s="243"/>
      <c r="BK735" s="50"/>
      <c r="BY735" s="50"/>
      <c r="BZ735" s="50"/>
      <c r="CA735" s="50"/>
      <c r="CB735" s="50"/>
      <c r="CC735" s="50"/>
      <c r="CD735" s="50"/>
      <c r="CE735" s="50"/>
    </row>
    <row r="736" spans="1:85" x14ac:dyDescent="0.35">
      <c r="B736" s="50"/>
      <c r="C736" s="50"/>
      <c r="F736" s="3"/>
      <c r="G736" s="50"/>
      <c r="H736" s="241"/>
      <c r="T736" s="241"/>
      <c r="U736" s="241"/>
      <c r="V736" s="50"/>
      <c r="W736" s="50"/>
      <c r="BD736" s="50"/>
      <c r="BE736" s="50"/>
      <c r="BF736" s="50"/>
      <c r="BG736" s="50"/>
      <c r="BH736" s="50"/>
      <c r="BI736" s="243"/>
      <c r="BJ736" s="243"/>
      <c r="BK736" s="50"/>
      <c r="BY736" s="50"/>
      <c r="BZ736" s="50"/>
      <c r="CA736" s="50"/>
      <c r="CB736" s="50"/>
      <c r="CC736" s="50"/>
      <c r="CD736" s="50"/>
      <c r="CE736" s="50"/>
    </row>
    <row r="737" spans="2:83" x14ac:dyDescent="0.35">
      <c r="B737" s="50"/>
      <c r="C737" s="50"/>
      <c r="F737" s="3"/>
      <c r="G737" s="50"/>
      <c r="H737" s="241"/>
      <c r="T737" s="241"/>
      <c r="U737" s="241"/>
      <c r="V737" s="50"/>
      <c r="W737" s="50"/>
      <c r="BD737" s="50"/>
      <c r="BE737" s="50"/>
      <c r="BF737" s="50"/>
      <c r="BG737" s="50"/>
      <c r="BH737" s="50"/>
      <c r="BI737" s="243"/>
      <c r="BJ737" s="243"/>
      <c r="BK737" s="50"/>
      <c r="BY737" s="50"/>
      <c r="BZ737" s="50"/>
      <c r="CA737" s="50"/>
      <c r="CB737" s="50"/>
      <c r="CC737" s="50"/>
      <c r="CD737" s="50"/>
      <c r="CE737" s="50"/>
    </row>
    <row r="738" spans="2:83" x14ac:dyDescent="0.35">
      <c r="B738" s="248"/>
      <c r="C738" s="50"/>
      <c r="F738" s="3"/>
      <c r="G738" s="50"/>
      <c r="H738" s="241"/>
      <c r="T738" s="241"/>
      <c r="U738" s="241"/>
      <c r="V738" s="50"/>
      <c r="W738" s="50"/>
      <c r="BD738" s="50"/>
      <c r="BE738" s="50"/>
      <c r="BF738" s="50"/>
      <c r="BG738" s="50"/>
      <c r="BH738" s="50"/>
      <c r="BI738" s="243"/>
      <c r="BJ738" s="243"/>
      <c r="BK738" s="50"/>
      <c r="BY738" s="50"/>
      <c r="BZ738" s="50"/>
      <c r="CA738" s="50"/>
      <c r="CB738" s="50"/>
      <c r="CC738" s="50"/>
      <c r="CD738" s="50"/>
      <c r="CE738" s="50"/>
    </row>
    <row r="739" spans="2:83" x14ac:dyDescent="0.35">
      <c r="B739" s="50"/>
      <c r="C739" s="50"/>
      <c r="F739" s="3"/>
      <c r="G739" s="50"/>
      <c r="H739" s="241"/>
      <c r="T739" s="241"/>
      <c r="U739" s="241"/>
      <c r="V739" s="50"/>
      <c r="W739" s="50"/>
      <c r="BD739" s="50"/>
      <c r="BE739" s="50"/>
      <c r="BF739" s="50"/>
      <c r="BG739" s="50"/>
      <c r="BH739" s="50"/>
      <c r="BI739" s="243"/>
      <c r="BJ739" s="243"/>
      <c r="BK739" s="50"/>
      <c r="BY739" s="50"/>
      <c r="BZ739" s="50"/>
      <c r="CA739" s="50"/>
      <c r="CB739" s="50"/>
      <c r="CC739" s="50"/>
      <c r="CD739" s="50"/>
      <c r="CE739" s="50"/>
    </row>
    <row r="740" spans="2:83" x14ac:dyDescent="0.35">
      <c r="B740" s="50"/>
      <c r="C740" s="50"/>
      <c r="F740" s="3"/>
      <c r="G740" s="50"/>
      <c r="H740" s="241"/>
      <c r="T740" s="241"/>
      <c r="U740" s="241"/>
      <c r="V740" s="50"/>
      <c r="W740" s="50"/>
      <c r="BD740" s="50"/>
      <c r="BE740" s="50"/>
      <c r="BF740" s="50"/>
      <c r="BG740" s="50"/>
      <c r="BH740" s="50"/>
      <c r="BI740" s="243"/>
      <c r="BJ740" s="243"/>
      <c r="BK740" s="50"/>
      <c r="BY740" s="50"/>
      <c r="BZ740" s="50"/>
      <c r="CA740" s="50"/>
      <c r="CB740" s="50"/>
      <c r="CC740" s="50"/>
      <c r="CD740" s="50"/>
      <c r="CE740" s="50"/>
    </row>
    <row r="741" spans="2:83" x14ac:dyDescent="0.35">
      <c r="B741" s="50"/>
      <c r="C741" s="50"/>
      <c r="F741" s="3"/>
      <c r="G741" s="50"/>
      <c r="H741" s="241"/>
      <c r="T741" s="241"/>
      <c r="U741" s="241"/>
      <c r="V741" s="50"/>
      <c r="W741" s="50"/>
      <c r="BD741" s="50"/>
      <c r="BE741" s="50"/>
      <c r="BF741" s="50"/>
      <c r="BG741" s="50"/>
      <c r="BH741" s="50"/>
      <c r="BI741" s="243"/>
      <c r="BJ741" s="243"/>
      <c r="BK741" s="50"/>
      <c r="BY741" s="50"/>
      <c r="BZ741" s="50"/>
      <c r="CA741" s="50"/>
      <c r="CB741" s="50"/>
      <c r="CC741" s="50"/>
      <c r="CD741" s="50"/>
      <c r="CE741" s="50"/>
    </row>
    <row r="742" spans="2:83" x14ac:dyDescent="0.35">
      <c r="B742" s="50"/>
      <c r="C742" s="50"/>
      <c r="F742" s="3"/>
      <c r="G742" s="50"/>
      <c r="H742" s="241"/>
      <c r="T742" s="241"/>
      <c r="U742" s="241"/>
      <c r="V742" s="50"/>
      <c r="W742" s="50"/>
      <c r="BD742" s="50"/>
      <c r="BE742" s="50"/>
      <c r="BF742" s="50"/>
      <c r="BG742" s="50"/>
      <c r="BH742" s="50"/>
      <c r="BI742" s="243"/>
      <c r="BJ742" s="243"/>
      <c r="BK742" s="50"/>
      <c r="BY742" s="50"/>
      <c r="BZ742" s="50"/>
      <c r="CA742" s="50"/>
      <c r="CB742" s="50"/>
      <c r="CC742" s="50"/>
      <c r="CD742" s="50"/>
      <c r="CE742" s="50"/>
    </row>
    <row r="743" spans="2:83" x14ac:dyDescent="0.35">
      <c r="B743" s="50"/>
      <c r="C743" s="50"/>
      <c r="F743" s="3"/>
      <c r="G743" s="50"/>
      <c r="H743" s="241"/>
      <c r="T743" s="241"/>
      <c r="U743" s="241"/>
      <c r="V743" s="50"/>
      <c r="W743" s="50"/>
      <c r="BD743" s="50"/>
      <c r="BE743" s="50"/>
      <c r="BF743" s="50"/>
      <c r="BG743" s="50"/>
      <c r="BH743" s="50"/>
      <c r="BI743" s="243"/>
      <c r="BJ743" s="243"/>
      <c r="BK743" s="50"/>
      <c r="BY743" s="50"/>
      <c r="BZ743" s="50"/>
      <c r="CA743" s="50"/>
      <c r="CB743" s="50"/>
      <c r="CC743" s="50"/>
      <c r="CD743" s="50"/>
      <c r="CE743" s="50"/>
    </row>
    <row r="744" spans="2:83" x14ac:dyDescent="0.35">
      <c r="B744" s="50"/>
      <c r="C744" s="50"/>
      <c r="F744" s="3"/>
      <c r="G744" s="50"/>
      <c r="H744" s="241"/>
      <c r="T744" s="241"/>
      <c r="U744" s="241"/>
      <c r="V744" s="50"/>
      <c r="W744" s="50"/>
      <c r="BD744" s="50"/>
      <c r="BE744" s="50"/>
      <c r="BF744" s="50"/>
      <c r="BG744" s="50"/>
      <c r="BH744" s="50"/>
      <c r="BI744" s="243"/>
      <c r="BJ744" s="243"/>
      <c r="BK744" s="50"/>
      <c r="BY744" s="50"/>
      <c r="BZ744" s="50"/>
      <c r="CA744" s="50"/>
      <c r="CB744" s="50"/>
      <c r="CC744" s="50"/>
      <c r="CD744" s="50"/>
      <c r="CE744" s="50"/>
    </row>
    <row r="745" spans="2:83" x14ac:dyDescent="0.35">
      <c r="B745" s="50"/>
      <c r="C745" s="50"/>
      <c r="F745" s="3"/>
      <c r="G745" s="50"/>
      <c r="H745" s="241"/>
      <c r="T745" s="241"/>
      <c r="U745" s="241"/>
      <c r="V745" s="50"/>
      <c r="W745" s="50"/>
      <c r="BD745" s="50"/>
      <c r="BE745" s="50"/>
      <c r="BF745" s="50"/>
      <c r="BG745" s="50"/>
      <c r="BH745" s="50"/>
      <c r="BI745" s="243"/>
      <c r="BJ745" s="243"/>
      <c r="BK745" s="50"/>
      <c r="BY745" s="50"/>
      <c r="BZ745" s="50"/>
      <c r="CA745" s="50"/>
      <c r="CB745" s="50"/>
      <c r="CC745" s="50"/>
      <c r="CD745" s="50"/>
      <c r="CE745" s="50"/>
    </row>
    <row r="746" spans="2:83" x14ac:dyDescent="0.35">
      <c r="B746" s="50"/>
      <c r="C746" s="50"/>
      <c r="F746" s="3"/>
      <c r="G746" s="50"/>
      <c r="H746" s="241"/>
      <c r="T746" s="241"/>
      <c r="U746" s="241"/>
      <c r="V746" s="50"/>
      <c r="W746" s="50"/>
      <c r="BD746" s="50"/>
      <c r="BE746" s="50"/>
      <c r="BF746" s="50"/>
      <c r="BG746" s="50"/>
      <c r="BH746" s="50"/>
      <c r="BI746" s="243"/>
      <c r="BJ746" s="243"/>
      <c r="BK746" s="50"/>
      <c r="BY746" s="50"/>
      <c r="BZ746" s="50"/>
      <c r="CA746" s="50"/>
      <c r="CB746" s="50"/>
      <c r="CC746" s="50"/>
      <c r="CD746" s="50"/>
      <c r="CE746" s="50"/>
    </row>
    <row r="747" spans="2:83" x14ac:dyDescent="0.35">
      <c r="B747" s="50"/>
      <c r="C747" s="50"/>
      <c r="F747" s="3"/>
      <c r="G747" s="50"/>
      <c r="H747" s="241"/>
      <c r="T747" s="241"/>
      <c r="U747" s="241"/>
      <c r="V747" s="50"/>
      <c r="W747" s="50"/>
      <c r="BD747" s="50"/>
      <c r="BE747" s="50"/>
      <c r="BF747" s="50"/>
      <c r="BG747" s="50"/>
      <c r="BH747" s="50"/>
      <c r="BI747" s="243"/>
      <c r="BJ747" s="243"/>
      <c r="BK747" s="50"/>
      <c r="BY747" s="50"/>
      <c r="BZ747" s="50"/>
      <c r="CA747" s="50"/>
      <c r="CB747" s="50"/>
      <c r="CC747" s="50"/>
      <c r="CD747" s="50"/>
      <c r="CE747" s="50"/>
    </row>
    <row r="748" spans="2:83" x14ac:dyDescent="0.35">
      <c r="B748" s="50"/>
      <c r="C748" s="50"/>
      <c r="F748" s="3"/>
      <c r="G748" s="50"/>
      <c r="H748" s="241"/>
      <c r="T748" s="241"/>
      <c r="U748" s="241"/>
      <c r="V748" s="50"/>
      <c r="W748" s="50"/>
      <c r="BD748" s="50"/>
      <c r="BE748" s="50"/>
      <c r="BF748" s="50"/>
      <c r="BG748" s="50"/>
      <c r="BH748" s="50"/>
      <c r="BI748" s="243"/>
      <c r="BJ748" s="243"/>
      <c r="BK748" s="50"/>
      <c r="BY748" s="50"/>
      <c r="BZ748" s="50"/>
      <c r="CA748" s="50"/>
      <c r="CB748" s="50"/>
      <c r="CC748" s="50"/>
      <c r="CD748" s="50"/>
      <c r="CE748" s="50"/>
    </row>
    <row r="749" spans="2:83" x14ac:dyDescent="0.35">
      <c r="B749" s="50"/>
      <c r="C749" s="50"/>
      <c r="F749" s="3"/>
      <c r="G749" s="50"/>
      <c r="H749" s="241"/>
      <c r="T749" s="241"/>
      <c r="U749" s="241"/>
      <c r="V749" s="50"/>
      <c r="W749" s="50"/>
      <c r="BD749" s="50"/>
      <c r="BE749" s="50"/>
      <c r="BF749" s="50"/>
      <c r="BG749" s="50"/>
      <c r="BH749" s="50"/>
      <c r="BI749" s="243"/>
      <c r="BJ749" s="243"/>
      <c r="BK749" s="50"/>
      <c r="BY749" s="50"/>
      <c r="BZ749" s="50"/>
      <c r="CA749" s="50"/>
      <c r="CB749" s="50"/>
      <c r="CC749" s="50"/>
      <c r="CD749" s="50"/>
      <c r="CE749" s="50"/>
    </row>
    <row r="750" spans="2:83" x14ac:dyDescent="0.35">
      <c r="B750" s="50"/>
      <c r="C750" s="50"/>
      <c r="F750" s="3"/>
      <c r="G750" s="50"/>
      <c r="H750" s="241"/>
      <c r="I750" s="50"/>
      <c r="J750" s="50"/>
      <c r="Q750" s="50"/>
      <c r="R750" s="50"/>
      <c r="T750" s="241"/>
      <c r="U750" s="241"/>
      <c r="V750" s="50"/>
      <c r="W750" s="50"/>
      <c r="AG750" s="50"/>
      <c r="AH750" s="50"/>
      <c r="AI750" s="50"/>
      <c r="AJ750" s="50"/>
      <c r="AK750" s="50"/>
      <c r="BD750" s="50"/>
      <c r="BE750" s="50"/>
      <c r="BF750" s="50"/>
      <c r="BG750" s="50"/>
      <c r="BH750" s="50"/>
      <c r="BI750" s="243"/>
      <c r="BJ750" s="243"/>
      <c r="BK750" s="50"/>
      <c r="BR750" s="50"/>
      <c r="BS750" s="50"/>
      <c r="BT750" s="50"/>
      <c r="BY750" s="50"/>
      <c r="BZ750" s="50"/>
      <c r="CA750" s="50"/>
      <c r="CB750" s="50"/>
      <c r="CC750" s="50"/>
      <c r="CD750" s="50"/>
      <c r="CE750" s="50"/>
    </row>
    <row r="751" spans="2:83" x14ac:dyDescent="0.35">
      <c r="B751" s="50"/>
      <c r="C751" s="50"/>
      <c r="F751" s="3"/>
      <c r="G751" s="50"/>
      <c r="H751" s="241"/>
      <c r="I751" s="50"/>
      <c r="J751" s="50"/>
      <c r="Q751" s="50"/>
      <c r="R751" s="50"/>
      <c r="T751" s="241"/>
      <c r="U751" s="241"/>
      <c r="V751" s="50"/>
      <c r="W751" s="50"/>
      <c r="AG751" s="50"/>
      <c r="AH751" s="50"/>
      <c r="AI751" s="50"/>
      <c r="AJ751" s="50"/>
      <c r="AK751" s="50"/>
      <c r="BD751" s="50"/>
      <c r="BE751" s="50"/>
      <c r="BF751" s="50"/>
      <c r="BG751" s="50"/>
      <c r="BH751" s="50"/>
      <c r="BI751" s="243"/>
      <c r="BJ751" s="243"/>
      <c r="BK751" s="50"/>
      <c r="BR751" s="50"/>
      <c r="BS751" s="50"/>
      <c r="BT751" s="50"/>
      <c r="BY751" s="50"/>
      <c r="BZ751" s="50"/>
      <c r="CA751" s="50"/>
      <c r="CB751" s="50"/>
      <c r="CC751" s="50"/>
      <c r="CD751" s="50"/>
      <c r="CE751" s="50"/>
    </row>
    <row r="752" spans="2:83" x14ac:dyDescent="0.35">
      <c r="B752" s="50"/>
      <c r="C752" s="50"/>
      <c r="F752" s="3"/>
      <c r="G752" s="50"/>
      <c r="H752" s="241"/>
      <c r="I752" s="50"/>
      <c r="J752" s="50"/>
      <c r="Q752" s="50"/>
      <c r="R752" s="50"/>
      <c r="T752" s="241"/>
      <c r="U752" s="241"/>
      <c r="V752" s="50"/>
      <c r="W752" s="50"/>
      <c r="AG752" s="50"/>
      <c r="AH752" s="50"/>
      <c r="AI752" s="50"/>
      <c r="AJ752" s="50"/>
      <c r="AK752" s="50"/>
      <c r="BD752" s="50"/>
      <c r="BE752" s="50"/>
      <c r="BF752" s="50"/>
      <c r="BG752" s="50"/>
      <c r="BH752" s="50"/>
      <c r="BI752" s="243"/>
      <c r="BJ752" s="243"/>
      <c r="BK752" s="50"/>
      <c r="BR752" s="50"/>
      <c r="BS752" s="50"/>
      <c r="BT752" s="50"/>
      <c r="BY752" s="50"/>
      <c r="BZ752" s="50"/>
      <c r="CA752" s="50"/>
      <c r="CB752" s="50"/>
      <c r="CC752" s="50"/>
      <c r="CD752" s="50"/>
      <c r="CE752" s="50"/>
    </row>
    <row r="753" spans="2:83" x14ac:dyDescent="0.35">
      <c r="B753" s="50"/>
      <c r="C753" s="50"/>
      <c r="F753" s="3"/>
      <c r="G753" s="50"/>
      <c r="H753" s="241"/>
      <c r="I753" s="50"/>
      <c r="J753" s="50"/>
      <c r="Q753" s="50"/>
      <c r="R753" s="50"/>
      <c r="T753" s="241"/>
      <c r="U753" s="241"/>
      <c r="V753" s="50"/>
      <c r="W753" s="50"/>
      <c r="AG753" s="50"/>
      <c r="AH753" s="50"/>
      <c r="AI753" s="50"/>
      <c r="AJ753" s="50"/>
      <c r="AK753" s="50"/>
      <c r="BD753" s="50"/>
      <c r="BE753" s="50"/>
      <c r="BF753" s="50"/>
      <c r="BG753" s="50"/>
      <c r="BH753" s="50"/>
      <c r="BI753" s="243"/>
      <c r="BJ753" s="243"/>
      <c r="BK753" s="50"/>
      <c r="BR753" s="50"/>
      <c r="BS753" s="50"/>
      <c r="BT753" s="50"/>
      <c r="BY753" s="50"/>
      <c r="BZ753" s="50"/>
      <c r="CA753" s="50"/>
      <c r="CB753" s="50"/>
      <c r="CC753" s="50"/>
      <c r="CD753" s="50"/>
      <c r="CE753" s="50"/>
    </row>
    <row r="754" spans="2:83" x14ac:dyDescent="0.35">
      <c r="B754" s="50"/>
      <c r="C754" s="50"/>
      <c r="F754" s="3"/>
      <c r="G754" s="50"/>
      <c r="H754" s="241"/>
      <c r="I754" s="50"/>
      <c r="J754" s="50"/>
      <c r="Q754" s="50"/>
      <c r="R754" s="50"/>
      <c r="T754" s="241"/>
      <c r="U754" s="241"/>
      <c r="V754" s="50"/>
      <c r="W754" s="50"/>
      <c r="AG754" s="50"/>
      <c r="AH754" s="50"/>
      <c r="AI754" s="50"/>
      <c r="AJ754" s="50"/>
      <c r="AK754" s="50"/>
      <c r="BD754" s="50"/>
      <c r="BE754" s="50"/>
      <c r="BF754" s="50"/>
      <c r="BG754" s="50"/>
      <c r="BH754" s="50"/>
      <c r="BI754" s="243"/>
      <c r="BJ754" s="243"/>
      <c r="BK754" s="50"/>
      <c r="BR754" s="50"/>
      <c r="BS754" s="50"/>
      <c r="BT754" s="50"/>
      <c r="BY754" s="50"/>
      <c r="BZ754" s="50"/>
      <c r="CA754" s="50"/>
      <c r="CB754" s="50"/>
      <c r="CC754" s="50"/>
      <c r="CD754" s="50"/>
      <c r="CE754" s="50"/>
    </row>
    <row r="755" spans="2:83" x14ac:dyDescent="0.35">
      <c r="B755" s="50"/>
      <c r="C755" s="50"/>
      <c r="F755" s="3"/>
      <c r="G755" s="50"/>
      <c r="H755" s="241"/>
      <c r="I755" s="50"/>
      <c r="J755" s="50"/>
      <c r="Q755" s="50"/>
      <c r="R755" s="50"/>
      <c r="T755" s="241"/>
      <c r="U755" s="241"/>
      <c r="V755" s="50"/>
      <c r="W755" s="50"/>
      <c r="AG755" s="50"/>
      <c r="AH755" s="50"/>
      <c r="AI755" s="50"/>
      <c r="AJ755" s="50"/>
      <c r="AK755" s="50"/>
      <c r="BD755" s="50"/>
      <c r="BE755" s="50"/>
      <c r="BF755" s="50"/>
      <c r="BG755" s="50"/>
      <c r="BH755" s="50"/>
      <c r="BI755" s="243"/>
      <c r="BJ755" s="243"/>
      <c r="BK755" s="50"/>
      <c r="BR755" s="50"/>
      <c r="BS755" s="50"/>
      <c r="BT755" s="50"/>
      <c r="BY755" s="50"/>
      <c r="BZ755" s="50"/>
      <c r="CA755" s="50"/>
      <c r="CB755" s="50"/>
      <c r="CC755" s="50"/>
      <c r="CD755" s="50"/>
      <c r="CE755" s="50"/>
    </row>
    <row r="756" spans="2:83" x14ac:dyDescent="0.35">
      <c r="B756" s="50"/>
      <c r="C756" s="50"/>
      <c r="F756" s="3"/>
      <c r="G756" s="50"/>
      <c r="H756" s="241"/>
      <c r="I756" s="50"/>
      <c r="J756" s="50"/>
      <c r="Q756" s="50"/>
      <c r="R756" s="50"/>
      <c r="T756" s="241"/>
      <c r="U756" s="241"/>
      <c r="V756" s="50"/>
      <c r="W756" s="50"/>
      <c r="AG756" s="50"/>
      <c r="AH756" s="50"/>
      <c r="AI756" s="50"/>
      <c r="AJ756" s="50"/>
      <c r="AK756" s="50"/>
      <c r="BD756" s="50"/>
      <c r="BE756" s="50"/>
      <c r="BF756" s="50"/>
      <c r="BG756" s="50"/>
      <c r="BH756" s="50"/>
      <c r="BI756" s="243"/>
      <c r="BJ756" s="243"/>
      <c r="BK756" s="50"/>
      <c r="BR756" s="50"/>
      <c r="BS756" s="50"/>
      <c r="BT756" s="50"/>
      <c r="BY756" s="50"/>
      <c r="BZ756" s="50"/>
      <c r="CA756" s="50"/>
      <c r="CB756" s="50"/>
      <c r="CC756" s="50"/>
      <c r="CD756" s="50"/>
      <c r="CE756" s="50"/>
    </row>
    <row r="757" spans="2:83" x14ac:dyDescent="0.35">
      <c r="B757" s="50"/>
      <c r="C757" s="50"/>
      <c r="F757" s="3"/>
      <c r="G757" s="50"/>
      <c r="H757" s="241"/>
      <c r="I757" s="50"/>
      <c r="J757" s="50"/>
      <c r="Q757" s="50"/>
      <c r="R757" s="50"/>
      <c r="T757" s="241"/>
      <c r="U757" s="241"/>
      <c r="V757" s="50"/>
      <c r="W757" s="50"/>
      <c r="AG757" s="50"/>
      <c r="AH757" s="50"/>
      <c r="AI757" s="50"/>
      <c r="AJ757" s="50"/>
      <c r="AK757" s="50"/>
      <c r="BD757" s="50"/>
      <c r="BE757" s="50"/>
      <c r="BF757" s="50"/>
      <c r="BG757" s="50"/>
      <c r="BH757" s="50"/>
      <c r="BI757" s="243"/>
      <c r="BJ757" s="243"/>
      <c r="BK757" s="50"/>
      <c r="BR757" s="50"/>
      <c r="BS757" s="50"/>
      <c r="BT757" s="50"/>
      <c r="BY757" s="50"/>
      <c r="BZ757" s="50"/>
      <c r="CA757" s="50"/>
      <c r="CB757" s="50"/>
      <c r="CC757" s="50"/>
      <c r="CD757" s="50"/>
      <c r="CE757" s="50"/>
    </row>
    <row r="758" spans="2:83" x14ac:dyDescent="0.35">
      <c r="B758" s="50"/>
      <c r="C758" s="50"/>
      <c r="F758" s="3"/>
      <c r="G758" s="50"/>
      <c r="H758" s="241"/>
      <c r="I758" s="50"/>
      <c r="J758" s="50"/>
      <c r="Q758" s="50"/>
      <c r="R758" s="50"/>
      <c r="T758" s="241"/>
      <c r="U758" s="241"/>
      <c r="V758" s="50"/>
      <c r="W758" s="50"/>
      <c r="AG758" s="50"/>
      <c r="AH758" s="50"/>
      <c r="AI758" s="50"/>
      <c r="AJ758" s="50"/>
      <c r="AK758" s="50"/>
      <c r="BD758" s="50"/>
      <c r="BE758" s="50"/>
      <c r="BF758" s="50"/>
      <c r="BG758" s="50"/>
      <c r="BH758" s="50"/>
      <c r="BI758" s="243"/>
      <c r="BJ758" s="243"/>
      <c r="BK758" s="50"/>
      <c r="BR758" s="50"/>
      <c r="BS758" s="50"/>
      <c r="BT758" s="50"/>
      <c r="BY758" s="50"/>
      <c r="BZ758" s="50"/>
      <c r="CA758" s="50"/>
      <c r="CB758" s="50"/>
      <c r="CC758" s="50"/>
      <c r="CD758" s="50"/>
      <c r="CE758" s="50"/>
    </row>
    <row r="759" spans="2:83" x14ac:dyDescent="0.35">
      <c r="B759" s="50"/>
      <c r="C759" s="50"/>
      <c r="F759" s="3"/>
      <c r="G759" s="50"/>
      <c r="H759" s="241"/>
      <c r="I759" s="50"/>
      <c r="J759" s="50"/>
      <c r="Q759" s="50"/>
      <c r="R759" s="50"/>
      <c r="T759" s="241"/>
      <c r="U759" s="241"/>
      <c r="V759" s="50"/>
      <c r="W759" s="50"/>
      <c r="AG759" s="50"/>
      <c r="AH759" s="50"/>
      <c r="AI759" s="50"/>
      <c r="AJ759" s="50"/>
      <c r="AK759" s="50"/>
      <c r="BD759" s="50"/>
      <c r="BE759" s="50"/>
      <c r="BF759" s="50"/>
      <c r="BG759" s="50"/>
      <c r="BH759" s="50"/>
      <c r="BI759" s="243"/>
      <c r="BJ759" s="243"/>
      <c r="BK759" s="50"/>
      <c r="BR759" s="50"/>
      <c r="BS759" s="50"/>
      <c r="BT759" s="50"/>
      <c r="BY759" s="50"/>
      <c r="BZ759" s="50"/>
      <c r="CA759" s="50"/>
      <c r="CB759" s="50"/>
      <c r="CC759" s="50"/>
      <c r="CD759" s="50"/>
      <c r="CE759" s="50"/>
    </row>
    <row r="760" spans="2:83" x14ac:dyDescent="0.35">
      <c r="B760" s="50"/>
      <c r="C760" s="50"/>
      <c r="F760" s="3"/>
      <c r="G760" s="50"/>
      <c r="H760" s="241"/>
      <c r="I760" s="50"/>
      <c r="J760" s="50"/>
      <c r="Q760" s="50"/>
      <c r="R760" s="50"/>
      <c r="T760" s="241"/>
      <c r="U760" s="241"/>
      <c r="V760" s="50"/>
      <c r="W760" s="50"/>
      <c r="AG760" s="50"/>
      <c r="AH760" s="50"/>
      <c r="AI760" s="50"/>
      <c r="AJ760" s="50"/>
      <c r="AK760" s="50"/>
      <c r="BD760" s="50"/>
      <c r="BE760" s="50"/>
      <c r="BF760" s="50"/>
      <c r="BG760" s="50"/>
      <c r="BH760" s="50"/>
      <c r="BI760" s="243"/>
      <c r="BJ760" s="243"/>
      <c r="BK760" s="50"/>
      <c r="BR760" s="50"/>
      <c r="BS760" s="50"/>
      <c r="BT760" s="50"/>
      <c r="BY760" s="50"/>
      <c r="BZ760" s="50"/>
      <c r="CA760" s="50"/>
      <c r="CB760" s="50"/>
      <c r="CC760" s="50"/>
      <c r="CD760" s="50"/>
      <c r="CE760" s="50"/>
    </row>
    <row r="761" spans="2:83" x14ac:dyDescent="0.35">
      <c r="B761" s="50"/>
      <c r="C761" s="50"/>
      <c r="F761" s="3"/>
      <c r="G761" s="50"/>
      <c r="H761" s="241"/>
      <c r="I761" s="50"/>
      <c r="J761" s="50"/>
      <c r="Q761" s="50"/>
      <c r="R761" s="50"/>
      <c r="T761" s="241"/>
      <c r="U761" s="241"/>
      <c r="V761" s="50"/>
      <c r="W761" s="50"/>
      <c r="AG761" s="50"/>
      <c r="AH761" s="50"/>
      <c r="AI761" s="50"/>
      <c r="AJ761" s="50"/>
      <c r="AK761" s="50"/>
      <c r="BD761" s="50"/>
      <c r="BE761" s="50"/>
      <c r="BF761" s="50"/>
      <c r="BG761" s="50"/>
      <c r="BH761" s="50"/>
      <c r="BI761" s="243"/>
      <c r="BJ761" s="243"/>
      <c r="BK761" s="50"/>
      <c r="BR761" s="50"/>
      <c r="BS761" s="50"/>
      <c r="BT761" s="50"/>
      <c r="BY761" s="50"/>
      <c r="BZ761" s="50"/>
      <c r="CA761" s="50"/>
      <c r="CB761" s="50"/>
      <c r="CC761" s="50"/>
      <c r="CD761" s="50"/>
      <c r="CE761" s="50"/>
    </row>
    <row r="762" spans="2:83" x14ac:dyDescent="0.35">
      <c r="H762" s="241"/>
      <c r="T762" s="241"/>
      <c r="U762" s="241"/>
    </row>
    <row r="763" spans="2:83" x14ac:dyDescent="0.35">
      <c r="B763" s="50"/>
      <c r="C763" s="50"/>
      <c r="D763" s="20"/>
      <c r="F763" s="50"/>
      <c r="G763" s="50"/>
      <c r="H763" s="241"/>
      <c r="I763" s="50"/>
      <c r="J763" s="50"/>
      <c r="K763" s="50"/>
      <c r="L763" s="50"/>
      <c r="M763" s="50"/>
      <c r="N763" s="50"/>
      <c r="O763" s="50"/>
      <c r="P763" s="50"/>
      <c r="Q763" s="50"/>
      <c r="R763" s="50"/>
      <c r="S763" s="50"/>
      <c r="T763" s="241"/>
      <c r="U763" s="241"/>
      <c r="V763" s="50"/>
      <c r="W763" s="50"/>
      <c r="AB763" s="50"/>
      <c r="AC763" s="50"/>
      <c r="AD763" s="50"/>
      <c r="AE763" s="50"/>
      <c r="AF763" s="50"/>
      <c r="AG763" s="50"/>
      <c r="AH763" s="50"/>
      <c r="AI763" s="50"/>
      <c r="AJ763" s="50"/>
      <c r="AK763" s="50"/>
      <c r="BD763" s="50"/>
      <c r="BE763" s="50"/>
      <c r="BF763" s="50"/>
      <c r="BG763" s="50"/>
      <c r="BH763" s="50"/>
      <c r="BI763" s="50"/>
      <c r="BJ763" s="50"/>
      <c r="BK763" s="50"/>
      <c r="BR763" s="50"/>
      <c r="BS763" s="50"/>
      <c r="BT763" s="50"/>
      <c r="BY763" s="50"/>
      <c r="BZ763" s="50"/>
      <c r="CA763" s="50"/>
      <c r="CB763" s="50"/>
      <c r="CC763" s="50"/>
      <c r="CD763" s="50"/>
      <c r="CE763" s="50"/>
    </row>
  </sheetData>
  <sortState ref="A203:CG226">
    <sortCondition ref="C203:C227"/>
    <sortCondition ref="B203:B227"/>
  </sortState>
  <mergeCells count="86">
    <mergeCell ref="CD2:CD3"/>
    <mergeCell ref="CC2:CC3"/>
    <mergeCell ref="CA2:CA3"/>
    <mergeCell ref="CF2:CF3"/>
    <mergeCell ref="CG2:CG3"/>
    <mergeCell ref="BW2:BX3"/>
    <mergeCell ref="BW4:BX4"/>
    <mergeCell ref="BY4:BZ4"/>
    <mergeCell ref="CE2:CE3"/>
    <mergeCell ref="CB2:CB3"/>
    <mergeCell ref="BY2:BZ3"/>
    <mergeCell ref="BN722:BO722"/>
    <mergeCell ref="BJ2:BJ3"/>
    <mergeCell ref="BL2:BM3"/>
    <mergeCell ref="BA2:BB3"/>
    <mergeCell ref="BH2:BH3"/>
    <mergeCell ref="BL4:BM4"/>
    <mergeCell ref="BN4:BO4"/>
    <mergeCell ref="BC2:BC3"/>
    <mergeCell ref="BG2:BG3"/>
    <mergeCell ref="BK2:BK3"/>
    <mergeCell ref="BN2:BO3"/>
    <mergeCell ref="BF2:BF3"/>
    <mergeCell ref="AP4:AQ4"/>
    <mergeCell ref="AV4:AW4"/>
    <mergeCell ref="AY4:AZ4"/>
    <mergeCell ref="BA4:BB4"/>
    <mergeCell ref="AV2:AW3"/>
    <mergeCell ref="AY2:AZ3"/>
    <mergeCell ref="AL4:AM4"/>
    <mergeCell ref="Z2:AA3"/>
    <mergeCell ref="Z4:AA4"/>
    <mergeCell ref="AR2:AR3"/>
    <mergeCell ref="AS2:AS3"/>
    <mergeCell ref="AT2:AT3"/>
    <mergeCell ref="AD2:AD3"/>
    <mergeCell ref="BP2:BP3"/>
    <mergeCell ref="BR2:BR3"/>
    <mergeCell ref="BS2:BS3"/>
    <mergeCell ref="BT2:BT3"/>
    <mergeCell ref="BU2:BU3"/>
    <mergeCell ref="AL2:AM3"/>
    <mergeCell ref="AG2:AG3"/>
    <mergeCell ref="AP2:AQ3"/>
    <mergeCell ref="BQ2:BQ3"/>
    <mergeCell ref="AN2:AO3"/>
    <mergeCell ref="BE2:BE3"/>
    <mergeCell ref="BD2:BD3"/>
    <mergeCell ref="AX2:AX3"/>
    <mergeCell ref="BI2:BI3"/>
    <mergeCell ref="BV2:BV3"/>
    <mergeCell ref="AN4:AO4"/>
    <mergeCell ref="Q4:R4"/>
    <mergeCell ref="T4:U4"/>
    <mergeCell ref="AJ4:AK4"/>
    <mergeCell ref="V4:W4"/>
    <mergeCell ref="X4:Y4"/>
    <mergeCell ref="AB4:AC4"/>
    <mergeCell ref="AE4:AF4"/>
    <mergeCell ref="AH4:AI4"/>
    <mergeCell ref="AU2:AU3"/>
    <mergeCell ref="Q2:R3"/>
    <mergeCell ref="S2:S3"/>
    <mergeCell ref="T2:U3"/>
    <mergeCell ref="AJ2:AK3"/>
    <mergeCell ref="V2:W3"/>
    <mergeCell ref="X2:Y3"/>
    <mergeCell ref="AB2:AC3"/>
    <mergeCell ref="AE2:AF3"/>
    <mergeCell ref="AH2:AI3"/>
    <mergeCell ref="O1:P1"/>
    <mergeCell ref="O2:P3"/>
    <mergeCell ref="F4:H4"/>
    <mergeCell ref="I4:J4"/>
    <mergeCell ref="K4:L4"/>
    <mergeCell ref="M4:N4"/>
    <mergeCell ref="O4:P4"/>
    <mergeCell ref="A2:A5"/>
    <mergeCell ref="B2:B5"/>
    <mergeCell ref="C2:C5"/>
    <mergeCell ref="D2:D5"/>
    <mergeCell ref="E2:E5"/>
    <mergeCell ref="F2:H3"/>
    <mergeCell ref="I2:J3"/>
    <mergeCell ref="K2:L3"/>
    <mergeCell ref="M2:N3"/>
  </mergeCells>
  <conditionalFormatting sqref="D7">
    <cfRule type="duplicateValues" dxfId="12" priority="172"/>
  </conditionalFormatting>
  <conditionalFormatting sqref="D336">
    <cfRule type="duplicateValues" dxfId="11" priority="11"/>
  </conditionalFormatting>
  <conditionalFormatting sqref="D713:D716 D706:D708 D718">
    <cfRule type="duplicateValues" dxfId="10" priority="9"/>
  </conditionalFormatting>
  <conditionalFormatting sqref="D421">
    <cfRule type="duplicateValues" dxfId="9" priority="8"/>
  </conditionalFormatting>
  <conditionalFormatting sqref="D596">
    <cfRule type="duplicateValues" dxfId="8" priority="7"/>
  </conditionalFormatting>
  <conditionalFormatting sqref="D143">
    <cfRule type="duplicateValues" dxfId="7" priority="6"/>
  </conditionalFormatting>
  <conditionalFormatting sqref="D143">
    <cfRule type="duplicateValues" dxfId="6" priority="5"/>
  </conditionalFormatting>
  <conditionalFormatting sqref="D544">
    <cfRule type="duplicateValues" dxfId="5" priority="4"/>
  </conditionalFormatting>
  <conditionalFormatting sqref="D420">
    <cfRule type="duplicateValues" dxfId="4" priority="3"/>
  </conditionalFormatting>
  <conditionalFormatting sqref="D149:E149">
    <cfRule type="duplicateValues" dxfId="3" priority="2"/>
  </conditionalFormatting>
  <conditionalFormatting sqref="D149:E149">
    <cfRule type="duplicateValues" dxfId="2" priority="1"/>
  </conditionalFormatting>
  <conditionalFormatting sqref="D371:E371 D295:E295 D220:E220 D6 D43:E43 D55:E55 D44:D54 D85:E85 D56:D84 D124:E124 D135:E135 D125:D134 D147:E148 D136:D142 D164:E164 D150:D163 D171:E171 D165:D170 D193:E193 D225:E225 D221:D224 D238:E238 D226:D237 D262:E262 D239:D261 D273:E273 D263:D272 D298:E298 D296:D297 D313:E313 D299:D312 D314:D329 D335:E335 D334 D274:D294 D144:D146 D8:D42 D86:D123 D172:D192 D194:D219 D330:E333 D337:D370">
    <cfRule type="duplicateValues" dxfId="1" priority="175"/>
  </conditionalFormatting>
  <conditionalFormatting sqref="D705:E705 D571:E571 D386:E386 D6 D43:E43 D55:E55 D44:D54 D85:E85 D56:D84 D124:E124 D135:E135 D125:D134 D147:E148 D136:D142 D164:E164 D150:D163 D171:E171 D165:D170 D193:E193 D220:E220 D225:E225 D221:D224 D238:E238 D226:D237 D262:E262 D239:D261 D273:E273 D263:D272 D295:E295 D298:E298 D296:D297 D313:E313 D299:D312 D314:D329 D335:E335 D334 D371:E371 D372:D385 D394:E394 D387:D393 D441:E441 D451:E451 D459:E459 D452:D458 D521:E521 D528:E528 D522:D527 D534:E534 D529:D533 D551:E551 D535:D543 D595:E595 D572:D594 D607:E607 D616:E616 D608:D615 D638:E638 D617:D637 D663:E663 D677:E677 D664:D676 D709:D712 D717 D274:D294 D552:D570 D597:D606 D144:D146 D8:D42 D422:D440 D86:D123 D172:D192 D194:D219 D330:E333 D337:D370 D395:D419 D442:D450 D460:D520 D545:D550 D639:D662 D678:D704">
    <cfRule type="duplicateValues" dxfId="0" priority="218"/>
  </conditionalFormatting>
  <dataValidations count="4">
    <dataValidation type="textLength" operator="equal" allowBlank="1" showInputMessage="1" showErrorMessage="1" errorTitle="Ошибка ввода ОКАТО" error="Длина кода ОКАТО должна состалять 11 символов" sqref="HN65827 WTZ983114:WTZ983118 WKD983114:WKD983118 WAH983114:WAH983118 VQL983114:VQL983118 VGP983114:VGP983118 UWT983114:UWT983118 UMX983114:UMX983118 UDB983114:UDB983118 TTF983114:TTF983118 TJJ983114:TJJ983118 SZN983114:SZN983118 SPR983114:SPR983118 SFV983114:SFV983118 RVZ983114:RVZ983118 RMD983114:RMD983118 RCH983114:RCH983118 QSL983114:QSL983118 QIP983114:QIP983118 PYT983114:PYT983118 POX983114:POX983118 PFB983114:PFB983118 OVF983114:OVF983118 OLJ983114:OLJ983118 OBN983114:OBN983118 NRR983114:NRR983118 NHV983114:NHV983118 MXZ983114:MXZ983118 MOD983114:MOD983118 MEH983114:MEH983118 LUL983114:LUL983118 LKP983114:LKP983118 LAT983114:LAT983118 KQX983114:KQX983118 KHB983114:KHB983118 JXF983114:JXF983118 JNJ983114:JNJ983118 JDN983114:JDN983118 ITR983114:ITR983118 IJV983114:IJV983118 HZZ983114:HZZ983118 HQD983114:HQD983118 HGH983114:HGH983118 GWL983114:GWL983118 GMP983114:GMP983118 GCT983114:GCT983118 FSX983114:FSX983118 FJB983114:FJB983118 EZF983114:EZF983118 EPJ983114:EPJ983118 EFN983114:EFN983118 DVR983114:DVR983118 DLV983114:DLV983118 DBZ983114:DBZ983118 CSD983114:CSD983118 CIH983114:CIH983118 BYL983114:BYL983118 BOP983114:BOP983118 BET983114:BET983118 AUX983114:AUX983118 ALB983114:ALB983118 ABF983114:ABF983118 RJ983114:RJ983118 HN983114:HN983118 WTZ917578:WTZ917582 WKD917578:WKD917582 WAH917578:WAH917582 VQL917578:VQL917582 VGP917578:VGP917582 UWT917578:UWT917582 UMX917578:UMX917582 UDB917578:UDB917582 TTF917578:TTF917582 TJJ917578:TJJ917582 SZN917578:SZN917582 SPR917578:SPR917582 SFV917578:SFV917582 RVZ917578:RVZ917582 RMD917578:RMD917582 RCH917578:RCH917582 QSL917578:QSL917582 QIP917578:QIP917582 PYT917578:PYT917582 POX917578:POX917582 PFB917578:PFB917582 OVF917578:OVF917582 OLJ917578:OLJ917582 OBN917578:OBN917582 NRR917578:NRR917582 NHV917578:NHV917582 MXZ917578:MXZ917582 MOD917578:MOD917582 MEH917578:MEH917582 LUL917578:LUL917582 LKP917578:LKP917582 LAT917578:LAT917582 KQX917578:KQX917582 KHB917578:KHB917582 JXF917578:JXF917582 JNJ917578:JNJ917582 JDN917578:JDN917582 ITR917578:ITR917582 IJV917578:IJV917582 HZZ917578:HZZ917582 HQD917578:HQD917582 HGH917578:HGH917582 GWL917578:GWL917582 GMP917578:GMP917582 GCT917578:GCT917582 FSX917578:FSX917582 FJB917578:FJB917582 EZF917578:EZF917582 EPJ917578:EPJ917582 EFN917578:EFN917582 DVR917578:DVR917582 DLV917578:DLV917582 DBZ917578:DBZ917582 CSD917578:CSD917582 CIH917578:CIH917582 BYL917578:BYL917582 BOP917578:BOP917582 BET917578:BET917582 AUX917578:AUX917582 ALB917578:ALB917582 ABF917578:ABF917582 RJ917578:RJ917582 HN917578:HN917582 WTZ852042:WTZ852046 WKD852042:WKD852046 WAH852042:WAH852046 VQL852042:VQL852046 VGP852042:VGP852046 UWT852042:UWT852046 UMX852042:UMX852046 UDB852042:UDB852046 TTF852042:TTF852046 TJJ852042:TJJ852046 SZN852042:SZN852046 SPR852042:SPR852046 SFV852042:SFV852046 RVZ852042:RVZ852046 RMD852042:RMD852046 RCH852042:RCH852046 QSL852042:QSL852046 QIP852042:QIP852046 PYT852042:PYT852046 POX852042:POX852046 PFB852042:PFB852046 OVF852042:OVF852046 OLJ852042:OLJ852046 OBN852042:OBN852046 NRR852042:NRR852046 NHV852042:NHV852046 MXZ852042:MXZ852046 MOD852042:MOD852046 MEH852042:MEH852046 LUL852042:LUL852046 LKP852042:LKP852046 LAT852042:LAT852046 KQX852042:KQX852046 KHB852042:KHB852046 JXF852042:JXF852046 JNJ852042:JNJ852046 JDN852042:JDN852046 ITR852042:ITR852046 IJV852042:IJV852046 HZZ852042:HZZ852046 HQD852042:HQD852046 HGH852042:HGH852046 GWL852042:GWL852046 GMP852042:GMP852046 GCT852042:GCT852046 FSX852042:FSX852046 FJB852042:FJB852046 EZF852042:EZF852046 EPJ852042:EPJ852046 EFN852042:EFN852046 DVR852042:DVR852046 DLV852042:DLV852046 DBZ852042:DBZ852046 CSD852042:CSD852046 CIH852042:CIH852046 BYL852042:BYL852046 BOP852042:BOP852046 BET852042:BET852046 AUX852042:AUX852046 ALB852042:ALB852046 ABF852042:ABF852046 RJ852042:RJ852046 HN852042:HN852046 WTZ786506:WTZ786510 WKD786506:WKD786510 WAH786506:WAH786510 VQL786506:VQL786510 VGP786506:VGP786510 UWT786506:UWT786510 UMX786506:UMX786510 UDB786506:UDB786510 TTF786506:TTF786510 TJJ786506:TJJ786510 SZN786506:SZN786510 SPR786506:SPR786510 SFV786506:SFV786510 RVZ786506:RVZ786510 RMD786506:RMD786510 RCH786506:RCH786510 QSL786506:QSL786510 QIP786506:QIP786510 PYT786506:PYT786510 POX786506:POX786510 PFB786506:PFB786510 OVF786506:OVF786510 OLJ786506:OLJ786510 OBN786506:OBN786510 NRR786506:NRR786510 NHV786506:NHV786510 MXZ786506:MXZ786510 MOD786506:MOD786510 MEH786506:MEH786510 LUL786506:LUL786510 LKP786506:LKP786510 LAT786506:LAT786510 KQX786506:KQX786510 KHB786506:KHB786510 JXF786506:JXF786510 JNJ786506:JNJ786510 JDN786506:JDN786510 ITR786506:ITR786510 IJV786506:IJV786510 HZZ786506:HZZ786510 HQD786506:HQD786510 HGH786506:HGH786510 GWL786506:GWL786510 GMP786506:GMP786510 GCT786506:GCT786510 FSX786506:FSX786510 FJB786506:FJB786510 EZF786506:EZF786510 EPJ786506:EPJ786510 EFN786506:EFN786510 DVR786506:DVR786510 DLV786506:DLV786510 DBZ786506:DBZ786510 CSD786506:CSD786510 CIH786506:CIH786510 BYL786506:BYL786510 BOP786506:BOP786510 BET786506:BET786510 AUX786506:AUX786510 ALB786506:ALB786510 ABF786506:ABF786510 RJ786506:RJ786510 HN786506:HN786510 WTZ720970:WTZ720974 WKD720970:WKD720974 WAH720970:WAH720974 VQL720970:VQL720974 VGP720970:VGP720974 UWT720970:UWT720974 UMX720970:UMX720974 UDB720970:UDB720974 TTF720970:TTF720974 TJJ720970:TJJ720974 SZN720970:SZN720974 SPR720970:SPR720974 SFV720970:SFV720974 RVZ720970:RVZ720974 RMD720970:RMD720974 RCH720970:RCH720974 QSL720970:QSL720974 QIP720970:QIP720974 PYT720970:PYT720974 POX720970:POX720974 PFB720970:PFB720974 OVF720970:OVF720974 OLJ720970:OLJ720974 OBN720970:OBN720974 NRR720970:NRR720974 NHV720970:NHV720974 MXZ720970:MXZ720974 MOD720970:MOD720974 MEH720970:MEH720974 LUL720970:LUL720974 LKP720970:LKP720974 LAT720970:LAT720974 KQX720970:KQX720974 KHB720970:KHB720974 JXF720970:JXF720974 JNJ720970:JNJ720974 JDN720970:JDN720974 ITR720970:ITR720974 IJV720970:IJV720974 HZZ720970:HZZ720974 HQD720970:HQD720974 HGH720970:HGH720974 GWL720970:GWL720974 GMP720970:GMP720974 GCT720970:GCT720974 FSX720970:FSX720974 FJB720970:FJB720974 EZF720970:EZF720974 EPJ720970:EPJ720974 EFN720970:EFN720974 DVR720970:DVR720974 DLV720970:DLV720974 DBZ720970:DBZ720974 CSD720970:CSD720974 CIH720970:CIH720974 BYL720970:BYL720974 BOP720970:BOP720974 BET720970:BET720974 AUX720970:AUX720974 ALB720970:ALB720974 ABF720970:ABF720974 RJ720970:RJ720974 HN720970:HN720974 WTZ655434:WTZ655438 WKD655434:WKD655438 WAH655434:WAH655438 VQL655434:VQL655438 VGP655434:VGP655438 UWT655434:UWT655438 UMX655434:UMX655438 UDB655434:UDB655438 TTF655434:TTF655438 TJJ655434:TJJ655438 SZN655434:SZN655438 SPR655434:SPR655438 SFV655434:SFV655438 RVZ655434:RVZ655438 RMD655434:RMD655438 RCH655434:RCH655438 QSL655434:QSL655438 QIP655434:QIP655438 PYT655434:PYT655438 POX655434:POX655438 PFB655434:PFB655438 OVF655434:OVF655438 OLJ655434:OLJ655438 OBN655434:OBN655438 NRR655434:NRR655438 NHV655434:NHV655438 MXZ655434:MXZ655438 MOD655434:MOD655438 MEH655434:MEH655438 LUL655434:LUL655438 LKP655434:LKP655438 LAT655434:LAT655438 KQX655434:KQX655438 KHB655434:KHB655438 JXF655434:JXF655438 JNJ655434:JNJ655438 JDN655434:JDN655438 ITR655434:ITR655438 IJV655434:IJV655438 HZZ655434:HZZ655438 HQD655434:HQD655438 HGH655434:HGH655438 GWL655434:GWL655438 GMP655434:GMP655438 GCT655434:GCT655438 FSX655434:FSX655438 FJB655434:FJB655438 EZF655434:EZF655438 EPJ655434:EPJ655438 EFN655434:EFN655438 DVR655434:DVR655438 DLV655434:DLV655438 DBZ655434:DBZ655438 CSD655434:CSD655438 CIH655434:CIH655438 BYL655434:BYL655438 BOP655434:BOP655438 BET655434:BET655438 AUX655434:AUX655438 ALB655434:ALB655438 ABF655434:ABF655438 RJ655434:RJ655438 HN655434:HN655438 WTZ589898:WTZ589902 WKD589898:WKD589902 WAH589898:WAH589902 VQL589898:VQL589902 VGP589898:VGP589902 UWT589898:UWT589902 UMX589898:UMX589902 UDB589898:UDB589902 TTF589898:TTF589902 TJJ589898:TJJ589902 SZN589898:SZN589902 SPR589898:SPR589902 SFV589898:SFV589902 RVZ589898:RVZ589902 RMD589898:RMD589902 RCH589898:RCH589902 QSL589898:QSL589902 QIP589898:QIP589902 PYT589898:PYT589902 POX589898:POX589902 PFB589898:PFB589902 OVF589898:OVF589902 OLJ589898:OLJ589902 OBN589898:OBN589902 NRR589898:NRR589902 NHV589898:NHV589902 MXZ589898:MXZ589902 MOD589898:MOD589902 MEH589898:MEH589902 LUL589898:LUL589902 LKP589898:LKP589902 LAT589898:LAT589902 KQX589898:KQX589902 KHB589898:KHB589902 JXF589898:JXF589902 JNJ589898:JNJ589902 JDN589898:JDN589902 ITR589898:ITR589902 IJV589898:IJV589902 HZZ589898:HZZ589902 HQD589898:HQD589902 HGH589898:HGH589902 GWL589898:GWL589902 GMP589898:GMP589902 GCT589898:GCT589902 FSX589898:FSX589902 FJB589898:FJB589902 EZF589898:EZF589902 EPJ589898:EPJ589902 EFN589898:EFN589902 DVR589898:DVR589902 DLV589898:DLV589902 DBZ589898:DBZ589902 CSD589898:CSD589902 CIH589898:CIH589902 BYL589898:BYL589902 BOP589898:BOP589902 BET589898:BET589902 AUX589898:AUX589902 ALB589898:ALB589902 ABF589898:ABF589902 RJ589898:RJ589902 HN589898:HN589902 WTZ524362:WTZ524366 WKD524362:WKD524366 WAH524362:WAH524366 VQL524362:VQL524366 VGP524362:VGP524366 UWT524362:UWT524366 UMX524362:UMX524366 UDB524362:UDB524366 TTF524362:TTF524366 TJJ524362:TJJ524366 SZN524362:SZN524366 SPR524362:SPR524366 SFV524362:SFV524366 RVZ524362:RVZ524366 RMD524362:RMD524366 RCH524362:RCH524366 QSL524362:QSL524366 QIP524362:QIP524366 PYT524362:PYT524366 POX524362:POX524366 PFB524362:PFB524366 OVF524362:OVF524366 OLJ524362:OLJ524366 OBN524362:OBN524366 NRR524362:NRR524366 NHV524362:NHV524366 MXZ524362:MXZ524366 MOD524362:MOD524366 MEH524362:MEH524366 LUL524362:LUL524366 LKP524362:LKP524366 LAT524362:LAT524366 KQX524362:KQX524366 KHB524362:KHB524366 JXF524362:JXF524366 JNJ524362:JNJ524366 JDN524362:JDN524366 ITR524362:ITR524366 IJV524362:IJV524366 HZZ524362:HZZ524366 HQD524362:HQD524366 HGH524362:HGH524366 GWL524362:GWL524366 GMP524362:GMP524366 GCT524362:GCT524366 FSX524362:FSX524366 FJB524362:FJB524366 EZF524362:EZF524366 EPJ524362:EPJ524366 EFN524362:EFN524366 DVR524362:DVR524366 DLV524362:DLV524366 DBZ524362:DBZ524366 CSD524362:CSD524366 CIH524362:CIH524366 BYL524362:BYL524366 BOP524362:BOP524366 BET524362:BET524366 AUX524362:AUX524366 ALB524362:ALB524366 ABF524362:ABF524366 RJ524362:RJ524366 HN524362:HN524366 WTZ458826:WTZ458830 WKD458826:WKD458830 WAH458826:WAH458830 VQL458826:VQL458830 VGP458826:VGP458830 UWT458826:UWT458830 UMX458826:UMX458830 UDB458826:UDB458830 TTF458826:TTF458830 TJJ458826:TJJ458830 SZN458826:SZN458830 SPR458826:SPR458830 SFV458826:SFV458830 RVZ458826:RVZ458830 RMD458826:RMD458830 RCH458826:RCH458830 QSL458826:QSL458830 QIP458826:QIP458830 PYT458826:PYT458830 POX458826:POX458830 PFB458826:PFB458830 OVF458826:OVF458830 OLJ458826:OLJ458830 OBN458826:OBN458830 NRR458826:NRR458830 NHV458826:NHV458830 MXZ458826:MXZ458830 MOD458826:MOD458830 MEH458826:MEH458830 LUL458826:LUL458830 LKP458826:LKP458830 LAT458826:LAT458830 KQX458826:KQX458830 KHB458826:KHB458830 JXF458826:JXF458830 JNJ458826:JNJ458830 JDN458826:JDN458830 ITR458826:ITR458830 IJV458826:IJV458830 HZZ458826:HZZ458830 HQD458826:HQD458830 HGH458826:HGH458830 GWL458826:GWL458830 GMP458826:GMP458830 GCT458826:GCT458830 FSX458826:FSX458830 FJB458826:FJB458830 EZF458826:EZF458830 EPJ458826:EPJ458830 EFN458826:EFN458830 DVR458826:DVR458830 DLV458826:DLV458830 DBZ458826:DBZ458830 CSD458826:CSD458830 CIH458826:CIH458830 BYL458826:BYL458830 BOP458826:BOP458830 BET458826:BET458830 AUX458826:AUX458830 ALB458826:ALB458830 ABF458826:ABF458830 RJ458826:RJ458830 HN458826:HN458830 WTZ393290:WTZ393294 WKD393290:WKD393294 WAH393290:WAH393294 VQL393290:VQL393294 VGP393290:VGP393294 UWT393290:UWT393294 UMX393290:UMX393294 UDB393290:UDB393294 TTF393290:TTF393294 TJJ393290:TJJ393294 SZN393290:SZN393294 SPR393290:SPR393294 SFV393290:SFV393294 RVZ393290:RVZ393294 RMD393290:RMD393294 RCH393290:RCH393294 QSL393290:QSL393294 QIP393290:QIP393294 PYT393290:PYT393294 POX393290:POX393294 PFB393290:PFB393294 OVF393290:OVF393294 OLJ393290:OLJ393294 OBN393290:OBN393294 NRR393290:NRR393294 NHV393290:NHV393294 MXZ393290:MXZ393294 MOD393290:MOD393294 MEH393290:MEH393294 LUL393290:LUL393294 LKP393290:LKP393294 LAT393290:LAT393294 KQX393290:KQX393294 KHB393290:KHB393294 JXF393290:JXF393294 JNJ393290:JNJ393294 JDN393290:JDN393294 ITR393290:ITR393294 IJV393290:IJV393294 HZZ393290:HZZ393294 HQD393290:HQD393294 HGH393290:HGH393294 GWL393290:GWL393294 GMP393290:GMP393294 GCT393290:GCT393294 FSX393290:FSX393294 FJB393290:FJB393294 EZF393290:EZF393294 EPJ393290:EPJ393294 EFN393290:EFN393294 DVR393290:DVR393294 DLV393290:DLV393294 DBZ393290:DBZ393294 CSD393290:CSD393294 CIH393290:CIH393294 BYL393290:BYL393294 BOP393290:BOP393294 BET393290:BET393294 AUX393290:AUX393294 ALB393290:ALB393294 ABF393290:ABF393294 RJ393290:RJ393294 HN393290:HN393294 WTZ327754:WTZ327758 WKD327754:WKD327758 WAH327754:WAH327758 VQL327754:VQL327758 VGP327754:VGP327758 UWT327754:UWT327758 UMX327754:UMX327758 UDB327754:UDB327758 TTF327754:TTF327758 TJJ327754:TJJ327758 SZN327754:SZN327758 SPR327754:SPR327758 SFV327754:SFV327758 RVZ327754:RVZ327758 RMD327754:RMD327758 RCH327754:RCH327758 QSL327754:QSL327758 QIP327754:QIP327758 PYT327754:PYT327758 POX327754:POX327758 PFB327754:PFB327758 OVF327754:OVF327758 OLJ327754:OLJ327758 OBN327754:OBN327758 NRR327754:NRR327758 NHV327754:NHV327758 MXZ327754:MXZ327758 MOD327754:MOD327758 MEH327754:MEH327758 LUL327754:LUL327758 LKP327754:LKP327758 LAT327754:LAT327758 KQX327754:KQX327758 KHB327754:KHB327758 JXF327754:JXF327758 JNJ327754:JNJ327758 JDN327754:JDN327758 ITR327754:ITR327758 IJV327754:IJV327758 HZZ327754:HZZ327758 HQD327754:HQD327758 HGH327754:HGH327758 GWL327754:GWL327758 GMP327754:GMP327758 GCT327754:GCT327758 FSX327754:FSX327758 FJB327754:FJB327758 EZF327754:EZF327758 EPJ327754:EPJ327758 EFN327754:EFN327758 DVR327754:DVR327758 DLV327754:DLV327758 DBZ327754:DBZ327758 CSD327754:CSD327758 CIH327754:CIH327758 BYL327754:BYL327758 BOP327754:BOP327758 BET327754:BET327758 AUX327754:AUX327758 ALB327754:ALB327758 ABF327754:ABF327758 RJ327754:RJ327758 HN327754:HN327758 WTZ262218:WTZ262222 WKD262218:WKD262222 WAH262218:WAH262222 VQL262218:VQL262222 VGP262218:VGP262222 UWT262218:UWT262222 UMX262218:UMX262222 UDB262218:UDB262222 TTF262218:TTF262222 TJJ262218:TJJ262222 SZN262218:SZN262222 SPR262218:SPR262222 SFV262218:SFV262222 RVZ262218:RVZ262222 RMD262218:RMD262222 RCH262218:RCH262222 QSL262218:QSL262222 QIP262218:QIP262222 PYT262218:PYT262222 POX262218:POX262222 PFB262218:PFB262222 OVF262218:OVF262222 OLJ262218:OLJ262222 OBN262218:OBN262222 NRR262218:NRR262222 NHV262218:NHV262222 MXZ262218:MXZ262222 MOD262218:MOD262222 MEH262218:MEH262222 LUL262218:LUL262222 LKP262218:LKP262222 LAT262218:LAT262222 KQX262218:KQX262222 KHB262218:KHB262222 JXF262218:JXF262222 JNJ262218:JNJ262222 JDN262218:JDN262222 ITR262218:ITR262222 IJV262218:IJV262222 HZZ262218:HZZ262222 HQD262218:HQD262222 HGH262218:HGH262222 GWL262218:GWL262222 GMP262218:GMP262222 GCT262218:GCT262222 FSX262218:FSX262222 FJB262218:FJB262222 EZF262218:EZF262222 EPJ262218:EPJ262222 EFN262218:EFN262222 DVR262218:DVR262222 DLV262218:DLV262222 DBZ262218:DBZ262222 CSD262218:CSD262222 CIH262218:CIH262222 BYL262218:BYL262222 BOP262218:BOP262222 BET262218:BET262222 AUX262218:AUX262222 ALB262218:ALB262222 ABF262218:ABF262222 RJ262218:RJ262222 HN262218:HN262222 WTZ196682:WTZ196686 WKD196682:WKD196686 WAH196682:WAH196686 VQL196682:VQL196686 VGP196682:VGP196686 UWT196682:UWT196686 UMX196682:UMX196686 UDB196682:UDB196686 TTF196682:TTF196686 TJJ196682:TJJ196686 SZN196682:SZN196686 SPR196682:SPR196686 SFV196682:SFV196686 RVZ196682:RVZ196686 RMD196682:RMD196686 RCH196682:RCH196686 QSL196682:QSL196686 QIP196682:QIP196686 PYT196682:PYT196686 POX196682:POX196686 PFB196682:PFB196686 OVF196682:OVF196686 OLJ196682:OLJ196686 OBN196682:OBN196686 NRR196682:NRR196686 NHV196682:NHV196686 MXZ196682:MXZ196686 MOD196682:MOD196686 MEH196682:MEH196686 LUL196682:LUL196686 LKP196682:LKP196686 LAT196682:LAT196686 KQX196682:KQX196686 KHB196682:KHB196686 JXF196682:JXF196686 JNJ196682:JNJ196686 JDN196682:JDN196686 ITR196682:ITR196686 IJV196682:IJV196686 HZZ196682:HZZ196686 HQD196682:HQD196686 HGH196682:HGH196686 GWL196682:GWL196686 GMP196682:GMP196686 GCT196682:GCT196686 FSX196682:FSX196686 FJB196682:FJB196686 EZF196682:EZF196686 EPJ196682:EPJ196686 EFN196682:EFN196686 DVR196682:DVR196686 DLV196682:DLV196686 DBZ196682:DBZ196686 CSD196682:CSD196686 CIH196682:CIH196686 BYL196682:BYL196686 BOP196682:BOP196686 BET196682:BET196686 AUX196682:AUX196686 ALB196682:ALB196686 ABF196682:ABF196686 RJ196682:RJ196686 HN196682:HN196686 WTZ131146:WTZ131150 WKD131146:WKD131150 WAH131146:WAH131150 VQL131146:VQL131150 VGP131146:VGP131150 UWT131146:UWT131150 UMX131146:UMX131150 UDB131146:UDB131150 TTF131146:TTF131150 TJJ131146:TJJ131150 SZN131146:SZN131150 SPR131146:SPR131150 SFV131146:SFV131150 RVZ131146:RVZ131150 RMD131146:RMD131150 RCH131146:RCH131150 QSL131146:QSL131150 QIP131146:QIP131150 PYT131146:PYT131150 POX131146:POX131150 PFB131146:PFB131150 OVF131146:OVF131150 OLJ131146:OLJ131150 OBN131146:OBN131150 NRR131146:NRR131150 NHV131146:NHV131150 MXZ131146:MXZ131150 MOD131146:MOD131150 MEH131146:MEH131150 LUL131146:LUL131150 LKP131146:LKP131150 LAT131146:LAT131150 KQX131146:KQX131150 KHB131146:KHB131150 JXF131146:JXF131150 JNJ131146:JNJ131150 JDN131146:JDN131150 ITR131146:ITR131150 IJV131146:IJV131150 HZZ131146:HZZ131150 HQD131146:HQD131150 HGH131146:HGH131150 GWL131146:GWL131150 GMP131146:GMP131150 GCT131146:GCT131150 FSX131146:FSX131150 FJB131146:FJB131150 EZF131146:EZF131150 EPJ131146:EPJ131150 EFN131146:EFN131150 DVR131146:DVR131150 DLV131146:DLV131150 DBZ131146:DBZ131150 CSD131146:CSD131150 CIH131146:CIH131150 BYL131146:BYL131150 BOP131146:BOP131150 BET131146:BET131150 AUX131146:AUX131150 ALB131146:ALB131150 ABF131146:ABF131150 RJ131146:RJ131150 HN131146:HN131150 WTZ65610:WTZ65614 WKD65610:WKD65614 WAH65610:WAH65614 VQL65610:VQL65614 VGP65610:VGP65614 UWT65610:UWT65614 UMX65610:UMX65614 UDB65610:UDB65614 TTF65610:TTF65614 TJJ65610:TJJ65614 SZN65610:SZN65614 SPR65610:SPR65614 SFV65610:SFV65614 RVZ65610:RVZ65614 RMD65610:RMD65614 RCH65610:RCH65614 QSL65610:QSL65614 QIP65610:QIP65614 PYT65610:PYT65614 POX65610:POX65614 PFB65610:PFB65614 OVF65610:OVF65614 OLJ65610:OLJ65614 OBN65610:OBN65614 NRR65610:NRR65614 NHV65610:NHV65614 MXZ65610:MXZ65614 MOD65610:MOD65614 MEH65610:MEH65614 LUL65610:LUL65614 LKP65610:LKP65614 LAT65610:LAT65614 KQX65610:KQX65614 KHB65610:KHB65614 JXF65610:JXF65614 JNJ65610:JNJ65614 JDN65610:JDN65614 ITR65610:ITR65614 IJV65610:IJV65614 HZZ65610:HZZ65614 HQD65610:HQD65614 HGH65610:HGH65614 GWL65610:GWL65614 GMP65610:GMP65614 GCT65610:GCT65614 FSX65610:FSX65614 FJB65610:FJB65614 EZF65610:EZF65614 EPJ65610:EPJ65614 EFN65610:EFN65614 DVR65610:DVR65614 DLV65610:DLV65614 DBZ65610:DBZ65614 CSD65610:CSD65614 CIH65610:CIH65614 BYL65610:BYL65614 BOP65610:BOP65614 BET65610:BET65614 AUX65610:AUX65614 ALB65610:ALB65614 ABF65610:ABF65614 RJ65610:RJ65614 HN65610:HN65614 WTZ982397 WKD982397 WAH982397 VQL982397 VGP982397 UWT982397 UMX982397 UDB982397 TTF982397 TJJ982397 SZN982397 SPR982397 SFV982397 RVZ982397 RMD982397 RCH982397 QSL982397 QIP982397 PYT982397 POX982397 PFB982397 OVF982397 OLJ982397 OBN982397 NRR982397 NHV982397 MXZ982397 MOD982397 MEH982397 LUL982397 LKP982397 LAT982397 KQX982397 KHB982397 JXF982397 JNJ982397 JDN982397 ITR982397 IJV982397 HZZ982397 HQD982397 HGH982397 GWL982397 GMP982397 GCT982397 FSX982397 FJB982397 EZF982397 EPJ982397 EFN982397 DVR982397 DLV982397 DBZ982397 CSD982397 CIH982397 BYL982397 BOP982397 BET982397 AUX982397 ALB982397 ABF982397 RJ982397 HN982397 WTZ916861 WKD916861 WAH916861 VQL916861 VGP916861 UWT916861 UMX916861 UDB916861 TTF916861 TJJ916861 SZN916861 SPR916861 SFV916861 RVZ916861 RMD916861 RCH916861 QSL916861 QIP916861 PYT916861 POX916861 PFB916861 OVF916861 OLJ916861 OBN916861 NRR916861 NHV916861 MXZ916861 MOD916861 MEH916861 LUL916861 LKP916861 LAT916861 KQX916861 KHB916861 JXF916861 JNJ916861 JDN916861 ITR916861 IJV916861 HZZ916861 HQD916861 HGH916861 GWL916861 GMP916861 GCT916861 FSX916861 FJB916861 EZF916861 EPJ916861 EFN916861 DVR916861 DLV916861 DBZ916861 CSD916861 CIH916861 BYL916861 BOP916861 BET916861 AUX916861 ALB916861 ABF916861 RJ916861 HN916861 WTZ851325 WKD851325 WAH851325 VQL851325 VGP851325 UWT851325 UMX851325 UDB851325 TTF851325 TJJ851325 SZN851325 SPR851325 SFV851325 RVZ851325 RMD851325 RCH851325 QSL851325 QIP851325 PYT851325 POX851325 PFB851325 OVF851325 OLJ851325 OBN851325 NRR851325 NHV851325 MXZ851325 MOD851325 MEH851325 LUL851325 LKP851325 LAT851325 KQX851325 KHB851325 JXF851325 JNJ851325 JDN851325 ITR851325 IJV851325 HZZ851325 HQD851325 HGH851325 GWL851325 GMP851325 GCT851325 FSX851325 FJB851325 EZF851325 EPJ851325 EFN851325 DVR851325 DLV851325 DBZ851325 CSD851325 CIH851325 BYL851325 BOP851325 BET851325 AUX851325 ALB851325 ABF851325 RJ851325 HN851325 WTZ785789 WKD785789 WAH785789 VQL785789 VGP785789 UWT785789 UMX785789 UDB785789 TTF785789 TJJ785789 SZN785789 SPR785789 SFV785789 RVZ785789 RMD785789 RCH785789 QSL785789 QIP785789 PYT785789 POX785789 PFB785789 OVF785789 OLJ785789 OBN785789 NRR785789 NHV785789 MXZ785789 MOD785789 MEH785789 LUL785789 LKP785789 LAT785789 KQX785789 KHB785789 JXF785789 JNJ785789 JDN785789 ITR785789 IJV785789 HZZ785789 HQD785789 HGH785789 GWL785789 GMP785789 GCT785789 FSX785789 FJB785789 EZF785789 EPJ785789 EFN785789 DVR785789 DLV785789 DBZ785789 CSD785789 CIH785789 BYL785789 BOP785789 BET785789 AUX785789 ALB785789 ABF785789 RJ785789 HN785789 WTZ720253 WKD720253 WAH720253 VQL720253 VGP720253 UWT720253 UMX720253 UDB720253 TTF720253 TJJ720253 SZN720253 SPR720253 SFV720253 RVZ720253 RMD720253 RCH720253 QSL720253 QIP720253 PYT720253 POX720253 PFB720253 OVF720253 OLJ720253 OBN720253 NRR720253 NHV720253 MXZ720253 MOD720253 MEH720253 LUL720253 LKP720253 LAT720253 KQX720253 KHB720253 JXF720253 JNJ720253 JDN720253 ITR720253 IJV720253 HZZ720253 HQD720253 HGH720253 GWL720253 GMP720253 GCT720253 FSX720253 FJB720253 EZF720253 EPJ720253 EFN720253 DVR720253 DLV720253 DBZ720253 CSD720253 CIH720253 BYL720253 BOP720253 BET720253 AUX720253 ALB720253 ABF720253 RJ720253 HN720253 WTZ654717 WKD654717 WAH654717 VQL654717 VGP654717 UWT654717 UMX654717 UDB654717 TTF654717 TJJ654717 SZN654717 SPR654717 SFV654717 RVZ654717 RMD654717 RCH654717 QSL654717 QIP654717 PYT654717 POX654717 PFB654717 OVF654717 OLJ654717 OBN654717 NRR654717 NHV654717 MXZ654717 MOD654717 MEH654717 LUL654717 LKP654717 LAT654717 KQX654717 KHB654717 JXF654717 JNJ654717 JDN654717 ITR654717 IJV654717 HZZ654717 HQD654717 HGH654717 GWL654717 GMP654717 GCT654717 FSX654717 FJB654717 EZF654717 EPJ654717 EFN654717 DVR654717 DLV654717 DBZ654717 CSD654717 CIH654717 BYL654717 BOP654717 BET654717 AUX654717 ALB654717 ABF654717 RJ654717 HN654717 WTZ589181 WKD589181 WAH589181 VQL589181 VGP589181 UWT589181 UMX589181 UDB589181 TTF589181 TJJ589181 SZN589181 SPR589181 SFV589181 RVZ589181 RMD589181 RCH589181 QSL589181 QIP589181 PYT589181 POX589181 PFB589181 OVF589181 OLJ589181 OBN589181 NRR589181 NHV589181 MXZ589181 MOD589181 MEH589181 LUL589181 LKP589181 LAT589181 KQX589181 KHB589181 JXF589181 JNJ589181 JDN589181 ITR589181 IJV589181 HZZ589181 HQD589181 HGH589181 GWL589181 GMP589181 GCT589181 FSX589181 FJB589181 EZF589181 EPJ589181 EFN589181 DVR589181 DLV589181 DBZ589181 CSD589181 CIH589181 BYL589181 BOP589181 BET589181 AUX589181 ALB589181 ABF589181 RJ589181 HN589181 WTZ523645 WKD523645 WAH523645 VQL523645 VGP523645 UWT523645 UMX523645 UDB523645 TTF523645 TJJ523645 SZN523645 SPR523645 SFV523645 RVZ523645 RMD523645 RCH523645 QSL523645 QIP523645 PYT523645 POX523645 PFB523645 OVF523645 OLJ523645 OBN523645 NRR523645 NHV523645 MXZ523645 MOD523645 MEH523645 LUL523645 LKP523645 LAT523645 KQX523645 KHB523645 JXF523645 JNJ523645 JDN523645 ITR523645 IJV523645 HZZ523645 HQD523645 HGH523645 GWL523645 GMP523645 GCT523645 FSX523645 FJB523645 EZF523645 EPJ523645 EFN523645 DVR523645 DLV523645 DBZ523645 CSD523645 CIH523645 BYL523645 BOP523645 BET523645 AUX523645 ALB523645 ABF523645 RJ523645 HN523645 WTZ458109 WKD458109 WAH458109 VQL458109 VGP458109 UWT458109 UMX458109 UDB458109 TTF458109 TJJ458109 SZN458109 SPR458109 SFV458109 RVZ458109 RMD458109 RCH458109 QSL458109 QIP458109 PYT458109 POX458109 PFB458109 OVF458109 OLJ458109 OBN458109 NRR458109 NHV458109 MXZ458109 MOD458109 MEH458109 LUL458109 LKP458109 LAT458109 KQX458109 KHB458109 JXF458109 JNJ458109 JDN458109 ITR458109 IJV458109 HZZ458109 HQD458109 HGH458109 GWL458109 GMP458109 GCT458109 FSX458109 FJB458109 EZF458109 EPJ458109 EFN458109 DVR458109 DLV458109 DBZ458109 CSD458109 CIH458109 BYL458109 BOP458109 BET458109 AUX458109 ALB458109 ABF458109 RJ458109 HN458109 WTZ392573 WKD392573 WAH392573 VQL392573 VGP392573 UWT392573 UMX392573 UDB392573 TTF392573 TJJ392573 SZN392573 SPR392573 SFV392573 RVZ392573 RMD392573 RCH392573 QSL392573 QIP392573 PYT392573 POX392573 PFB392573 OVF392573 OLJ392573 OBN392573 NRR392573 NHV392573 MXZ392573 MOD392573 MEH392573 LUL392573 LKP392573 LAT392573 KQX392573 KHB392573 JXF392573 JNJ392573 JDN392573 ITR392573 IJV392573 HZZ392573 HQD392573 HGH392573 GWL392573 GMP392573 GCT392573 FSX392573 FJB392573 EZF392573 EPJ392573 EFN392573 DVR392573 DLV392573 DBZ392573 CSD392573 CIH392573 BYL392573 BOP392573 BET392573 AUX392573 ALB392573 ABF392573 RJ392573 HN392573 WTZ327037 WKD327037 WAH327037 VQL327037 VGP327037 UWT327037 UMX327037 UDB327037 TTF327037 TJJ327037 SZN327037 SPR327037 SFV327037 RVZ327037 RMD327037 RCH327037 QSL327037 QIP327037 PYT327037 POX327037 PFB327037 OVF327037 OLJ327037 OBN327037 NRR327037 NHV327037 MXZ327037 MOD327037 MEH327037 LUL327037 LKP327037 LAT327037 KQX327037 KHB327037 JXF327037 JNJ327037 JDN327037 ITR327037 IJV327037 HZZ327037 HQD327037 HGH327037 GWL327037 GMP327037 GCT327037 FSX327037 FJB327037 EZF327037 EPJ327037 EFN327037 DVR327037 DLV327037 DBZ327037 CSD327037 CIH327037 BYL327037 BOP327037 BET327037 AUX327037 ALB327037 ABF327037 RJ327037 HN327037 WTZ261501 WKD261501 WAH261501 VQL261501 VGP261501 UWT261501 UMX261501 UDB261501 TTF261501 TJJ261501 SZN261501 SPR261501 SFV261501 RVZ261501 RMD261501 RCH261501 QSL261501 QIP261501 PYT261501 POX261501 PFB261501 OVF261501 OLJ261501 OBN261501 NRR261501 NHV261501 MXZ261501 MOD261501 MEH261501 LUL261501 LKP261501 LAT261501 KQX261501 KHB261501 JXF261501 JNJ261501 JDN261501 ITR261501 IJV261501 HZZ261501 HQD261501 HGH261501 GWL261501 GMP261501 GCT261501 FSX261501 FJB261501 EZF261501 EPJ261501 EFN261501 DVR261501 DLV261501 DBZ261501 CSD261501 CIH261501 BYL261501 BOP261501 BET261501 AUX261501 ALB261501 ABF261501 RJ261501 HN261501 WTZ195965 WKD195965 WAH195965 VQL195965 VGP195965 UWT195965 UMX195965 UDB195965 TTF195965 TJJ195965 SZN195965 SPR195965 SFV195965 RVZ195965 RMD195965 RCH195965 QSL195965 QIP195965 PYT195965 POX195965 PFB195965 OVF195965 OLJ195965 OBN195965 NRR195965 NHV195965 MXZ195965 MOD195965 MEH195965 LUL195965 LKP195965 LAT195965 KQX195965 KHB195965 JXF195965 JNJ195965 JDN195965 ITR195965 IJV195965 HZZ195965 HQD195965 HGH195965 GWL195965 GMP195965 GCT195965 FSX195965 FJB195965 EZF195965 EPJ195965 EFN195965 DVR195965 DLV195965 DBZ195965 CSD195965 CIH195965 BYL195965 BOP195965 BET195965 AUX195965 ALB195965 ABF195965 RJ195965 HN195965 WTZ130429 WKD130429 WAH130429 VQL130429 VGP130429 UWT130429 UMX130429 UDB130429 TTF130429 TJJ130429 SZN130429 SPR130429 SFV130429 RVZ130429 RMD130429 RCH130429 QSL130429 QIP130429 PYT130429 POX130429 PFB130429 OVF130429 OLJ130429 OBN130429 NRR130429 NHV130429 MXZ130429 MOD130429 MEH130429 LUL130429 LKP130429 LAT130429 KQX130429 KHB130429 JXF130429 JNJ130429 JDN130429 ITR130429 IJV130429 HZZ130429 HQD130429 HGH130429 GWL130429 GMP130429 GCT130429 FSX130429 FJB130429 EZF130429 EPJ130429 EFN130429 DVR130429 DLV130429 DBZ130429 CSD130429 CIH130429 BYL130429 BOP130429 BET130429 AUX130429 ALB130429 ABF130429 RJ130429 HN130429 WTZ64893 WKD64893 WAH64893 VQL64893 VGP64893 UWT64893 UMX64893 UDB64893 TTF64893 TJJ64893 SZN64893 SPR64893 SFV64893 RVZ64893 RMD64893 RCH64893 QSL64893 QIP64893 PYT64893 POX64893 PFB64893 OVF64893 OLJ64893 OBN64893 NRR64893 NHV64893 MXZ64893 MOD64893 MEH64893 LUL64893 LKP64893 LAT64893 KQX64893 KHB64893 JXF64893 JNJ64893 JDN64893 ITR64893 IJV64893 HZZ64893 HQD64893 HGH64893 GWL64893 GMP64893 GCT64893 FSX64893 FJB64893 EZF64893 EPJ64893 EFN64893 DVR64893 DLV64893 DBZ64893 CSD64893 CIH64893 BYL64893 BOP64893 BET64893 AUX64893 ALB64893 ABF64893 RJ64893 HN64893 WTZ982442 WKD982442 WAH982442 VQL982442 VGP982442 UWT982442 UMX982442 UDB982442 TTF982442 TJJ982442 SZN982442 SPR982442 SFV982442 RVZ982442 RMD982442 RCH982442 QSL982442 QIP982442 PYT982442 POX982442 PFB982442 OVF982442 OLJ982442 OBN982442 NRR982442 NHV982442 MXZ982442 MOD982442 MEH982442 LUL982442 LKP982442 LAT982442 KQX982442 KHB982442 JXF982442 JNJ982442 JDN982442 ITR982442 IJV982442 HZZ982442 HQD982442 HGH982442 GWL982442 GMP982442 GCT982442 FSX982442 FJB982442 EZF982442 EPJ982442 EFN982442 DVR982442 DLV982442 DBZ982442 CSD982442 CIH982442 BYL982442 BOP982442 BET982442 AUX982442 ALB982442 ABF982442 RJ982442 HN982442 WTZ916906 WKD916906 WAH916906 VQL916906 VGP916906 UWT916906 UMX916906 UDB916906 TTF916906 TJJ916906 SZN916906 SPR916906 SFV916906 RVZ916906 RMD916906 RCH916906 QSL916906 QIP916906 PYT916906 POX916906 PFB916906 OVF916906 OLJ916906 OBN916906 NRR916906 NHV916906 MXZ916906 MOD916906 MEH916906 LUL916906 LKP916906 LAT916906 KQX916906 KHB916906 JXF916906 JNJ916906 JDN916906 ITR916906 IJV916906 HZZ916906 HQD916906 HGH916906 GWL916906 GMP916906 GCT916906 FSX916906 FJB916906 EZF916906 EPJ916906 EFN916906 DVR916906 DLV916906 DBZ916906 CSD916906 CIH916906 BYL916906 BOP916906 BET916906 AUX916906 ALB916906 ABF916906 RJ916906 HN916906 WTZ851370 WKD851370 WAH851370 VQL851370 VGP851370 UWT851370 UMX851370 UDB851370 TTF851370 TJJ851370 SZN851370 SPR851370 SFV851370 RVZ851370 RMD851370 RCH851370 QSL851370 QIP851370 PYT851370 POX851370 PFB851370 OVF851370 OLJ851370 OBN851370 NRR851370 NHV851370 MXZ851370 MOD851370 MEH851370 LUL851370 LKP851370 LAT851370 KQX851370 KHB851370 JXF851370 JNJ851370 JDN851370 ITR851370 IJV851370 HZZ851370 HQD851370 HGH851370 GWL851370 GMP851370 GCT851370 FSX851370 FJB851370 EZF851370 EPJ851370 EFN851370 DVR851370 DLV851370 DBZ851370 CSD851370 CIH851370 BYL851370 BOP851370 BET851370 AUX851370 ALB851370 ABF851370 RJ851370 HN851370 WTZ785834 WKD785834 WAH785834 VQL785834 VGP785834 UWT785834 UMX785834 UDB785834 TTF785834 TJJ785834 SZN785834 SPR785834 SFV785834 RVZ785834 RMD785834 RCH785834 QSL785834 QIP785834 PYT785834 POX785834 PFB785834 OVF785834 OLJ785834 OBN785834 NRR785834 NHV785834 MXZ785834 MOD785834 MEH785834 LUL785834 LKP785834 LAT785834 KQX785834 KHB785834 JXF785834 JNJ785834 JDN785834 ITR785834 IJV785834 HZZ785834 HQD785834 HGH785834 GWL785834 GMP785834 GCT785834 FSX785834 FJB785834 EZF785834 EPJ785834 EFN785834 DVR785834 DLV785834 DBZ785834 CSD785834 CIH785834 BYL785834 BOP785834 BET785834 AUX785834 ALB785834 ABF785834 RJ785834 HN785834 WTZ720298 WKD720298 WAH720298 VQL720298 VGP720298 UWT720298 UMX720298 UDB720298 TTF720298 TJJ720298 SZN720298 SPR720298 SFV720298 RVZ720298 RMD720298 RCH720298 QSL720298 QIP720298 PYT720298 POX720298 PFB720298 OVF720298 OLJ720298 OBN720298 NRR720298 NHV720298 MXZ720298 MOD720298 MEH720298 LUL720298 LKP720298 LAT720298 KQX720298 KHB720298 JXF720298 JNJ720298 JDN720298 ITR720298 IJV720298 HZZ720298 HQD720298 HGH720298 GWL720298 GMP720298 GCT720298 FSX720298 FJB720298 EZF720298 EPJ720298 EFN720298 DVR720298 DLV720298 DBZ720298 CSD720298 CIH720298 BYL720298 BOP720298 BET720298 AUX720298 ALB720298 ABF720298 RJ720298 HN720298 WTZ654762 WKD654762 WAH654762 VQL654762 VGP654762 UWT654762 UMX654762 UDB654762 TTF654762 TJJ654762 SZN654762 SPR654762 SFV654762 RVZ654762 RMD654762 RCH654762 QSL654762 QIP654762 PYT654762 POX654762 PFB654762 OVF654762 OLJ654762 OBN654762 NRR654762 NHV654762 MXZ654762 MOD654762 MEH654762 LUL654762 LKP654762 LAT654762 KQX654762 KHB654762 JXF654762 JNJ654762 JDN654762 ITR654762 IJV654762 HZZ654762 HQD654762 HGH654762 GWL654762 GMP654762 GCT654762 FSX654762 FJB654762 EZF654762 EPJ654762 EFN654762 DVR654762 DLV654762 DBZ654762 CSD654762 CIH654762 BYL654762 BOP654762 BET654762 AUX654762 ALB654762 ABF654762 RJ654762 HN654762 WTZ589226 WKD589226 WAH589226 VQL589226 VGP589226 UWT589226 UMX589226 UDB589226 TTF589226 TJJ589226 SZN589226 SPR589226 SFV589226 RVZ589226 RMD589226 RCH589226 QSL589226 QIP589226 PYT589226 POX589226 PFB589226 OVF589226 OLJ589226 OBN589226 NRR589226 NHV589226 MXZ589226 MOD589226 MEH589226 LUL589226 LKP589226 LAT589226 KQX589226 KHB589226 JXF589226 JNJ589226 JDN589226 ITR589226 IJV589226 HZZ589226 HQD589226 HGH589226 GWL589226 GMP589226 GCT589226 FSX589226 FJB589226 EZF589226 EPJ589226 EFN589226 DVR589226 DLV589226 DBZ589226 CSD589226 CIH589226 BYL589226 BOP589226 BET589226 AUX589226 ALB589226 ABF589226 RJ589226 HN589226 WTZ523690 WKD523690 WAH523690 VQL523690 VGP523690 UWT523690 UMX523690 UDB523690 TTF523690 TJJ523690 SZN523690 SPR523690 SFV523690 RVZ523690 RMD523690 RCH523690 QSL523690 QIP523690 PYT523690 POX523690 PFB523690 OVF523690 OLJ523690 OBN523690 NRR523690 NHV523690 MXZ523690 MOD523690 MEH523690 LUL523690 LKP523690 LAT523690 KQX523690 KHB523690 JXF523690 JNJ523690 JDN523690 ITR523690 IJV523690 HZZ523690 HQD523690 HGH523690 GWL523690 GMP523690 GCT523690 FSX523690 FJB523690 EZF523690 EPJ523690 EFN523690 DVR523690 DLV523690 DBZ523690 CSD523690 CIH523690 BYL523690 BOP523690 BET523690 AUX523690 ALB523690 ABF523690 RJ523690 HN523690 WTZ458154 WKD458154 WAH458154 VQL458154 VGP458154 UWT458154 UMX458154 UDB458154 TTF458154 TJJ458154 SZN458154 SPR458154 SFV458154 RVZ458154 RMD458154 RCH458154 QSL458154 QIP458154 PYT458154 POX458154 PFB458154 OVF458154 OLJ458154 OBN458154 NRR458154 NHV458154 MXZ458154 MOD458154 MEH458154 LUL458154 LKP458154 LAT458154 KQX458154 KHB458154 JXF458154 JNJ458154 JDN458154 ITR458154 IJV458154 HZZ458154 HQD458154 HGH458154 GWL458154 GMP458154 GCT458154 FSX458154 FJB458154 EZF458154 EPJ458154 EFN458154 DVR458154 DLV458154 DBZ458154 CSD458154 CIH458154 BYL458154 BOP458154 BET458154 AUX458154 ALB458154 ABF458154 RJ458154 HN458154 WTZ392618 WKD392618 WAH392618 VQL392618 VGP392618 UWT392618 UMX392618 UDB392618 TTF392618 TJJ392618 SZN392618 SPR392618 SFV392618 RVZ392618 RMD392618 RCH392618 QSL392618 QIP392618 PYT392618 POX392618 PFB392618 OVF392618 OLJ392618 OBN392618 NRR392618 NHV392618 MXZ392618 MOD392618 MEH392618 LUL392618 LKP392618 LAT392618 KQX392618 KHB392618 JXF392618 JNJ392618 JDN392618 ITR392618 IJV392618 HZZ392618 HQD392618 HGH392618 GWL392618 GMP392618 GCT392618 FSX392618 FJB392618 EZF392618 EPJ392618 EFN392618 DVR392618 DLV392618 DBZ392618 CSD392618 CIH392618 BYL392618 BOP392618 BET392618 AUX392618 ALB392618 ABF392618 RJ392618 HN392618 WTZ327082 WKD327082 WAH327082 VQL327082 VGP327082 UWT327082 UMX327082 UDB327082 TTF327082 TJJ327082 SZN327082 SPR327082 SFV327082 RVZ327082 RMD327082 RCH327082 QSL327082 QIP327082 PYT327082 POX327082 PFB327082 OVF327082 OLJ327082 OBN327082 NRR327082 NHV327082 MXZ327082 MOD327082 MEH327082 LUL327082 LKP327082 LAT327082 KQX327082 KHB327082 JXF327082 JNJ327082 JDN327082 ITR327082 IJV327082 HZZ327082 HQD327082 HGH327082 GWL327082 GMP327082 GCT327082 FSX327082 FJB327082 EZF327082 EPJ327082 EFN327082 DVR327082 DLV327082 DBZ327082 CSD327082 CIH327082 BYL327082 BOP327082 BET327082 AUX327082 ALB327082 ABF327082 RJ327082 HN327082 WTZ261546 WKD261546 WAH261546 VQL261546 VGP261546 UWT261546 UMX261546 UDB261546 TTF261546 TJJ261546 SZN261546 SPR261546 SFV261546 RVZ261546 RMD261546 RCH261546 QSL261546 QIP261546 PYT261546 POX261546 PFB261546 OVF261546 OLJ261546 OBN261546 NRR261546 NHV261546 MXZ261546 MOD261546 MEH261546 LUL261546 LKP261546 LAT261546 KQX261546 KHB261546 JXF261546 JNJ261546 JDN261546 ITR261546 IJV261546 HZZ261546 HQD261546 HGH261546 GWL261546 GMP261546 GCT261546 FSX261546 FJB261546 EZF261546 EPJ261546 EFN261546 DVR261546 DLV261546 DBZ261546 CSD261546 CIH261546 BYL261546 BOP261546 BET261546 AUX261546 ALB261546 ABF261546 RJ261546 HN261546 WTZ196010 WKD196010 WAH196010 VQL196010 VGP196010 UWT196010 UMX196010 UDB196010 TTF196010 TJJ196010 SZN196010 SPR196010 SFV196010 RVZ196010 RMD196010 RCH196010 QSL196010 QIP196010 PYT196010 POX196010 PFB196010 OVF196010 OLJ196010 OBN196010 NRR196010 NHV196010 MXZ196010 MOD196010 MEH196010 LUL196010 LKP196010 LAT196010 KQX196010 KHB196010 JXF196010 JNJ196010 JDN196010 ITR196010 IJV196010 HZZ196010 HQD196010 HGH196010 GWL196010 GMP196010 GCT196010 FSX196010 FJB196010 EZF196010 EPJ196010 EFN196010 DVR196010 DLV196010 DBZ196010 CSD196010 CIH196010 BYL196010 BOP196010 BET196010 AUX196010 ALB196010 ABF196010 RJ196010 HN196010 WTZ130474 WKD130474 WAH130474 VQL130474 VGP130474 UWT130474 UMX130474 UDB130474 TTF130474 TJJ130474 SZN130474 SPR130474 SFV130474 RVZ130474 RMD130474 RCH130474 QSL130474 QIP130474 PYT130474 POX130474 PFB130474 OVF130474 OLJ130474 OBN130474 NRR130474 NHV130474 MXZ130474 MOD130474 MEH130474 LUL130474 LKP130474 LAT130474 KQX130474 KHB130474 JXF130474 JNJ130474 JDN130474 ITR130474 IJV130474 HZZ130474 HQD130474 HGH130474 GWL130474 GMP130474 GCT130474 FSX130474 FJB130474 EZF130474 EPJ130474 EFN130474 DVR130474 DLV130474 DBZ130474 CSD130474 CIH130474 BYL130474 BOP130474 BET130474 AUX130474 ALB130474 ABF130474 RJ130474 HN130474 WTZ64938 WKD64938 WAH64938 VQL64938 VGP64938 UWT64938 UMX64938 UDB64938 TTF64938 TJJ64938 SZN64938 SPR64938 SFV64938 RVZ64938 RMD64938 RCH64938 QSL64938 QIP64938 PYT64938 POX64938 PFB64938 OVF64938 OLJ64938 OBN64938 NRR64938 NHV64938 MXZ64938 MOD64938 MEH64938 LUL64938 LKP64938 LAT64938 KQX64938 KHB64938 JXF64938 JNJ64938 JDN64938 ITR64938 IJV64938 HZZ64938 HQD64938 HGH64938 GWL64938 GMP64938 GCT64938 FSX64938 FJB64938 EZF64938 EPJ64938 EFN64938 DVR64938 DLV64938 DBZ64938 CSD64938 CIH64938 BYL64938 BOP64938 BET64938 AUX64938 ALB64938 ABF64938 RJ64938 HN64938 WTZ982742:WTZ982743 WKD982742:WKD982743 WAH982742:WAH982743 VQL982742:VQL982743 VGP982742:VGP982743 UWT982742:UWT982743 UMX982742:UMX982743 UDB982742:UDB982743 TTF982742:TTF982743 TJJ982742:TJJ982743 SZN982742:SZN982743 SPR982742:SPR982743 SFV982742:SFV982743 RVZ982742:RVZ982743 RMD982742:RMD982743 RCH982742:RCH982743 QSL982742:QSL982743 QIP982742:QIP982743 PYT982742:PYT982743 POX982742:POX982743 PFB982742:PFB982743 OVF982742:OVF982743 OLJ982742:OLJ982743 OBN982742:OBN982743 NRR982742:NRR982743 NHV982742:NHV982743 MXZ982742:MXZ982743 MOD982742:MOD982743 MEH982742:MEH982743 LUL982742:LUL982743 LKP982742:LKP982743 LAT982742:LAT982743 KQX982742:KQX982743 KHB982742:KHB982743 JXF982742:JXF982743 JNJ982742:JNJ982743 JDN982742:JDN982743 ITR982742:ITR982743 IJV982742:IJV982743 HZZ982742:HZZ982743 HQD982742:HQD982743 HGH982742:HGH982743 GWL982742:GWL982743 GMP982742:GMP982743 GCT982742:GCT982743 FSX982742:FSX982743 FJB982742:FJB982743 EZF982742:EZF982743 EPJ982742:EPJ982743 EFN982742:EFN982743 DVR982742:DVR982743 DLV982742:DLV982743 DBZ982742:DBZ982743 CSD982742:CSD982743 CIH982742:CIH982743 BYL982742:BYL982743 BOP982742:BOP982743 BET982742:BET982743 AUX982742:AUX982743 ALB982742:ALB982743 ABF982742:ABF982743 RJ982742:RJ982743 HN982742:HN982743 WTZ917206:WTZ917207 WKD917206:WKD917207 WAH917206:WAH917207 VQL917206:VQL917207 VGP917206:VGP917207 UWT917206:UWT917207 UMX917206:UMX917207 UDB917206:UDB917207 TTF917206:TTF917207 TJJ917206:TJJ917207 SZN917206:SZN917207 SPR917206:SPR917207 SFV917206:SFV917207 RVZ917206:RVZ917207 RMD917206:RMD917207 RCH917206:RCH917207 QSL917206:QSL917207 QIP917206:QIP917207 PYT917206:PYT917207 POX917206:POX917207 PFB917206:PFB917207 OVF917206:OVF917207 OLJ917206:OLJ917207 OBN917206:OBN917207 NRR917206:NRR917207 NHV917206:NHV917207 MXZ917206:MXZ917207 MOD917206:MOD917207 MEH917206:MEH917207 LUL917206:LUL917207 LKP917206:LKP917207 LAT917206:LAT917207 KQX917206:KQX917207 KHB917206:KHB917207 JXF917206:JXF917207 JNJ917206:JNJ917207 JDN917206:JDN917207 ITR917206:ITR917207 IJV917206:IJV917207 HZZ917206:HZZ917207 HQD917206:HQD917207 HGH917206:HGH917207 GWL917206:GWL917207 GMP917206:GMP917207 GCT917206:GCT917207 FSX917206:FSX917207 FJB917206:FJB917207 EZF917206:EZF917207 EPJ917206:EPJ917207 EFN917206:EFN917207 DVR917206:DVR917207 DLV917206:DLV917207 DBZ917206:DBZ917207 CSD917206:CSD917207 CIH917206:CIH917207 BYL917206:BYL917207 BOP917206:BOP917207 BET917206:BET917207 AUX917206:AUX917207 ALB917206:ALB917207 ABF917206:ABF917207 RJ917206:RJ917207 HN917206:HN917207 WTZ851670:WTZ851671 WKD851670:WKD851671 WAH851670:WAH851671 VQL851670:VQL851671 VGP851670:VGP851671 UWT851670:UWT851671 UMX851670:UMX851671 UDB851670:UDB851671 TTF851670:TTF851671 TJJ851670:TJJ851671 SZN851670:SZN851671 SPR851670:SPR851671 SFV851670:SFV851671 RVZ851670:RVZ851671 RMD851670:RMD851671 RCH851670:RCH851671 QSL851670:QSL851671 QIP851670:QIP851671 PYT851670:PYT851671 POX851670:POX851671 PFB851670:PFB851671 OVF851670:OVF851671 OLJ851670:OLJ851671 OBN851670:OBN851671 NRR851670:NRR851671 NHV851670:NHV851671 MXZ851670:MXZ851671 MOD851670:MOD851671 MEH851670:MEH851671 LUL851670:LUL851671 LKP851670:LKP851671 LAT851670:LAT851671 KQX851670:KQX851671 KHB851670:KHB851671 JXF851670:JXF851671 JNJ851670:JNJ851671 JDN851670:JDN851671 ITR851670:ITR851671 IJV851670:IJV851671 HZZ851670:HZZ851671 HQD851670:HQD851671 HGH851670:HGH851671 GWL851670:GWL851671 GMP851670:GMP851671 GCT851670:GCT851671 FSX851670:FSX851671 FJB851670:FJB851671 EZF851670:EZF851671 EPJ851670:EPJ851671 EFN851670:EFN851671 DVR851670:DVR851671 DLV851670:DLV851671 DBZ851670:DBZ851671 CSD851670:CSD851671 CIH851670:CIH851671 BYL851670:BYL851671 BOP851670:BOP851671 BET851670:BET851671 AUX851670:AUX851671 ALB851670:ALB851671 ABF851670:ABF851671 RJ851670:RJ851671 HN851670:HN851671 WTZ786134:WTZ786135 WKD786134:WKD786135 WAH786134:WAH786135 VQL786134:VQL786135 VGP786134:VGP786135 UWT786134:UWT786135 UMX786134:UMX786135 UDB786134:UDB786135 TTF786134:TTF786135 TJJ786134:TJJ786135 SZN786134:SZN786135 SPR786134:SPR786135 SFV786134:SFV786135 RVZ786134:RVZ786135 RMD786134:RMD786135 RCH786134:RCH786135 QSL786134:QSL786135 QIP786134:QIP786135 PYT786134:PYT786135 POX786134:POX786135 PFB786134:PFB786135 OVF786134:OVF786135 OLJ786134:OLJ786135 OBN786134:OBN786135 NRR786134:NRR786135 NHV786134:NHV786135 MXZ786134:MXZ786135 MOD786134:MOD786135 MEH786134:MEH786135 LUL786134:LUL786135 LKP786134:LKP786135 LAT786134:LAT786135 KQX786134:KQX786135 KHB786134:KHB786135 JXF786134:JXF786135 JNJ786134:JNJ786135 JDN786134:JDN786135 ITR786134:ITR786135 IJV786134:IJV786135 HZZ786134:HZZ786135 HQD786134:HQD786135 HGH786134:HGH786135 GWL786134:GWL786135 GMP786134:GMP786135 GCT786134:GCT786135 FSX786134:FSX786135 FJB786134:FJB786135 EZF786134:EZF786135 EPJ786134:EPJ786135 EFN786134:EFN786135 DVR786134:DVR786135 DLV786134:DLV786135 DBZ786134:DBZ786135 CSD786134:CSD786135 CIH786134:CIH786135 BYL786134:BYL786135 BOP786134:BOP786135 BET786134:BET786135 AUX786134:AUX786135 ALB786134:ALB786135 ABF786134:ABF786135 RJ786134:RJ786135 HN786134:HN786135 WTZ720598:WTZ720599 WKD720598:WKD720599 WAH720598:WAH720599 VQL720598:VQL720599 VGP720598:VGP720599 UWT720598:UWT720599 UMX720598:UMX720599 UDB720598:UDB720599 TTF720598:TTF720599 TJJ720598:TJJ720599 SZN720598:SZN720599 SPR720598:SPR720599 SFV720598:SFV720599 RVZ720598:RVZ720599 RMD720598:RMD720599 RCH720598:RCH720599 QSL720598:QSL720599 QIP720598:QIP720599 PYT720598:PYT720599 POX720598:POX720599 PFB720598:PFB720599 OVF720598:OVF720599 OLJ720598:OLJ720599 OBN720598:OBN720599 NRR720598:NRR720599 NHV720598:NHV720599 MXZ720598:MXZ720599 MOD720598:MOD720599 MEH720598:MEH720599 LUL720598:LUL720599 LKP720598:LKP720599 LAT720598:LAT720599 KQX720598:KQX720599 KHB720598:KHB720599 JXF720598:JXF720599 JNJ720598:JNJ720599 JDN720598:JDN720599 ITR720598:ITR720599 IJV720598:IJV720599 HZZ720598:HZZ720599 HQD720598:HQD720599 HGH720598:HGH720599 GWL720598:GWL720599 GMP720598:GMP720599 GCT720598:GCT720599 FSX720598:FSX720599 FJB720598:FJB720599 EZF720598:EZF720599 EPJ720598:EPJ720599 EFN720598:EFN720599 DVR720598:DVR720599 DLV720598:DLV720599 DBZ720598:DBZ720599 CSD720598:CSD720599 CIH720598:CIH720599 BYL720598:BYL720599 BOP720598:BOP720599 BET720598:BET720599 AUX720598:AUX720599 ALB720598:ALB720599 ABF720598:ABF720599 RJ720598:RJ720599 HN720598:HN720599 WTZ655062:WTZ655063 WKD655062:WKD655063 WAH655062:WAH655063 VQL655062:VQL655063 VGP655062:VGP655063 UWT655062:UWT655063 UMX655062:UMX655063 UDB655062:UDB655063 TTF655062:TTF655063 TJJ655062:TJJ655063 SZN655062:SZN655063 SPR655062:SPR655063 SFV655062:SFV655063 RVZ655062:RVZ655063 RMD655062:RMD655063 RCH655062:RCH655063 QSL655062:QSL655063 QIP655062:QIP655063 PYT655062:PYT655063 POX655062:POX655063 PFB655062:PFB655063 OVF655062:OVF655063 OLJ655062:OLJ655063 OBN655062:OBN655063 NRR655062:NRR655063 NHV655062:NHV655063 MXZ655062:MXZ655063 MOD655062:MOD655063 MEH655062:MEH655063 LUL655062:LUL655063 LKP655062:LKP655063 LAT655062:LAT655063 KQX655062:KQX655063 KHB655062:KHB655063 JXF655062:JXF655063 JNJ655062:JNJ655063 JDN655062:JDN655063 ITR655062:ITR655063 IJV655062:IJV655063 HZZ655062:HZZ655063 HQD655062:HQD655063 HGH655062:HGH655063 GWL655062:GWL655063 GMP655062:GMP655063 GCT655062:GCT655063 FSX655062:FSX655063 FJB655062:FJB655063 EZF655062:EZF655063 EPJ655062:EPJ655063 EFN655062:EFN655063 DVR655062:DVR655063 DLV655062:DLV655063 DBZ655062:DBZ655063 CSD655062:CSD655063 CIH655062:CIH655063 BYL655062:BYL655063 BOP655062:BOP655063 BET655062:BET655063 AUX655062:AUX655063 ALB655062:ALB655063 ABF655062:ABF655063 RJ655062:RJ655063 HN655062:HN655063 WTZ589526:WTZ589527 WKD589526:WKD589527 WAH589526:WAH589527 VQL589526:VQL589527 VGP589526:VGP589527 UWT589526:UWT589527 UMX589526:UMX589527 UDB589526:UDB589527 TTF589526:TTF589527 TJJ589526:TJJ589527 SZN589526:SZN589527 SPR589526:SPR589527 SFV589526:SFV589527 RVZ589526:RVZ589527 RMD589526:RMD589527 RCH589526:RCH589527 QSL589526:QSL589527 QIP589526:QIP589527 PYT589526:PYT589527 POX589526:POX589527 PFB589526:PFB589527 OVF589526:OVF589527 OLJ589526:OLJ589527 OBN589526:OBN589527 NRR589526:NRR589527 NHV589526:NHV589527 MXZ589526:MXZ589527 MOD589526:MOD589527 MEH589526:MEH589527 LUL589526:LUL589527 LKP589526:LKP589527 LAT589526:LAT589527 KQX589526:KQX589527 KHB589526:KHB589527 JXF589526:JXF589527 JNJ589526:JNJ589527 JDN589526:JDN589527 ITR589526:ITR589527 IJV589526:IJV589527 HZZ589526:HZZ589527 HQD589526:HQD589527 HGH589526:HGH589527 GWL589526:GWL589527 GMP589526:GMP589527 GCT589526:GCT589527 FSX589526:FSX589527 FJB589526:FJB589527 EZF589526:EZF589527 EPJ589526:EPJ589527 EFN589526:EFN589527 DVR589526:DVR589527 DLV589526:DLV589527 DBZ589526:DBZ589527 CSD589526:CSD589527 CIH589526:CIH589527 BYL589526:BYL589527 BOP589526:BOP589527 BET589526:BET589527 AUX589526:AUX589527 ALB589526:ALB589527 ABF589526:ABF589527 RJ589526:RJ589527 HN589526:HN589527 WTZ523990:WTZ523991 WKD523990:WKD523991 WAH523990:WAH523991 VQL523990:VQL523991 VGP523990:VGP523991 UWT523990:UWT523991 UMX523990:UMX523991 UDB523990:UDB523991 TTF523990:TTF523991 TJJ523990:TJJ523991 SZN523990:SZN523991 SPR523990:SPR523991 SFV523990:SFV523991 RVZ523990:RVZ523991 RMD523990:RMD523991 RCH523990:RCH523991 QSL523990:QSL523991 QIP523990:QIP523991 PYT523990:PYT523991 POX523990:POX523991 PFB523990:PFB523991 OVF523990:OVF523991 OLJ523990:OLJ523991 OBN523990:OBN523991 NRR523990:NRR523991 NHV523990:NHV523991 MXZ523990:MXZ523991 MOD523990:MOD523991 MEH523990:MEH523991 LUL523990:LUL523991 LKP523990:LKP523991 LAT523990:LAT523991 KQX523990:KQX523991 KHB523990:KHB523991 JXF523990:JXF523991 JNJ523990:JNJ523991 JDN523990:JDN523991 ITR523990:ITR523991 IJV523990:IJV523991 HZZ523990:HZZ523991 HQD523990:HQD523991 HGH523990:HGH523991 GWL523990:GWL523991 GMP523990:GMP523991 GCT523990:GCT523991 FSX523990:FSX523991 FJB523990:FJB523991 EZF523990:EZF523991 EPJ523990:EPJ523991 EFN523990:EFN523991 DVR523990:DVR523991 DLV523990:DLV523991 DBZ523990:DBZ523991 CSD523990:CSD523991 CIH523990:CIH523991 BYL523990:BYL523991 BOP523990:BOP523991 BET523990:BET523991 AUX523990:AUX523991 ALB523990:ALB523991 ABF523990:ABF523991 RJ523990:RJ523991 HN523990:HN523991 WTZ458454:WTZ458455 WKD458454:WKD458455 WAH458454:WAH458455 VQL458454:VQL458455 VGP458454:VGP458455 UWT458454:UWT458455 UMX458454:UMX458455 UDB458454:UDB458455 TTF458454:TTF458455 TJJ458454:TJJ458455 SZN458454:SZN458455 SPR458454:SPR458455 SFV458454:SFV458455 RVZ458454:RVZ458455 RMD458454:RMD458455 RCH458454:RCH458455 QSL458454:QSL458455 QIP458454:QIP458455 PYT458454:PYT458455 POX458454:POX458455 PFB458454:PFB458455 OVF458454:OVF458455 OLJ458454:OLJ458455 OBN458454:OBN458455 NRR458454:NRR458455 NHV458454:NHV458455 MXZ458454:MXZ458455 MOD458454:MOD458455 MEH458454:MEH458455 LUL458454:LUL458455 LKP458454:LKP458455 LAT458454:LAT458455 KQX458454:KQX458455 KHB458454:KHB458455 JXF458454:JXF458455 JNJ458454:JNJ458455 JDN458454:JDN458455 ITR458454:ITR458455 IJV458454:IJV458455 HZZ458454:HZZ458455 HQD458454:HQD458455 HGH458454:HGH458455 GWL458454:GWL458455 GMP458454:GMP458455 GCT458454:GCT458455 FSX458454:FSX458455 FJB458454:FJB458455 EZF458454:EZF458455 EPJ458454:EPJ458455 EFN458454:EFN458455 DVR458454:DVR458455 DLV458454:DLV458455 DBZ458454:DBZ458455 CSD458454:CSD458455 CIH458454:CIH458455 BYL458454:BYL458455 BOP458454:BOP458455 BET458454:BET458455 AUX458454:AUX458455 ALB458454:ALB458455 ABF458454:ABF458455 RJ458454:RJ458455 HN458454:HN458455 WTZ392918:WTZ392919 WKD392918:WKD392919 WAH392918:WAH392919 VQL392918:VQL392919 VGP392918:VGP392919 UWT392918:UWT392919 UMX392918:UMX392919 UDB392918:UDB392919 TTF392918:TTF392919 TJJ392918:TJJ392919 SZN392918:SZN392919 SPR392918:SPR392919 SFV392918:SFV392919 RVZ392918:RVZ392919 RMD392918:RMD392919 RCH392918:RCH392919 QSL392918:QSL392919 QIP392918:QIP392919 PYT392918:PYT392919 POX392918:POX392919 PFB392918:PFB392919 OVF392918:OVF392919 OLJ392918:OLJ392919 OBN392918:OBN392919 NRR392918:NRR392919 NHV392918:NHV392919 MXZ392918:MXZ392919 MOD392918:MOD392919 MEH392918:MEH392919 LUL392918:LUL392919 LKP392918:LKP392919 LAT392918:LAT392919 KQX392918:KQX392919 KHB392918:KHB392919 JXF392918:JXF392919 JNJ392918:JNJ392919 JDN392918:JDN392919 ITR392918:ITR392919 IJV392918:IJV392919 HZZ392918:HZZ392919 HQD392918:HQD392919 HGH392918:HGH392919 GWL392918:GWL392919 GMP392918:GMP392919 GCT392918:GCT392919 FSX392918:FSX392919 FJB392918:FJB392919 EZF392918:EZF392919 EPJ392918:EPJ392919 EFN392918:EFN392919 DVR392918:DVR392919 DLV392918:DLV392919 DBZ392918:DBZ392919 CSD392918:CSD392919 CIH392918:CIH392919 BYL392918:BYL392919 BOP392918:BOP392919 BET392918:BET392919 AUX392918:AUX392919 ALB392918:ALB392919 ABF392918:ABF392919 RJ392918:RJ392919 HN392918:HN392919 WTZ327382:WTZ327383 WKD327382:WKD327383 WAH327382:WAH327383 VQL327382:VQL327383 VGP327382:VGP327383 UWT327382:UWT327383 UMX327382:UMX327383 UDB327382:UDB327383 TTF327382:TTF327383 TJJ327382:TJJ327383 SZN327382:SZN327383 SPR327382:SPR327383 SFV327382:SFV327383 RVZ327382:RVZ327383 RMD327382:RMD327383 RCH327382:RCH327383 QSL327382:QSL327383 QIP327382:QIP327383 PYT327382:PYT327383 POX327382:POX327383 PFB327382:PFB327383 OVF327382:OVF327383 OLJ327382:OLJ327383 OBN327382:OBN327383 NRR327382:NRR327383 NHV327382:NHV327383 MXZ327382:MXZ327383 MOD327382:MOD327383 MEH327382:MEH327383 LUL327382:LUL327383 LKP327382:LKP327383 LAT327382:LAT327383 KQX327382:KQX327383 KHB327382:KHB327383 JXF327382:JXF327383 JNJ327382:JNJ327383 JDN327382:JDN327383 ITR327382:ITR327383 IJV327382:IJV327383 HZZ327382:HZZ327383 HQD327382:HQD327383 HGH327382:HGH327383 GWL327382:GWL327383 GMP327382:GMP327383 GCT327382:GCT327383 FSX327382:FSX327383 FJB327382:FJB327383 EZF327382:EZF327383 EPJ327382:EPJ327383 EFN327382:EFN327383 DVR327382:DVR327383 DLV327382:DLV327383 DBZ327382:DBZ327383 CSD327382:CSD327383 CIH327382:CIH327383 BYL327382:BYL327383 BOP327382:BOP327383 BET327382:BET327383 AUX327382:AUX327383 ALB327382:ALB327383 ABF327382:ABF327383 RJ327382:RJ327383 HN327382:HN327383 WTZ261846:WTZ261847 WKD261846:WKD261847 WAH261846:WAH261847 VQL261846:VQL261847 VGP261846:VGP261847 UWT261846:UWT261847 UMX261846:UMX261847 UDB261846:UDB261847 TTF261846:TTF261847 TJJ261846:TJJ261847 SZN261846:SZN261847 SPR261846:SPR261847 SFV261846:SFV261847 RVZ261846:RVZ261847 RMD261846:RMD261847 RCH261846:RCH261847 QSL261846:QSL261847 QIP261846:QIP261847 PYT261846:PYT261847 POX261846:POX261847 PFB261846:PFB261847 OVF261846:OVF261847 OLJ261846:OLJ261847 OBN261846:OBN261847 NRR261846:NRR261847 NHV261846:NHV261847 MXZ261846:MXZ261847 MOD261846:MOD261847 MEH261846:MEH261847 LUL261846:LUL261847 LKP261846:LKP261847 LAT261846:LAT261847 KQX261846:KQX261847 KHB261846:KHB261847 JXF261846:JXF261847 JNJ261846:JNJ261847 JDN261846:JDN261847 ITR261846:ITR261847 IJV261846:IJV261847 HZZ261846:HZZ261847 HQD261846:HQD261847 HGH261846:HGH261847 GWL261846:GWL261847 GMP261846:GMP261847 GCT261846:GCT261847 FSX261846:FSX261847 FJB261846:FJB261847 EZF261846:EZF261847 EPJ261846:EPJ261847 EFN261846:EFN261847 DVR261846:DVR261847 DLV261846:DLV261847 DBZ261846:DBZ261847 CSD261846:CSD261847 CIH261846:CIH261847 BYL261846:BYL261847 BOP261846:BOP261847 BET261846:BET261847 AUX261846:AUX261847 ALB261846:ALB261847 ABF261846:ABF261847 RJ261846:RJ261847 HN261846:HN261847 WTZ196310:WTZ196311 WKD196310:WKD196311 WAH196310:WAH196311 VQL196310:VQL196311 VGP196310:VGP196311 UWT196310:UWT196311 UMX196310:UMX196311 UDB196310:UDB196311 TTF196310:TTF196311 TJJ196310:TJJ196311 SZN196310:SZN196311 SPR196310:SPR196311 SFV196310:SFV196311 RVZ196310:RVZ196311 RMD196310:RMD196311 RCH196310:RCH196311 QSL196310:QSL196311 QIP196310:QIP196311 PYT196310:PYT196311 POX196310:POX196311 PFB196310:PFB196311 OVF196310:OVF196311 OLJ196310:OLJ196311 OBN196310:OBN196311 NRR196310:NRR196311 NHV196310:NHV196311 MXZ196310:MXZ196311 MOD196310:MOD196311 MEH196310:MEH196311 LUL196310:LUL196311 LKP196310:LKP196311 LAT196310:LAT196311 KQX196310:KQX196311 KHB196310:KHB196311 JXF196310:JXF196311 JNJ196310:JNJ196311 JDN196310:JDN196311 ITR196310:ITR196311 IJV196310:IJV196311 HZZ196310:HZZ196311 HQD196310:HQD196311 HGH196310:HGH196311 GWL196310:GWL196311 GMP196310:GMP196311 GCT196310:GCT196311 FSX196310:FSX196311 FJB196310:FJB196311 EZF196310:EZF196311 EPJ196310:EPJ196311 EFN196310:EFN196311 DVR196310:DVR196311 DLV196310:DLV196311 DBZ196310:DBZ196311 CSD196310:CSD196311 CIH196310:CIH196311 BYL196310:BYL196311 BOP196310:BOP196311 BET196310:BET196311 AUX196310:AUX196311 ALB196310:ALB196311 ABF196310:ABF196311 RJ196310:RJ196311 HN196310:HN196311 WTZ130774:WTZ130775 WKD130774:WKD130775 WAH130774:WAH130775 VQL130774:VQL130775 VGP130774:VGP130775 UWT130774:UWT130775 UMX130774:UMX130775 UDB130774:UDB130775 TTF130774:TTF130775 TJJ130774:TJJ130775 SZN130774:SZN130775 SPR130774:SPR130775 SFV130774:SFV130775 RVZ130774:RVZ130775 RMD130774:RMD130775 RCH130774:RCH130775 QSL130774:QSL130775 QIP130774:QIP130775 PYT130774:PYT130775 POX130774:POX130775 PFB130774:PFB130775 OVF130774:OVF130775 OLJ130774:OLJ130775 OBN130774:OBN130775 NRR130774:NRR130775 NHV130774:NHV130775 MXZ130774:MXZ130775 MOD130774:MOD130775 MEH130774:MEH130775 LUL130774:LUL130775 LKP130774:LKP130775 LAT130774:LAT130775 KQX130774:KQX130775 KHB130774:KHB130775 JXF130774:JXF130775 JNJ130774:JNJ130775 JDN130774:JDN130775 ITR130774:ITR130775 IJV130774:IJV130775 HZZ130774:HZZ130775 HQD130774:HQD130775 HGH130774:HGH130775 GWL130774:GWL130775 GMP130774:GMP130775 GCT130774:GCT130775 FSX130774:FSX130775 FJB130774:FJB130775 EZF130774:EZF130775 EPJ130774:EPJ130775 EFN130774:EFN130775 DVR130774:DVR130775 DLV130774:DLV130775 DBZ130774:DBZ130775 CSD130774:CSD130775 CIH130774:CIH130775 BYL130774:BYL130775 BOP130774:BOP130775 BET130774:BET130775 AUX130774:AUX130775 ALB130774:ALB130775 ABF130774:ABF130775 RJ130774:RJ130775 HN130774:HN130775 WTZ65238:WTZ65239 WKD65238:WKD65239 WAH65238:WAH65239 VQL65238:VQL65239 VGP65238:VGP65239 UWT65238:UWT65239 UMX65238:UMX65239 UDB65238:UDB65239 TTF65238:TTF65239 TJJ65238:TJJ65239 SZN65238:SZN65239 SPR65238:SPR65239 SFV65238:SFV65239 RVZ65238:RVZ65239 RMD65238:RMD65239 RCH65238:RCH65239 QSL65238:QSL65239 QIP65238:QIP65239 PYT65238:PYT65239 POX65238:POX65239 PFB65238:PFB65239 OVF65238:OVF65239 OLJ65238:OLJ65239 OBN65238:OBN65239 NRR65238:NRR65239 NHV65238:NHV65239 MXZ65238:MXZ65239 MOD65238:MOD65239 MEH65238:MEH65239 LUL65238:LUL65239 LKP65238:LKP65239 LAT65238:LAT65239 KQX65238:KQX65239 KHB65238:KHB65239 JXF65238:JXF65239 JNJ65238:JNJ65239 JDN65238:JDN65239 ITR65238:ITR65239 IJV65238:IJV65239 HZZ65238:HZZ65239 HQD65238:HQD65239 HGH65238:HGH65239 GWL65238:GWL65239 GMP65238:GMP65239 GCT65238:GCT65239 FSX65238:FSX65239 FJB65238:FJB65239 EZF65238:EZF65239 EPJ65238:EPJ65239 EFN65238:EFN65239 DVR65238:DVR65239 DLV65238:DLV65239 DBZ65238:DBZ65239 CSD65238:CSD65239 CIH65238:CIH65239 BYL65238:BYL65239 BOP65238:BOP65239 BET65238:BET65239 AUX65238:AUX65239 ALB65238:ALB65239 ABF65238:ABF65239 RJ65238:RJ65239 HN65238:HN65239 WTZ982763:WTZ982764 WKD982763:WKD982764 WAH982763:WAH982764 VQL982763:VQL982764 VGP982763:VGP982764 UWT982763:UWT982764 UMX982763:UMX982764 UDB982763:UDB982764 TTF982763:TTF982764 TJJ982763:TJJ982764 SZN982763:SZN982764 SPR982763:SPR982764 SFV982763:SFV982764 RVZ982763:RVZ982764 RMD982763:RMD982764 RCH982763:RCH982764 QSL982763:QSL982764 QIP982763:QIP982764 PYT982763:PYT982764 POX982763:POX982764 PFB982763:PFB982764 OVF982763:OVF982764 OLJ982763:OLJ982764 OBN982763:OBN982764 NRR982763:NRR982764 NHV982763:NHV982764 MXZ982763:MXZ982764 MOD982763:MOD982764 MEH982763:MEH982764 LUL982763:LUL982764 LKP982763:LKP982764 LAT982763:LAT982764 KQX982763:KQX982764 KHB982763:KHB982764 JXF982763:JXF982764 JNJ982763:JNJ982764 JDN982763:JDN982764 ITR982763:ITR982764 IJV982763:IJV982764 HZZ982763:HZZ982764 HQD982763:HQD982764 HGH982763:HGH982764 GWL982763:GWL982764 GMP982763:GMP982764 GCT982763:GCT982764 FSX982763:FSX982764 FJB982763:FJB982764 EZF982763:EZF982764 EPJ982763:EPJ982764 EFN982763:EFN982764 DVR982763:DVR982764 DLV982763:DLV982764 DBZ982763:DBZ982764 CSD982763:CSD982764 CIH982763:CIH982764 BYL982763:BYL982764 BOP982763:BOP982764 BET982763:BET982764 AUX982763:AUX982764 ALB982763:ALB982764 ABF982763:ABF982764 RJ982763:RJ982764 HN982763:HN982764 WTZ917227:WTZ917228 WKD917227:WKD917228 WAH917227:WAH917228 VQL917227:VQL917228 VGP917227:VGP917228 UWT917227:UWT917228 UMX917227:UMX917228 UDB917227:UDB917228 TTF917227:TTF917228 TJJ917227:TJJ917228 SZN917227:SZN917228 SPR917227:SPR917228 SFV917227:SFV917228 RVZ917227:RVZ917228 RMD917227:RMD917228 RCH917227:RCH917228 QSL917227:QSL917228 QIP917227:QIP917228 PYT917227:PYT917228 POX917227:POX917228 PFB917227:PFB917228 OVF917227:OVF917228 OLJ917227:OLJ917228 OBN917227:OBN917228 NRR917227:NRR917228 NHV917227:NHV917228 MXZ917227:MXZ917228 MOD917227:MOD917228 MEH917227:MEH917228 LUL917227:LUL917228 LKP917227:LKP917228 LAT917227:LAT917228 KQX917227:KQX917228 KHB917227:KHB917228 JXF917227:JXF917228 JNJ917227:JNJ917228 JDN917227:JDN917228 ITR917227:ITR917228 IJV917227:IJV917228 HZZ917227:HZZ917228 HQD917227:HQD917228 HGH917227:HGH917228 GWL917227:GWL917228 GMP917227:GMP917228 GCT917227:GCT917228 FSX917227:FSX917228 FJB917227:FJB917228 EZF917227:EZF917228 EPJ917227:EPJ917228 EFN917227:EFN917228 DVR917227:DVR917228 DLV917227:DLV917228 DBZ917227:DBZ917228 CSD917227:CSD917228 CIH917227:CIH917228 BYL917227:BYL917228 BOP917227:BOP917228 BET917227:BET917228 AUX917227:AUX917228 ALB917227:ALB917228 ABF917227:ABF917228 RJ917227:RJ917228 HN917227:HN917228 WTZ851691:WTZ851692 WKD851691:WKD851692 WAH851691:WAH851692 VQL851691:VQL851692 VGP851691:VGP851692 UWT851691:UWT851692 UMX851691:UMX851692 UDB851691:UDB851692 TTF851691:TTF851692 TJJ851691:TJJ851692 SZN851691:SZN851692 SPR851691:SPR851692 SFV851691:SFV851692 RVZ851691:RVZ851692 RMD851691:RMD851692 RCH851691:RCH851692 QSL851691:QSL851692 QIP851691:QIP851692 PYT851691:PYT851692 POX851691:POX851692 PFB851691:PFB851692 OVF851691:OVF851692 OLJ851691:OLJ851692 OBN851691:OBN851692 NRR851691:NRR851692 NHV851691:NHV851692 MXZ851691:MXZ851692 MOD851691:MOD851692 MEH851691:MEH851692 LUL851691:LUL851692 LKP851691:LKP851692 LAT851691:LAT851692 KQX851691:KQX851692 KHB851691:KHB851692 JXF851691:JXF851692 JNJ851691:JNJ851692 JDN851691:JDN851692 ITR851691:ITR851692 IJV851691:IJV851692 HZZ851691:HZZ851692 HQD851691:HQD851692 HGH851691:HGH851692 GWL851691:GWL851692 GMP851691:GMP851692 GCT851691:GCT851692 FSX851691:FSX851692 FJB851691:FJB851692 EZF851691:EZF851692 EPJ851691:EPJ851692 EFN851691:EFN851692 DVR851691:DVR851692 DLV851691:DLV851692 DBZ851691:DBZ851692 CSD851691:CSD851692 CIH851691:CIH851692 BYL851691:BYL851692 BOP851691:BOP851692 BET851691:BET851692 AUX851691:AUX851692 ALB851691:ALB851692 ABF851691:ABF851692 RJ851691:RJ851692 HN851691:HN851692 WTZ786155:WTZ786156 WKD786155:WKD786156 WAH786155:WAH786156 VQL786155:VQL786156 VGP786155:VGP786156 UWT786155:UWT786156 UMX786155:UMX786156 UDB786155:UDB786156 TTF786155:TTF786156 TJJ786155:TJJ786156 SZN786155:SZN786156 SPR786155:SPR786156 SFV786155:SFV786156 RVZ786155:RVZ786156 RMD786155:RMD786156 RCH786155:RCH786156 QSL786155:QSL786156 QIP786155:QIP786156 PYT786155:PYT786156 POX786155:POX786156 PFB786155:PFB786156 OVF786155:OVF786156 OLJ786155:OLJ786156 OBN786155:OBN786156 NRR786155:NRR786156 NHV786155:NHV786156 MXZ786155:MXZ786156 MOD786155:MOD786156 MEH786155:MEH786156 LUL786155:LUL786156 LKP786155:LKP786156 LAT786155:LAT786156 KQX786155:KQX786156 KHB786155:KHB786156 JXF786155:JXF786156 JNJ786155:JNJ786156 JDN786155:JDN786156 ITR786155:ITR786156 IJV786155:IJV786156 HZZ786155:HZZ786156 HQD786155:HQD786156 HGH786155:HGH786156 GWL786155:GWL786156 GMP786155:GMP786156 GCT786155:GCT786156 FSX786155:FSX786156 FJB786155:FJB786156 EZF786155:EZF786156 EPJ786155:EPJ786156 EFN786155:EFN786156 DVR786155:DVR786156 DLV786155:DLV786156 DBZ786155:DBZ786156 CSD786155:CSD786156 CIH786155:CIH786156 BYL786155:BYL786156 BOP786155:BOP786156 BET786155:BET786156 AUX786155:AUX786156 ALB786155:ALB786156 ABF786155:ABF786156 RJ786155:RJ786156 HN786155:HN786156 WTZ720619:WTZ720620 WKD720619:WKD720620 WAH720619:WAH720620 VQL720619:VQL720620 VGP720619:VGP720620 UWT720619:UWT720620 UMX720619:UMX720620 UDB720619:UDB720620 TTF720619:TTF720620 TJJ720619:TJJ720620 SZN720619:SZN720620 SPR720619:SPR720620 SFV720619:SFV720620 RVZ720619:RVZ720620 RMD720619:RMD720620 RCH720619:RCH720620 QSL720619:QSL720620 QIP720619:QIP720620 PYT720619:PYT720620 POX720619:POX720620 PFB720619:PFB720620 OVF720619:OVF720620 OLJ720619:OLJ720620 OBN720619:OBN720620 NRR720619:NRR720620 NHV720619:NHV720620 MXZ720619:MXZ720620 MOD720619:MOD720620 MEH720619:MEH720620 LUL720619:LUL720620 LKP720619:LKP720620 LAT720619:LAT720620 KQX720619:KQX720620 KHB720619:KHB720620 JXF720619:JXF720620 JNJ720619:JNJ720620 JDN720619:JDN720620 ITR720619:ITR720620 IJV720619:IJV720620 HZZ720619:HZZ720620 HQD720619:HQD720620 HGH720619:HGH720620 GWL720619:GWL720620 GMP720619:GMP720620 GCT720619:GCT720620 FSX720619:FSX720620 FJB720619:FJB720620 EZF720619:EZF720620 EPJ720619:EPJ720620 EFN720619:EFN720620 DVR720619:DVR720620 DLV720619:DLV720620 DBZ720619:DBZ720620 CSD720619:CSD720620 CIH720619:CIH720620 BYL720619:BYL720620 BOP720619:BOP720620 BET720619:BET720620 AUX720619:AUX720620 ALB720619:ALB720620 ABF720619:ABF720620 RJ720619:RJ720620 HN720619:HN720620 WTZ655083:WTZ655084 WKD655083:WKD655084 WAH655083:WAH655084 VQL655083:VQL655084 VGP655083:VGP655084 UWT655083:UWT655084 UMX655083:UMX655084 UDB655083:UDB655084 TTF655083:TTF655084 TJJ655083:TJJ655084 SZN655083:SZN655084 SPR655083:SPR655084 SFV655083:SFV655084 RVZ655083:RVZ655084 RMD655083:RMD655084 RCH655083:RCH655084 QSL655083:QSL655084 QIP655083:QIP655084 PYT655083:PYT655084 POX655083:POX655084 PFB655083:PFB655084 OVF655083:OVF655084 OLJ655083:OLJ655084 OBN655083:OBN655084 NRR655083:NRR655084 NHV655083:NHV655084 MXZ655083:MXZ655084 MOD655083:MOD655084 MEH655083:MEH655084 LUL655083:LUL655084 LKP655083:LKP655084 LAT655083:LAT655084 KQX655083:KQX655084 KHB655083:KHB655084 JXF655083:JXF655084 JNJ655083:JNJ655084 JDN655083:JDN655084 ITR655083:ITR655084 IJV655083:IJV655084 HZZ655083:HZZ655084 HQD655083:HQD655084 HGH655083:HGH655084 GWL655083:GWL655084 GMP655083:GMP655084 GCT655083:GCT655084 FSX655083:FSX655084 FJB655083:FJB655084 EZF655083:EZF655084 EPJ655083:EPJ655084 EFN655083:EFN655084 DVR655083:DVR655084 DLV655083:DLV655084 DBZ655083:DBZ655084 CSD655083:CSD655084 CIH655083:CIH655084 BYL655083:BYL655084 BOP655083:BOP655084 BET655083:BET655084 AUX655083:AUX655084 ALB655083:ALB655084 ABF655083:ABF655084 RJ655083:RJ655084 HN655083:HN655084 WTZ589547:WTZ589548 WKD589547:WKD589548 WAH589547:WAH589548 VQL589547:VQL589548 VGP589547:VGP589548 UWT589547:UWT589548 UMX589547:UMX589548 UDB589547:UDB589548 TTF589547:TTF589548 TJJ589547:TJJ589548 SZN589547:SZN589548 SPR589547:SPR589548 SFV589547:SFV589548 RVZ589547:RVZ589548 RMD589547:RMD589548 RCH589547:RCH589548 QSL589547:QSL589548 QIP589547:QIP589548 PYT589547:PYT589548 POX589547:POX589548 PFB589547:PFB589548 OVF589547:OVF589548 OLJ589547:OLJ589548 OBN589547:OBN589548 NRR589547:NRR589548 NHV589547:NHV589548 MXZ589547:MXZ589548 MOD589547:MOD589548 MEH589547:MEH589548 LUL589547:LUL589548 LKP589547:LKP589548 LAT589547:LAT589548 KQX589547:KQX589548 KHB589547:KHB589548 JXF589547:JXF589548 JNJ589547:JNJ589548 JDN589547:JDN589548 ITR589547:ITR589548 IJV589547:IJV589548 HZZ589547:HZZ589548 HQD589547:HQD589548 HGH589547:HGH589548 GWL589547:GWL589548 GMP589547:GMP589548 GCT589547:GCT589548 FSX589547:FSX589548 FJB589547:FJB589548 EZF589547:EZF589548 EPJ589547:EPJ589548 EFN589547:EFN589548 DVR589547:DVR589548 DLV589547:DLV589548 DBZ589547:DBZ589548 CSD589547:CSD589548 CIH589547:CIH589548 BYL589547:BYL589548 BOP589547:BOP589548 BET589547:BET589548 AUX589547:AUX589548 ALB589547:ALB589548 ABF589547:ABF589548 RJ589547:RJ589548 HN589547:HN589548 WTZ524011:WTZ524012 WKD524011:WKD524012 WAH524011:WAH524012 VQL524011:VQL524012 VGP524011:VGP524012 UWT524011:UWT524012 UMX524011:UMX524012 UDB524011:UDB524012 TTF524011:TTF524012 TJJ524011:TJJ524012 SZN524011:SZN524012 SPR524011:SPR524012 SFV524011:SFV524012 RVZ524011:RVZ524012 RMD524011:RMD524012 RCH524011:RCH524012 QSL524011:QSL524012 QIP524011:QIP524012 PYT524011:PYT524012 POX524011:POX524012 PFB524011:PFB524012 OVF524011:OVF524012 OLJ524011:OLJ524012 OBN524011:OBN524012 NRR524011:NRR524012 NHV524011:NHV524012 MXZ524011:MXZ524012 MOD524011:MOD524012 MEH524011:MEH524012 LUL524011:LUL524012 LKP524011:LKP524012 LAT524011:LAT524012 KQX524011:KQX524012 KHB524011:KHB524012 JXF524011:JXF524012 JNJ524011:JNJ524012 JDN524011:JDN524012 ITR524011:ITR524012 IJV524011:IJV524012 HZZ524011:HZZ524012 HQD524011:HQD524012 HGH524011:HGH524012 GWL524011:GWL524012 GMP524011:GMP524012 GCT524011:GCT524012 FSX524011:FSX524012 FJB524011:FJB524012 EZF524011:EZF524012 EPJ524011:EPJ524012 EFN524011:EFN524012 DVR524011:DVR524012 DLV524011:DLV524012 DBZ524011:DBZ524012 CSD524011:CSD524012 CIH524011:CIH524012 BYL524011:BYL524012 BOP524011:BOP524012 BET524011:BET524012 AUX524011:AUX524012 ALB524011:ALB524012 ABF524011:ABF524012 RJ524011:RJ524012 HN524011:HN524012 WTZ458475:WTZ458476 WKD458475:WKD458476 WAH458475:WAH458476 VQL458475:VQL458476 VGP458475:VGP458476 UWT458475:UWT458476 UMX458475:UMX458476 UDB458475:UDB458476 TTF458475:TTF458476 TJJ458475:TJJ458476 SZN458475:SZN458476 SPR458475:SPR458476 SFV458475:SFV458476 RVZ458475:RVZ458476 RMD458475:RMD458476 RCH458475:RCH458476 QSL458475:QSL458476 QIP458475:QIP458476 PYT458475:PYT458476 POX458475:POX458476 PFB458475:PFB458476 OVF458475:OVF458476 OLJ458475:OLJ458476 OBN458475:OBN458476 NRR458475:NRR458476 NHV458475:NHV458476 MXZ458475:MXZ458476 MOD458475:MOD458476 MEH458475:MEH458476 LUL458475:LUL458476 LKP458475:LKP458476 LAT458475:LAT458476 KQX458475:KQX458476 KHB458475:KHB458476 JXF458475:JXF458476 JNJ458475:JNJ458476 JDN458475:JDN458476 ITR458475:ITR458476 IJV458475:IJV458476 HZZ458475:HZZ458476 HQD458475:HQD458476 HGH458475:HGH458476 GWL458475:GWL458476 GMP458475:GMP458476 GCT458475:GCT458476 FSX458475:FSX458476 FJB458475:FJB458476 EZF458475:EZF458476 EPJ458475:EPJ458476 EFN458475:EFN458476 DVR458475:DVR458476 DLV458475:DLV458476 DBZ458475:DBZ458476 CSD458475:CSD458476 CIH458475:CIH458476 BYL458475:BYL458476 BOP458475:BOP458476 BET458475:BET458476 AUX458475:AUX458476 ALB458475:ALB458476 ABF458475:ABF458476 RJ458475:RJ458476 HN458475:HN458476 WTZ392939:WTZ392940 WKD392939:WKD392940 WAH392939:WAH392940 VQL392939:VQL392940 VGP392939:VGP392940 UWT392939:UWT392940 UMX392939:UMX392940 UDB392939:UDB392940 TTF392939:TTF392940 TJJ392939:TJJ392940 SZN392939:SZN392940 SPR392939:SPR392940 SFV392939:SFV392940 RVZ392939:RVZ392940 RMD392939:RMD392940 RCH392939:RCH392940 QSL392939:QSL392940 QIP392939:QIP392940 PYT392939:PYT392940 POX392939:POX392940 PFB392939:PFB392940 OVF392939:OVF392940 OLJ392939:OLJ392940 OBN392939:OBN392940 NRR392939:NRR392940 NHV392939:NHV392940 MXZ392939:MXZ392940 MOD392939:MOD392940 MEH392939:MEH392940 LUL392939:LUL392940 LKP392939:LKP392940 LAT392939:LAT392940 KQX392939:KQX392940 KHB392939:KHB392940 JXF392939:JXF392940 JNJ392939:JNJ392940 JDN392939:JDN392940 ITR392939:ITR392940 IJV392939:IJV392940 HZZ392939:HZZ392940 HQD392939:HQD392940 HGH392939:HGH392940 GWL392939:GWL392940 GMP392939:GMP392940 GCT392939:GCT392940 FSX392939:FSX392940 FJB392939:FJB392940 EZF392939:EZF392940 EPJ392939:EPJ392940 EFN392939:EFN392940 DVR392939:DVR392940 DLV392939:DLV392940 DBZ392939:DBZ392940 CSD392939:CSD392940 CIH392939:CIH392940 BYL392939:BYL392940 BOP392939:BOP392940 BET392939:BET392940 AUX392939:AUX392940 ALB392939:ALB392940 ABF392939:ABF392940 RJ392939:RJ392940 HN392939:HN392940 WTZ327403:WTZ327404 WKD327403:WKD327404 WAH327403:WAH327404 VQL327403:VQL327404 VGP327403:VGP327404 UWT327403:UWT327404 UMX327403:UMX327404 UDB327403:UDB327404 TTF327403:TTF327404 TJJ327403:TJJ327404 SZN327403:SZN327404 SPR327403:SPR327404 SFV327403:SFV327404 RVZ327403:RVZ327404 RMD327403:RMD327404 RCH327403:RCH327404 QSL327403:QSL327404 QIP327403:QIP327404 PYT327403:PYT327404 POX327403:POX327404 PFB327403:PFB327404 OVF327403:OVF327404 OLJ327403:OLJ327404 OBN327403:OBN327404 NRR327403:NRR327404 NHV327403:NHV327404 MXZ327403:MXZ327404 MOD327403:MOD327404 MEH327403:MEH327404 LUL327403:LUL327404 LKP327403:LKP327404 LAT327403:LAT327404 KQX327403:KQX327404 KHB327403:KHB327404 JXF327403:JXF327404 JNJ327403:JNJ327404 JDN327403:JDN327404 ITR327403:ITR327404 IJV327403:IJV327404 HZZ327403:HZZ327404 HQD327403:HQD327404 HGH327403:HGH327404 GWL327403:GWL327404 GMP327403:GMP327404 GCT327403:GCT327404 FSX327403:FSX327404 FJB327403:FJB327404 EZF327403:EZF327404 EPJ327403:EPJ327404 EFN327403:EFN327404 DVR327403:DVR327404 DLV327403:DLV327404 DBZ327403:DBZ327404 CSD327403:CSD327404 CIH327403:CIH327404 BYL327403:BYL327404 BOP327403:BOP327404 BET327403:BET327404 AUX327403:AUX327404 ALB327403:ALB327404 ABF327403:ABF327404 RJ327403:RJ327404 HN327403:HN327404 WTZ261867:WTZ261868 WKD261867:WKD261868 WAH261867:WAH261868 VQL261867:VQL261868 VGP261867:VGP261868 UWT261867:UWT261868 UMX261867:UMX261868 UDB261867:UDB261868 TTF261867:TTF261868 TJJ261867:TJJ261868 SZN261867:SZN261868 SPR261867:SPR261868 SFV261867:SFV261868 RVZ261867:RVZ261868 RMD261867:RMD261868 RCH261867:RCH261868 QSL261867:QSL261868 QIP261867:QIP261868 PYT261867:PYT261868 POX261867:POX261868 PFB261867:PFB261868 OVF261867:OVF261868 OLJ261867:OLJ261868 OBN261867:OBN261868 NRR261867:NRR261868 NHV261867:NHV261868 MXZ261867:MXZ261868 MOD261867:MOD261868 MEH261867:MEH261868 LUL261867:LUL261868 LKP261867:LKP261868 LAT261867:LAT261868 KQX261867:KQX261868 KHB261867:KHB261868 JXF261867:JXF261868 JNJ261867:JNJ261868 JDN261867:JDN261868 ITR261867:ITR261868 IJV261867:IJV261868 HZZ261867:HZZ261868 HQD261867:HQD261868 HGH261867:HGH261868 GWL261867:GWL261868 GMP261867:GMP261868 GCT261867:GCT261868 FSX261867:FSX261868 FJB261867:FJB261868 EZF261867:EZF261868 EPJ261867:EPJ261868 EFN261867:EFN261868 DVR261867:DVR261868 DLV261867:DLV261868 DBZ261867:DBZ261868 CSD261867:CSD261868 CIH261867:CIH261868 BYL261867:BYL261868 BOP261867:BOP261868 BET261867:BET261868 AUX261867:AUX261868 ALB261867:ALB261868 ABF261867:ABF261868 RJ261867:RJ261868 HN261867:HN261868 WTZ196331:WTZ196332 WKD196331:WKD196332 WAH196331:WAH196332 VQL196331:VQL196332 VGP196331:VGP196332 UWT196331:UWT196332 UMX196331:UMX196332 UDB196331:UDB196332 TTF196331:TTF196332 TJJ196331:TJJ196332 SZN196331:SZN196332 SPR196331:SPR196332 SFV196331:SFV196332 RVZ196331:RVZ196332 RMD196331:RMD196332 RCH196331:RCH196332 QSL196331:QSL196332 QIP196331:QIP196332 PYT196331:PYT196332 POX196331:POX196332 PFB196331:PFB196332 OVF196331:OVF196332 OLJ196331:OLJ196332 OBN196331:OBN196332 NRR196331:NRR196332 NHV196331:NHV196332 MXZ196331:MXZ196332 MOD196331:MOD196332 MEH196331:MEH196332 LUL196331:LUL196332 LKP196331:LKP196332 LAT196331:LAT196332 KQX196331:KQX196332 KHB196331:KHB196332 JXF196331:JXF196332 JNJ196331:JNJ196332 JDN196331:JDN196332 ITR196331:ITR196332 IJV196331:IJV196332 HZZ196331:HZZ196332 HQD196331:HQD196332 HGH196331:HGH196332 GWL196331:GWL196332 GMP196331:GMP196332 GCT196331:GCT196332 FSX196331:FSX196332 FJB196331:FJB196332 EZF196331:EZF196332 EPJ196331:EPJ196332 EFN196331:EFN196332 DVR196331:DVR196332 DLV196331:DLV196332 DBZ196331:DBZ196332 CSD196331:CSD196332 CIH196331:CIH196332 BYL196331:BYL196332 BOP196331:BOP196332 BET196331:BET196332 AUX196331:AUX196332 ALB196331:ALB196332 ABF196331:ABF196332 RJ196331:RJ196332 HN196331:HN196332 WTZ130795:WTZ130796 WKD130795:WKD130796 WAH130795:WAH130796 VQL130795:VQL130796 VGP130795:VGP130796 UWT130795:UWT130796 UMX130795:UMX130796 UDB130795:UDB130796 TTF130795:TTF130796 TJJ130795:TJJ130796 SZN130795:SZN130796 SPR130795:SPR130796 SFV130795:SFV130796 RVZ130795:RVZ130796 RMD130795:RMD130796 RCH130795:RCH130796 QSL130795:QSL130796 QIP130795:QIP130796 PYT130795:PYT130796 POX130795:POX130796 PFB130795:PFB130796 OVF130795:OVF130796 OLJ130795:OLJ130796 OBN130795:OBN130796 NRR130795:NRR130796 NHV130795:NHV130796 MXZ130795:MXZ130796 MOD130795:MOD130796 MEH130795:MEH130796 LUL130795:LUL130796 LKP130795:LKP130796 LAT130795:LAT130796 KQX130795:KQX130796 KHB130795:KHB130796 JXF130795:JXF130796 JNJ130795:JNJ130796 JDN130795:JDN130796 ITR130795:ITR130796 IJV130795:IJV130796 HZZ130795:HZZ130796 HQD130795:HQD130796 HGH130795:HGH130796 GWL130795:GWL130796 GMP130795:GMP130796 GCT130795:GCT130796 FSX130795:FSX130796 FJB130795:FJB130796 EZF130795:EZF130796 EPJ130795:EPJ130796 EFN130795:EFN130796 DVR130795:DVR130796 DLV130795:DLV130796 DBZ130795:DBZ130796 CSD130795:CSD130796 CIH130795:CIH130796 BYL130795:BYL130796 BOP130795:BOP130796 BET130795:BET130796 AUX130795:AUX130796 ALB130795:ALB130796 ABF130795:ABF130796 RJ130795:RJ130796 HN130795:HN130796 WTZ65259:WTZ65260 WKD65259:WKD65260 WAH65259:WAH65260 VQL65259:VQL65260 VGP65259:VGP65260 UWT65259:UWT65260 UMX65259:UMX65260 UDB65259:UDB65260 TTF65259:TTF65260 TJJ65259:TJJ65260 SZN65259:SZN65260 SPR65259:SPR65260 SFV65259:SFV65260 RVZ65259:RVZ65260 RMD65259:RMD65260 RCH65259:RCH65260 QSL65259:QSL65260 QIP65259:QIP65260 PYT65259:PYT65260 POX65259:POX65260 PFB65259:PFB65260 OVF65259:OVF65260 OLJ65259:OLJ65260 OBN65259:OBN65260 NRR65259:NRR65260 NHV65259:NHV65260 MXZ65259:MXZ65260 MOD65259:MOD65260 MEH65259:MEH65260 LUL65259:LUL65260 LKP65259:LKP65260 LAT65259:LAT65260 KQX65259:KQX65260 KHB65259:KHB65260 JXF65259:JXF65260 JNJ65259:JNJ65260 JDN65259:JDN65260 ITR65259:ITR65260 IJV65259:IJV65260 HZZ65259:HZZ65260 HQD65259:HQD65260 HGH65259:HGH65260 GWL65259:GWL65260 GMP65259:GMP65260 GCT65259:GCT65260 FSX65259:FSX65260 FJB65259:FJB65260 EZF65259:EZF65260 EPJ65259:EPJ65260 EFN65259:EFN65260 DVR65259:DVR65260 DLV65259:DLV65260 DBZ65259:DBZ65260 CSD65259:CSD65260 CIH65259:CIH65260 BYL65259:BYL65260 BOP65259:BOP65260 BET65259:BET65260 AUX65259:AUX65260 ALB65259:ALB65260 ABF65259:ABF65260 RJ65259:RJ65260 HN65259:HN65260 WTZ982773:WTZ982774 WKD982773:WKD982774 WAH982773:WAH982774 VQL982773:VQL982774 VGP982773:VGP982774 UWT982773:UWT982774 UMX982773:UMX982774 UDB982773:UDB982774 TTF982773:TTF982774 TJJ982773:TJJ982774 SZN982773:SZN982774 SPR982773:SPR982774 SFV982773:SFV982774 RVZ982773:RVZ982774 RMD982773:RMD982774 RCH982773:RCH982774 QSL982773:QSL982774 QIP982773:QIP982774 PYT982773:PYT982774 POX982773:POX982774 PFB982773:PFB982774 OVF982773:OVF982774 OLJ982773:OLJ982774 OBN982773:OBN982774 NRR982773:NRR982774 NHV982773:NHV982774 MXZ982773:MXZ982774 MOD982773:MOD982774 MEH982773:MEH982774 LUL982773:LUL982774 LKP982773:LKP982774 LAT982773:LAT982774 KQX982773:KQX982774 KHB982773:KHB982774 JXF982773:JXF982774 JNJ982773:JNJ982774 JDN982773:JDN982774 ITR982773:ITR982774 IJV982773:IJV982774 HZZ982773:HZZ982774 HQD982773:HQD982774 HGH982773:HGH982774 GWL982773:GWL982774 GMP982773:GMP982774 GCT982773:GCT982774 FSX982773:FSX982774 FJB982773:FJB982774 EZF982773:EZF982774 EPJ982773:EPJ982774 EFN982773:EFN982774 DVR982773:DVR982774 DLV982773:DLV982774 DBZ982773:DBZ982774 CSD982773:CSD982774 CIH982773:CIH982774 BYL982773:BYL982774 BOP982773:BOP982774 BET982773:BET982774 AUX982773:AUX982774 ALB982773:ALB982774 ABF982773:ABF982774 RJ982773:RJ982774 HN982773:HN982774 WTZ917237:WTZ917238 WKD917237:WKD917238 WAH917237:WAH917238 VQL917237:VQL917238 VGP917237:VGP917238 UWT917237:UWT917238 UMX917237:UMX917238 UDB917237:UDB917238 TTF917237:TTF917238 TJJ917237:TJJ917238 SZN917237:SZN917238 SPR917237:SPR917238 SFV917237:SFV917238 RVZ917237:RVZ917238 RMD917237:RMD917238 RCH917237:RCH917238 QSL917237:QSL917238 QIP917237:QIP917238 PYT917237:PYT917238 POX917237:POX917238 PFB917237:PFB917238 OVF917237:OVF917238 OLJ917237:OLJ917238 OBN917237:OBN917238 NRR917237:NRR917238 NHV917237:NHV917238 MXZ917237:MXZ917238 MOD917237:MOD917238 MEH917237:MEH917238 LUL917237:LUL917238 LKP917237:LKP917238 LAT917237:LAT917238 KQX917237:KQX917238 KHB917237:KHB917238 JXF917237:JXF917238 JNJ917237:JNJ917238 JDN917237:JDN917238 ITR917237:ITR917238 IJV917237:IJV917238 HZZ917237:HZZ917238 HQD917237:HQD917238 HGH917237:HGH917238 GWL917237:GWL917238 GMP917237:GMP917238 GCT917237:GCT917238 FSX917237:FSX917238 FJB917237:FJB917238 EZF917237:EZF917238 EPJ917237:EPJ917238 EFN917237:EFN917238 DVR917237:DVR917238 DLV917237:DLV917238 DBZ917237:DBZ917238 CSD917237:CSD917238 CIH917237:CIH917238 BYL917237:BYL917238 BOP917237:BOP917238 BET917237:BET917238 AUX917237:AUX917238 ALB917237:ALB917238 ABF917237:ABF917238 RJ917237:RJ917238 HN917237:HN917238 WTZ851701:WTZ851702 WKD851701:WKD851702 WAH851701:WAH851702 VQL851701:VQL851702 VGP851701:VGP851702 UWT851701:UWT851702 UMX851701:UMX851702 UDB851701:UDB851702 TTF851701:TTF851702 TJJ851701:TJJ851702 SZN851701:SZN851702 SPR851701:SPR851702 SFV851701:SFV851702 RVZ851701:RVZ851702 RMD851701:RMD851702 RCH851701:RCH851702 QSL851701:QSL851702 QIP851701:QIP851702 PYT851701:PYT851702 POX851701:POX851702 PFB851701:PFB851702 OVF851701:OVF851702 OLJ851701:OLJ851702 OBN851701:OBN851702 NRR851701:NRR851702 NHV851701:NHV851702 MXZ851701:MXZ851702 MOD851701:MOD851702 MEH851701:MEH851702 LUL851701:LUL851702 LKP851701:LKP851702 LAT851701:LAT851702 KQX851701:KQX851702 KHB851701:KHB851702 JXF851701:JXF851702 JNJ851701:JNJ851702 JDN851701:JDN851702 ITR851701:ITR851702 IJV851701:IJV851702 HZZ851701:HZZ851702 HQD851701:HQD851702 HGH851701:HGH851702 GWL851701:GWL851702 GMP851701:GMP851702 GCT851701:GCT851702 FSX851701:FSX851702 FJB851701:FJB851702 EZF851701:EZF851702 EPJ851701:EPJ851702 EFN851701:EFN851702 DVR851701:DVR851702 DLV851701:DLV851702 DBZ851701:DBZ851702 CSD851701:CSD851702 CIH851701:CIH851702 BYL851701:BYL851702 BOP851701:BOP851702 BET851701:BET851702 AUX851701:AUX851702 ALB851701:ALB851702 ABF851701:ABF851702 RJ851701:RJ851702 HN851701:HN851702 WTZ786165:WTZ786166 WKD786165:WKD786166 WAH786165:WAH786166 VQL786165:VQL786166 VGP786165:VGP786166 UWT786165:UWT786166 UMX786165:UMX786166 UDB786165:UDB786166 TTF786165:TTF786166 TJJ786165:TJJ786166 SZN786165:SZN786166 SPR786165:SPR786166 SFV786165:SFV786166 RVZ786165:RVZ786166 RMD786165:RMD786166 RCH786165:RCH786166 QSL786165:QSL786166 QIP786165:QIP786166 PYT786165:PYT786166 POX786165:POX786166 PFB786165:PFB786166 OVF786165:OVF786166 OLJ786165:OLJ786166 OBN786165:OBN786166 NRR786165:NRR786166 NHV786165:NHV786166 MXZ786165:MXZ786166 MOD786165:MOD786166 MEH786165:MEH786166 LUL786165:LUL786166 LKP786165:LKP786166 LAT786165:LAT786166 KQX786165:KQX786166 KHB786165:KHB786166 JXF786165:JXF786166 JNJ786165:JNJ786166 JDN786165:JDN786166 ITR786165:ITR786166 IJV786165:IJV786166 HZZ786165:HZZ786166 HQD786165:HQD786166 HGH786165:HGH786166 GWL786165:GWL786166 GMP786165:GMP786166 GCT786165:GCT786166 FSX786165:FSX786166 FJB786165:FJB786166 EZF786165:EZF786166 EPJ786165:EPJ786166 EFN786165:EFN786166 DVR786165:DVR786166 DLV786165:DLV786166 DBZ786165:DBZ786166 CSD786165:CSD786166 CIH786165:CIH786166 BYL786165:BYL786166 BOP786165:BOP786166 BET786165:BET786166 AUX786165:AUX786166 ALB786165:ALB786166 ABF786165:ABF786166 RJ786165:RJ786166 HN786165:HN786166 WTZ720629:WTZ720630 WKD720629:WKD720630 WAH720629:WAH720630 VQL720629:VQL720630 VGP720629:VGP720630 UWT720629:UWT720630 UMX720629:UMX720630 UDB720629:UDB720630 TTF720629:TTF720630 TJJ720629:TJJ720630 SZN720629:SZN720630 SPR720629:SPR720630 SFV720629:SFV720630 RVZ720629:RVZ720630 RMD720629:RMD720630 RCH720629:RCH720630 QSL720629:QSL720630 QIP720629:QIP720630 PYT720629:PYT720630 POX720629:POX720630 PFB720629:PFB720630 OVF720629:OVF720630 OLJ720629:OLJ720630 OBN720629:OBN720630 NRR720629:NRR720630 NHV720629:NHV720630 MXZ720629:MXZ720630 MOD720629:MOD720630 MEH720629:MEH720630 LUL720629:LUL720630 LKP720629:LKP720630 LAT720629:LAT720630 KQX720629:KQX720630 KHB720629:KHB720630 JXF720629:JXF720630 JNJ720629:JNJ720630 JDN720629:JDN720630 ITR720629:ITR720630 IJV720629:IJV720630 HZZ720629:HZZ720630 HQD720629:HQD720630 HGH720629:HGH720630 GWL720629:GWL720630 GMP720629:GMP720630 GCT720629:GCT720630 FSX720629:FSX720630 FJB720629:FJB720630 EZF720629:EZF720630 EPJ720629:EPJ720630 EFN720629:EFN720630 DVR720629:DVR720630 DLV720629:DLV720630 DBZ720629:DBZ720630 CSD720629:CSD720630 CIH720629:CIH720630 BYL720629:BYL720630 BOP720629:BOP720630 BET720629:BET720630 AUX720629:AUX720630 ALB720629:ALB720630 ABF720629:ABF720630 RJ720629:RJ720630 HN720629:HN720630 WTZ655093:WTZ655094 WKD655093:WKD655094 WAH655093:WAH655094 VQL655093:VQL655094 VGP655093:VGP655094 UWT655093:UWT655094 UMX655093:UMX655094 UDB655093:UDB655094 TTF655093:TTF655094 TJJ655093:TJJ655094 SZN655093:SZN655094 SPR655093:SPR655094 SFV655093:SFV655094 RVZ655093:RVZ655094 RMD655093:RMD655094 RCH655093:RCH655094 QSL655093:QSL655094 QIP655093:QIP655094 PYT655093:PYT655094 POX655093:POX655094 PFB655093:PFB655094 OVF655093:OVF655094 OLJ655093:OLJ655094 OBN655093:OBN655094 NRR655093:NRR655094 NHV655093:NHV655094 MXZ655093:MXZ655094 MOD655093:MOD655094 MEH655093:MEH655094 LUL655093:LUL655094 LKP655093:LKP655094 LAT655093:LAT655094 KQX655093:KQX655094 KHB655093:KHB655094 JXF655093:JXF655094 JNJ655093:JNJ655094 JDN655093:JDN655094 ITR655093:ITR655094 IJV655093:IJV655094 HZZ655093:HZZ655094 HQD655093:HQD655094 HGH655093:HGH655094 GWL655093:GWL655094 GMP655093:GMP655094 GCT655093:GCT655094 FSX655093:FSX655094 FJB655093:FJB655094 EZF655093:EZF655094 EPJ655093:EPJ655094 EFN655093:EFN655094 DVR655093:DVR655094 DLV655093:DLV655094 DBZ655093:DBZ655094 CSD655093:CSD655094 CIH655093:CIH655094 BYL655093:BYL655094 BOP655093:BOP655094 BET655093:BET655094 AUX655093:AUX655094 ALB655093:ALB655094 ABF655093:ABF655094 RJ655093:RJ655094 HN655093:HN655094 WTZ589557:WTZ589558 WKD589557:WKD589558 WAH589557:WAH589558 VQL589557:VQL589558 VGP589557:VGP589558 UWT589557:UWT589558 UMX589557:UMX589558 UDB589557:UDB589558 TTF589557:TTF589558 TJJ589557:TJJ589558 SZN589557:SZN589558 SPR589557:SPR589558 SFV589557:SFV589558 RVZ589557:RVZ589558 RMD589557:RMD589558 RCH589557:RCH589558 QSL589557:QSL589558 QIP589557:QIP589558 PYT589557:PYT589558 POX589557:POX589558 PFB589557:PFB589558 OVF589557:OVF589558 OLJ589557:OLJ589558 OBN589557:OBN589558 NRR589557:NRR589558 NHV589557:NHV589558 MXZ589557:MXZ589558 MOD589557:MOD589558 MEH589557:MEH589558 LUL589557:LUL589558 LKP589557:LKP589558 LAT589557:LAT589558 KQX589557:KQX589558 KHB589557:KHB589558 JXF589557:JXF589558 JNJ589557:JNJ589558 JDN589557:JDN589558 ITR589557:ITR589558 IJV589557:IJV589558 HZZ589557:HZZ589558 HQD589557:HQD589558 HGH589557:HGH589558 GWL589557:GWL589558 GMP589557:GMP589558 GCT589557:GCT589558 FSX589557:FSX589558 FJB589557:FJB589558 EZF589557:EZF589558 EPJ589557:EPJ589558 EFN589557:EFN589558 DVR589557:DVR589558 DLV589557:DLV589558 DBZ589557:DBZ589558 CSD589557:CSD589558 CIH589557:CIH589558 BYL589557:BYL589558 BOP589557:BOP589558 BET589557:BET589558 AUX589557:AUX589558 ALB589557:ALB589558 ABF589557:ABF589558 RJ589557:RJ589558 HN589557:HN589558 WTZ524021:WTZ524022 WKD524021:WKD524022 WAH524021:WAH524022 VQL524021:VQL524022 VGP524021:VGP524022 UWT524021:UWT524022 UMX524021:UMX524022 UDB524021:UDB524022 TTF524021:TTF524022 TJJ524021:TJJ524022 SZN524021:SZN524022 SPR524021:SPR524022 SFV524021:SFV524022 RVZ524021:RVZ524022 RMD524021:RMD524022 RCH524021:RCH524022 QSL524021:QSL524022 QIP524021:QIP524022 PYT524021:PYT524022 POX524021:POX524022 PFB524021:PFB524022 OVF524021:OVF524022 OLJ524021:OLJ524022 OBN524021:OBN524022 NRR524021:NRR524022 NHV524021:NHV524022 MXZ524021:MXZ524022 MOD524021:MOD524022 MEH524021:MEH524022 LUL524021:LUL524022 LKP524021:LKP524022 LAT524021:LAT524022 KQX524021:KQX524022 KHB524021:KHB524022 JXF524021:JXF524022 JNJ524021:JNJ524022 JDN524021:JDN524022 ITR524021:ITR524022 IJV524021:IJV524022 HZZ524021:HZZ524022 HQD524021:HQD524022 HGH524021:HGH524022 GWL524021:GWL524022 GMP524021:GMP524022 GCT524021:GCT524022 FSX524021:FSX524022 FJB524021:FJB524022 EZF524021:EZF524022 EPJ524021:EPJ524022 EFN524021:EFN524022 DVR524021:DVR524022 DLV524021:DLV524022 DBZ524021:DBZ524022 CSD524021:CSD524022 CIH524021:CIH524022 BYL524021:BYL524022 BOP524021:BOP524022 BET524021:BET524022 AUX524021:AUX524022 ALB524021:ALB524022 ABF524021:ABF524022 RJ524021:RJ524022 HN524021:HN524022 WTZ458485:WTZ458486 WKD458485:WKD458486 WAH458485:WAH458486 VQL458485:VQL458486 VGP458485:VGP458486 UWT458485:UWT458486 UMX458485:UMX458486 UDB458485:UDB458486 TTF458485:TTF458486 TJJ458485:TJJ458486 SZN458485:SZN458486 SPR458485:SPR458486 SFV458485:SFV458486 RVZ458485:RVZ458486 RMD458485:RMD458486 RCH458485:RCH458486 QSL458485:QSL458486 QIP458485:QIP458486 PYT458485:PYT458486 POX458485:POX458486 PFB458485:PFB458486 OVF458485:OVF458486 OLJ458485:OLJ458486 OBN458485:OBN458486 NRR458485:NRR458486 NHV458485:NHV458486 MXZ458485:MXZ458486 MOD458485:MOD458486 MEH458485:MEH458486 LUL458485:LUL458486 LKP458485:LKP458486 LAT458485:LAT458486 KQX458485:KQX458486 KHB458485:KHB458486 JXF458485:JXF458486 JNJ458485:JNJ458486 JDN458485:JDN458486 ITR458485:ITR458486 IJV458485:IJV458486 HZZ458485:HZZ458486 HQD458485:HQD458486 HGH458485:HGH458486 GWL458485:GWL458486 GMP458485:GMP458486 GCT458485:GCT458486 FSX458485:FSX458486 FJB458485:FJB458486 EZF458485:EZF458486 EPJ458485:EPJ458486 EFN458485:EFN458486 DVR458485:DVR458486 DLV458485:DLV458486 DBZ458485:DBZ458486 CSD458485:CSD458486 CIH458485:CIH458486 BYL458485:BYL458486 BOP458485:BOP458486 BET458485:BET458486 AUX458485:AUX458486 ALB458485:ALB458486 ABF458485:ABF458486 RJ458485:RJ458486 HN458485:HN458486 WTZ392949:WTZ392950 WKD392949:WKD392950 WAH392949:WAH392950 VQL392949:VQL392950 VGP392949:VGP392950 UWT392949:UWT392950 UMX392949:UMX392950 UDB392949:UDB392950 TTF392949:TTF392950 TJJ392949:TJJ392950 SZN392949:SZN392950 SPR392949:SPR392950 SFV392949:SFV392950 RVZ392949:RVZ392950 RMD392949:RMD392950 RCH392949:RCH392950 QSL392949:QSL392950 QIP392949:QIP392950 PYT392949:PYT392950 POX392949:POX392950 PFB392949:PFB392950 OVF392949:OVF392950 OLJ392949:OLJ392950 OBN392949:OBN392950 NRR392949:NRR392950 NHV392949:NHV392950 MXZ392949:MXZ392950 MOD392949:MOD392950 MEH392949:MEH392950 LUL392949:LUL392950 LKP392949:LKP392950 LAT392949:LAT392950 KQX392949:KQX392950 KHB392949:KHB392950 JXF392949:JXF392950 JNJ392949:JNJ392950 JDN392949:JDN392950 ITR392949:ITR392950 IJV392949:IJV392950 HZZ392949:HZZ392950 HQD392949:HQD392950 HGH392949:HGH392950 GWL392949:GWL392950 GMP392949:GMP392950 GCT392949:GCT392950 FSX392949:FSX392950 FJB392949:FJB392950 EZF392949:EZF392950 EPJ392949:EPJ392950 EFN392949:EFN392950 DVR392949:DVR392950 DLV392949:DLV392950 DBZ392949:DBZ392950 CSD392949:CSD392950 CIH392949:CIH392950 BYL392949:BYL392950 BOP392949:BOP392950 BET392949:BET392950 AUX392949:AUX392950 ALB392949:ALB392950 ABF392949:ABF392950 RJ392949:RJ392950 HN392949:HN392950 WTZ327413:WTZ327414 WKD327413:WKD327414 WAH327413:WAH327414 VQL327413:VQL327414 VGP327413:VGP327414 UWT327413:UWT327414 UMX327413:UMX327414 UDB327413:UDB327414 TTF327413:TTF327414 TJJ327413:TJJ327414 SZN327413:SZN327414 SPR327413:SPR327414 SFV327413:SFV327414 RVZ327413:RVZ327414 RMD327413:RMD327414 RCH327413:RCH327414 QSL327413:QSL327414 QIP327413:QIP327414 PYT327413:PYT327414 POX327413:POX327414 PFB327413:PFB327414 OVF327413:OVF327414 OLJ327413:OLJ327414 OBN327413:OBN327414 NRR327413:NRR327414 NHV327413:NHV327414 MXZ327413:MXZ327414 MOD327413:MOD327414 MEH327413:MEH327414 LUL327413:LUL327414 LKP327413:LKP327414 LAT327413:LAT327414 KQX327413:KQX327414 KHB327413:KHB327414 JXF327413:JXF327414 JNJ327413:JNJ327414 JDN327413:JDN327414 ITR327413:ITR327414 IJV327413:IJV327414 HZZ327413:HZZ327414 HQD327413:HQD327414 HGH327413:HGH327414 GWL327413:GWL327414 GMP327413:GMP327414 GCT327413:GCT327414 FSX327413:FSX327414 FJB327413:FJB327414 EZF327413:EZF327414 EPJ327413:EPJ327414 EFN327413:EFN327414 DVR327413:DVR327414 DLV327413:DLV327414 DBZ327413:DBZ327414 CSD327413:CSD327414 CIH327413:CIH327414 BYL327413:BYL327414 BOP327413:BOP327414 BET327413:BET327414 AUX327413:AUX327414 ALB327413:ALB327414 ABF327413:ABF327414 RJ327413:RJ327414 HN327413:HN327414 WTZ261877:WTZ261878 WKD261877:WKD261878 WAH261877:WAH261878 VQL261877:VQL261878 VGP261877:VGP261878 UWT261877:UWT261878 UMX261877:UMX261878 UDB261877:UDB261878 TTF261877:TTF261878 TJJ261877:TJJ261878 SZN261877:SZN261878 SPR261877:SPR261878 SFV261877:SFV261878 RVZ261877:RVZ261878 RMD261877:RMD261878 RCH261877:RCH261878 QSL261877:QSL261878 QIP261877:QIP261878 PYT261877:PYT261878 POX261877:POX261878 PFB261877:PFB261878 OVF261877:OVF261878 OLJ261877:OLJ261878 OBN261877:OBN261878 NRR261877:NRR261878 NHV261877:NHV261878 MXZ261877:MXZ261878 MOD261877:MOD261878 MEH261877:MEH261878 LUL261877:LUL261878 LKP261877:LKP261878 LAT261877:LAT261878 KQX261877:KQX261878 KHB261877:KHB261878 JXF261877:JXF261878 JNJ261877:JNJ261878 JDN261877:JDN261878 ITR261877:ITR261878 IJV261877:IJV261878 HZZ261877:HZZ261878 HQD261877:HQD261878 HGH261877:HGH261878 GWL261877:GWL261878 GMP261877:GMP261878 GCT261877:GCT261878 FSX261877:FSX261878 FJB261877:FJB261878 EZF261877:EZF261878 EPJ261877:EPJ261878 EFN261877:EFN261878 DVR261877:DVR261878 DLV261877:DLV261878 DBZ261877:DBZ261878 CSD261877:CSD261878 CIH261877:CIH261878 BYL261877:BYL261878 BOP261877:BOP261878 BET261877:BET261878 AUX261877:AUX261878 ALB261877:ALB261878 ABF261877:ABF261878 RJ261877:RJ261878 HN261877:HN261878 WTZ196341:WTZ196342 WKD196341:WKD196342 WAH196341:WAH196342 VQL196341:VQL196342 VGP196341:VGP196342 UWT196341:UWT196342 UMX196341:UMX196342 UDB196341:UDB196342 TTF196341:TTF196342 TJJ196341:TJJ196342 SZN196341:SZN196342 SPR196341:SPR196342 SFV196341:SFV196342 RVZ196341:RVZ196342 RMD196341:RMD196342 RCH196341:RCH196342 QSL196341:QSL196342 QIP196341:QIP196342 PYT196341:PYT196342 POX196341:POX196342 PFB196341:PFB196342 OVF196341:OVF196342 OLJ196341:OLJ196342 OBN196341:OBN196342 NRR196341:NRR196342 NHV196341:NHV196342 MXZ196341:MXZ196342 MOD196341:MOD196342 MEH196341:MEH196342 LUL196341:LUL196342 LKP196341:LKP196342 LAT196341:LAT196342 KQX196341:KQX196342 KHB196341:KHB196342 JXF196341:JXF196342 JNJ196341:JNJ196342 JDN196341:JDN196342 ITR196341:ITR196342 IJV196341:IJV196342 HZZ196341:HZZ196342 HQD196341:HQD196342 HGH196341:HGH196342 GWL196341:GWL196342 GMP196341:GMP196342 GCT196341:GCT196342 FSX196341:FSX196342 FJB196341:FJB196342 EZF196341:EZF196342 EPJ196341:EPJ196342 EFN196341:EFN196342 DVR196341:DVR196342 DLV196341:DLV196342 DBZ196341:DBZ196342 CSD196341:CSD196342 CIH196341:CIH196342 BYL196341:BYL196342 BOP196341:BOP196342 BET196341:BET196342 AUX196341:AUX196342 ALB196341:ALB196342 ABF196341:ABF196342 RJ196341:RJ196342 HN196341:HN196342 WTZ130805:WTZ130806 WKD130805:WKD130806 WAH130805:WAH130806 VQL130805:VQL130806 VGP130805:VGP130806 UWT130805:UWT130806 UMX130805:UMX130806 UDB130805:UDB130806 TTF130805:TTF130806 TJJ130805:TJJ130806 SZN130805:SZN130806 SPR130805:SPR130806 SFV130805:SFV130806 RVZ130805:RVZ130806 RMD130805:RMD130806 RCH130805:RCH130806 QSL130805:QSL130806 QIP130805:QIP130806 PYT130805:PYT130806 POX130805:POX130806 PFB130805:PFB130806 OVF130805:OVF130806 OLJ130805:OLJ130806 OBN130805:OBN130806 NRR130805:NRR130806 NHV130805:NHV130806 MXZ130805:MXZ130806 MOD130805:MOD130806 MEH130805:MEH130806 LUL130805:LUL130806 LKP130805:LKP130806 LAT130805:LAT130806 KQX130805:KQX130806 KHB130805:KHB130806 JXF130805:JXF130806 JNJ130805:JNJ130806 JDN130805:JDN130806 ITR130805:ITR130806 IJV130805:IJV130806 HZZ130805:HZZ130806 HQD130805:HQD130806 HGH130805:HGH130806 GWL130805:GWL130806 GMP130805:GMP130806 GCT130805:GCT130806 FSX130805:FSX130806 FJB130805:FJB130806 EZF130805:EZF130806 EPJ130805:EPJ130806 EFN130805:EFN130806 DVR130805:DVR130806 DLV130805:DLV130806 DBZ130805:DBZ130806 CSD130805:CSD130806 CIH130805:CIH130806 BYL130805:BYL130806 BOP130805:BOP130806 BET130805:BET130806 AUX130805:AUX130806 ALB130805:ALB130806 ABF130805:ABF130806 RJ130805:RJ130806 HN130805:HN130806 WTZ65269:WTZ65270 WKD65269:WKD65270 WAH65269:WAH65270 VQL65269:VQL65270 VGP65269:VGP65270 UWT65269:UWT65270 UMX65269:UMX65270 UDB65269:UDB65270 TTF65269:TTF65270 TJJ65269:TJJ65270 SZN65269:SZN65270 SPR65269:SPR65270 SFV65269:SFV65270 RVZ65269:RVZ65270 RMD65269:RMD65270 RCH65269:RCH65270 QSL65269:QSL65270 QIP65269:QIP65270 PYT65269:PYT65270 POX65269:POX65270 PFB65269:PFB65270 OVF65269:OVF65270 OLJ65269:OLJ65270 OBN65269:OBN65270 NRR65269:NRR65270 NHV65269:NHV65270 MXZ65269:MXZ65270 MOD65269:MOD65270 MEH65269:MEH65270 LUL65269:LUL65270 LKP65269:LKP65270 LAT65269:LAT65270 KQX65269:KQX65270 KHB65269:KHB65270 JXF65269:JXF65270 JNJ65269:JNJ65270 JDN65269:JDN65270 ITR65269:ITR65270 IJV65269:IJV65270 HZZ65269:HZZ65270 HQD65269:HQD65270 HGH65269:HGH65270 GWL65269:GWL65270 GMP65269:GMP65270 GCT65269:GCT65270 FSX65269:FSX65270 FJB65269:FJB65270 EZF65269:EZF65270 EPJ65269:EPJ65270 EFN65269:EFN65270 DVR65269:DVR65270 DLV65269:DLV65270 DBZ65269:DBZ65270 CSD65269:CSD65270 CIH65269:CIH65270 BYL65269:BYL65270 BOP65269:BOP65270 BET65269:BET65270 AUX65269:AUX65270 ALB65269:ALB65270 ABF65269:ABF65270 RJ65269:RJ65270 HN65269:HN65270 WTZ983331 WKD983331 WAH983331 VQL983331 VGP983331 UWT983331 UMX983331 UDB983331 TTF983331 TJJ983331 SZN983331 SPR983331 SFV983331 RVZ983331 RMD983331 RCH983331 QSL983331 QIP983331 PYT983331 POX983331 PFB983331 OVF983331 OLJ983331 OBN983331 NRR983331 NHV983331 MXZ983331 MOD983331 MEH983331 LUL983331 LKP983331 LAT983331 KQX983331 KHB983331 JXF983331 JNJ983331 JDN983331 ITR983331 IJV983331 HZZ983331 HQD983331 HGH983331 GWL983331 GMP983331 GCT983331 FSX983331 FJB983331 EZF983331 EPJ983331 EFN983331 DVR983331 DLV983331 DBZ983331 CSD983331 CIH983331 BYL983331 BOP983331 BET983331 AUX983331 ALB983331 ABF983331 RJ983331 HN983331 WTZ917795 WKD917795 WAH917795 VQL917795 VGP917795 UWT917795 UMX917795 UDB917795 TTF917795 TJJ917795 SZN917795 SPR917795 SFV917795 RVZ917795 RMD917795 RCH917795 QSL917795 QIP917795 PYT917795 POX917795 PFB917795 OVF917795 OLJ917795 OBN917795 NRR917795 NHV917795 MXZ917795 MOD917795 MEH917795 LUL917795 LKP917795 LAT917795 KQX917795 KHB917795 JXF917795 JNJ917795 JDN917795 ITR917795 IJV917795 HZZ917795 HQD917795 HGH917795 GWL917795 GMP917795 GCT917795 FSX917795 FJB917795 EZF917795 EPJ917795 EFN917795 DVR917795 DLV917795 DBZ917795 CSD917795 CIH917795 BYL917795 BOP917795 BET917795 AUX917795 ALB917795 ABF917795 RJ917795 HN917795 WTZ852259 WKD852259 WAH852259 VQL852259 VGP852259 UWT852259 UMX852259 UDB852259 TTF852259 TJJ852259 SZN852259 SPR852259 SFV852259 RVZ852259 RMD852259 RCH852259 QSL852259 QIP852259 PYT852259 POX852259 PFB852259 OVF852259 OLJ852259 OBN852259 NRR852259 NHV852259 MXZ852259 MOD852259 MEH852259 LUL852259 LKP852259 LAT852259 KQX852259 KHB852259 JXF852259 JNJ852259 JDN852259 ITR852259 IJV852259 HZZ852259 HQD852259 HGH852259 GWL852259 GMP852259 GCT852259 FSX852259 FJB852259 EZF852259 EPJ852259 EFN852259 DVR852259 DLV852259 DBZ852259 CSD852259 CIH852259 BYL852259 BOP852259 BET852259 AUX852259 ALB852259 ABF852259 RJ852259 HN852259 WTZ786723 WKD786723 WAH786723 VQL786723 VGP786723 UWT786723 UMX786723 UDB786723 TTF786723 TJJ786723 SZN786723 SPR786723 SFV786723 RVZ786723 RMD786723 RCH786723 QSL786723 QIP786723 PYT786723 POX786723 PFB786723 OVF786723 OLJ786723 OBN786723 NRR786723 NHV786723 MXZ786723 MOD786723 MEH786723 LUL786723 LKP786723 LAT786723 KQX786723 KHB786723 JXF786723 JNJ786723 JDN786723 ITR786723 IJV786723 HZZ786723 HQD786723 HGH786723 GWL786723 GMP786723 GCT786723 FSX786723 FJB786723 EZF786723 EPJ786723 EFN786723 DVR786723 DLV786723 DBZ786723 CSD786723 CIH786723 BYL786723 BOP786723 BET786723 AUX786723 ALB786723 ABF786723 RJ786723 HN786723 WTZ721187 WKD721187 WAH721187 VQL721187 VGP721187 UWT721187 UMX721187 UDB721187 TTF721187 TJJ721187 SZN721187 SPR721187 SFV721187 RVZ721187 RMD721187 RCH721187 QSL721187 QIP721187 PYT721187 POX721187 PFB721187 OVF721187 OLJ721187 OBN721187 NRR721187 NHV721187 MXZ721187 MOD721187 MEH721187 LUL721187 LKP721187 LAT721187 KQX721187 KHB721187 JXF721187 JNJ721187 JDN721187 ITR721187 IJV721187 HZZ721187 HQD721187 HGH721187 GWL721187 GMP721187 GCT721187 FSX721187 FJB721187 EZF721187 EPJ721187 EFN721187 DVR721187 DLV721187 DBZ721187 CSD721187 CIH721187 BYL721187 BOP721187 BET721187 AUX721187 ALB721187 ABF721187 RJ721187 HN721187 WTZ655651 WKD655651 WAH655651 VQL655651 VGP655651 UWT655651 UMX655651 UDB655651 TTF655651 TJJ655651 SZN655651 SPR655651 SFV655651 RVZ655651 RMD655651 RCH655651 QSL655651 QIP655651 PYT655651 POX655651 PFB655651 OVF655651 OLJ655651 OBN655651 NRR655651 NHV655651 MXZ655651 MOD655651 MEH655651 LUL655651 LKP655651 LAT655651 KQX655651 KHB655651 JXF655651 JNJ655651 JDN655651 ITR655651 IJV655651 HZZ655651 HQD655651 HGH655651 GWL655651 GMP655651 GCT655651 FSX655651 FJB655651 EZF655651 EPJ655651 EFN655651 DVR655651 DLV655651 DBZ655651 CSD655651 CIH655651 BYL655651 BOP655651 BET655651 AUX655651 ALB655651 ABF655651 RJ655651 HN655651 WTZ590115 WKD590115 WAH590115 VQL590115 VGP590115 UWT590115 UMX590115 UDB590115 TTF590115 TJJ590115 SZN590115 SPR590115 SFV590115 RVZ590115 RMD590115 RCH590115 QSL590115 QIP590115 PYT590115 POX590115 PFB590115 OVF590115 OLJ590115 OBN590115 NRR590115 NHV590115 MXZ590115 MOD590115 MEH590115 LUL590115 LKP590115 LAT590115 KQX590115 KHB590115 JXF590115 JNJ590115 JDN590115 ITR590115 IJV590115 HZZ590115 HQD590115 HGH590115 GWL590115 GMP590115 GCT590115 FSX590115 FJB590115 EZF590115 EPJ590115 EFN590115 DVR590115 DLV590115 DBZ590115 CSD590115 CIH590115 BYL590115 BOP590115 BET590115 AUX590115 ALB590115 ABF590115 RJ590115 HN590115 WTZ524579 WKD524579 WAH524579 VQL524579 VGP524579 UWT524579 UMX524579 UDB524579 TTF524579 TJJ524579 SZN524579 SPR524579 SFV524579 RVZ524579 RMD524579 RCH524579 QSL524579 QIP524579 PYT524579 POX524579 PFB524579 OVF524579 OLJ524579 OBN524579 NRR524579 NHV524579 MXZ524579 MOD524579 MEH524579 LUL524579 LKP524579 LAT524579 KQX524579 KHB524579 JXF524579 JNJ524579 JDN524579 ITR524579 IJV524579 HZZ524579 HQD524579 HGH524579 GWL524579 GMP524579 GCT524579 FSX524579 FJB524579 EZF524579 EPJ524579 EFN524579 DVR524579 DLV524579 DBZ524579 CSD524579 CIH524579 BYL524579 BOP524579 BET524579 AUX524579 ALB524579 ABF524579 RJ524579 HN524579 WTZ459043 WKD459043 WAH459043 VQL459043 VGP459043 UWT459043 UMX459043 UDB459043 TTF459043 TJJ459043 SZN459043 SPR459043 SFV459043 RVZ459043 RMD459043 RCH459043 QSL459043 QIP459043 PYT459043 POX459043 PFB459043 OVF459043 OLJ459043 OBN459043 NRR459043 NHV459043 MXZ459043 MOD459043 MEH459043 LUL459043 LKP459043 LAT459043 KQX459043 KHB459043 JXF459043 JNJ459043 JDN459043 ITR459043 IJV459043 HZZ459043 HQD459043 HGH459043 GWL459043 GMP459043 GCT459043 FSX459043 FJB459043 EZF459043 EPJ459043 EFN459043 DVR459043 DLV459043 DBZ459043 CSD459043 CIH459043 BYL459043 BOP459043 BET459043 AUX459043 ALB459043 ABF459043 RJ459043 HN459043 WTZ393507 WKD393507 WAH393507 VQL393507 VGP393507 UWT393507 UMX393507 UDB393507 TTF393507 TJJ393507 SZN393507 SPR393507 SFV393507 RVZ393507 RMD393507 RCH393507 QSL393507 QIP393507 PYT393507 POX393507 PFB393507 OVF393507 OLJ393507 OBN393507 NRR393507 NHV393507 MXZ393507 MOD393507 MEH393507 LUL393507 LKP393507 LAT393507 KQX393507 KHB393507 JXF393507 JNJ393507 JDN393507 ITR393507 IJV393507 HZZ393507 HQD393507 HGH393507 GWL393507 GMP393507 GCT393507 FSX393507 FJB393507 EZF393507 EPJ393507 EFN393507 DVR393507 DLV393507 DBZ393507 CSD393507 CIH393507 BYL393507 BOP393507 BET393507 AUX393507 ALB393507 ABF393507 RJ393507 HN393507 WTZ327971 WKD327971 WAH327971 VQL327971 VGP327971 UWT327971 UMX327971 UDB327971 TTF327971 TJJ327971 SZN327971 SPR327971 SFV327971 RVZ327971 RMD327971 RCH327971 QSL327971 QIP327971 PYT327971 POX327971 PFB327971 OVF327971 OLJ327971 OBN327971 NRR327971 NHV327971 MXZ327971 MOD327971 MEH327971 LUL327971 LKP327971 LAT327971 KQX327971 KHB327971 JXF327971 JNJ327971 JDN327971 ITR327971 IJV327971 HZZ327971 HQD327971 HGH327971 GWL327971 GMP327971 GCT327971 FSX327971 FJB327971 EZF327971 EPJ327971 EFN327971 DVR327971 DLV327971 DBZ327971 CSD327971 CIH327971 BYL327971 BOP327971 BET327971 AUX327971 ALB327971 ABF327971 RJ327971 HN327971 WTZ262435 WKD262435 WAH262435 VQL262435 VGP262435 UWT262435 UMX262435 UDB262435 TTF262435 TJJ262435 SZN262435 SPR262435 SFV262435 RVZ262435 RMD262435 RCH262435 QSL262435 QIP262435 PYT262435 POX262435 PFB262435 OVF262435 OLJ262435 OBN262435 NRR262435 NHV262435 MXZ262435 MOD262435 MEH262435 LUL262435 LKP262435 LAT262435 KQX262435 KHB262435 JXF262435 JNJ262435 JDN262435 ITR262435 IJV262435 HZZ262435 HQD262435 HGH262435 GWL262435 GMP262435 GCT262435 FSX262435 FJB262435 EZF262435 EPJ262435 EFN262435 DVR262435 DLV262435 DBZ262435 CSD262435 CIH262435 BYL262435 BOP262435 BET262435 AUX262435 ALB262435 ABF262435 RJ262435 HN262435 WTZ196899 WKD196899 WAH196899 VQL196899 VGP196899 UWT196899 UMX196899 UDB196899 TTF196899 TJJ196899 SZN196899 SPR196899 SFV196899 RVZ196899 RMD196899 RCH196899 QSL196899 QIP196899 PYT196899 POX196899 PFB196899 OVF196899 OLJ196899 OBN196899 NRR196899 NHV196899 MXZ196899 MOD196899 MEH196899 LUL196899 LKP196899 LAT196899 KQX196899 KHB196899 JXF196899 JNJ196899 JDN196899 ITR196899 IJV196899 HZZ196899 HQD196899 HGH196899 GWL196899 GMP196899 GCT196899 FSX196899 FJB196899 EZF196899 EPJ196899 EFN196899 DVR196899 DLV196899 DBZ196899 CSD196899 CIH196899 BYL196899 BOP196899 BET196899 AUX196899 ALB196899 ABF196899 RJ196899 HN196899 WTZ131363 WKD131363 WAH131363 VQL131363 VGP131363 UWT131363 UMX131363 UDB131363 TTF131363 TJJ131363 SZN131363 SPR131363 SFV131363 RVZ131363 RMD131363 RCH131363 QSL131363 QIP131363 PYT131363 POX131363 PFB131363 OVF131363 OLJ131363 OBN131363 NRR131363 NHV131363 MXZ131363 MOD131363 MEH131363 LUL131363 LKP131363 LAT131363 KQX131363 KHB131363 JXF131363 JNJ131363 JDN131363 ITR131363 IJV131363 HZZ131363 HQD131363 HGH131363 GWL131363 GMP131363 GCT131363 FSX131363 FJB131363 EZF131363 EPJ131363 EFN131363 DVR131363 DLV131363 DBZ131363 CSD131363 CIH131363 BYL131363 BOP131363 BET131363 AUX131363 ALB131363 ABF131363 RJ131363 HN131363 WTZ65827 WKD65827 WAH65827 VQL65827 VGP65827 UWT65827 UMX65827 UDB65827 TTF65827 TJJ65827 SZN65827 SPR65827 SFV65827 RVZ65827 RMD65827 RCH65827 QSL65827 QIP65827 PYT65827 POX65827 PFB65827 OVF65827 OLJ65827 OBN65827 NRR65827 NHV65827 MXZ65827 MOD65827 MEH65827 LUL65827 LKP65827 LAT65827 KQX65827 KHB65827 JXF65827 JNJ65827 JDN65827 ITR65827 IJV65827 HZZ65827 HQD65827 HGH65827 GWL65827 GMP65827 GCT65827 FSX65827 FJB65827 EZF65827 EPJ65827 EFN65827 DVR65827 DLV65827 DBZ65827 CSD65827 CIH65827 BYL65827 BOP65827 BET65827 AUX65827 ALB65827 ABF65827 RJ65827 HN19 RJ19 ABF19 ALB19 AUX19 BET19 BOP19 BYL19 CIH19 CSD19 DBZ19 DLV19 DVR19 EFN19 EPJ19 EZF19 FJB19 FSX19 GCT19 GMP19 GWL19 HGH19 HQD19 HZZ19 IJV19 ITR19 JDN19 JNJ19 JXF19 KHB19 KQX19 LAT19 LKP19 LUL19 MEH19 MOD19 MXZ19 NHV19 NRR19 OBN19 OLJ19 OVF19 PFB19 POX19 PYT19 QIP19 QSL19 RCH19 RMD19 RVZ19 SFV19 SPR19 SZN19 TJJ19 TTF19 UDB19 UMX19 UWT19 VGP19 VQL19 WAH19 WKD19 WTZ19 WTZ216 WKD216 WAH216 VQL216 VGP216 UWT216 UMX216 UDB216 TTF216 TJJ216 SZN216 SPR216 SFV216 RVZ216 RMD216 RCH216 QSL216 QIP216 PYT216 POX216 PFB216 OVF216 OLJ216 OBN216 NRR216 NHV216 MXZ216 MOD216 MEH216 LUL216 LKP216 LAT216 KQX216 KHB216 JXF216 JNJ216 JDN216 ITR216 IJV216 HZZ216 HQD216 HGH216 GWL216 GMP216 GCT216 FSX216 FJB216 EZF216 EPJ216 EFN216 DVR216 DLV216 DBZ216 CSD216 CIH216 BYL216 BOP216 BET216 AUX216 ALB216 ABF216 RJ216 HN216 RJ378:RJ384 ABF378:ABF384 ALB378:ALB384 AUX378:AUX384 BET378:BET384 BOP378:BOP384 BYL378:BYL384 CIH378:CIH384 CSD378:CSD384 DBZ378:DBZ384 DLV378:DLV384 DVR378:DVR384 EFN378:EFN384 EPJ378:EPJ384 EZF378:EZF384 FJB378:FJB384 FSX378:FSX384 GCT378:GCT384 GMP378:GMP384 GWL378:GWL384 HGH378:HGH384 HQD378:HQD384 HZZ378:HZZ384 IJV378:IJV384 ITR378:ITR384 JDN378:JDN384 JNJ378:JNJ384 JXF378:JXF384 KHB378:KHB384 KQX378:KQX384 LAT378:LAT384 LKP378:LKP384 LUL378:LUL384 MEH378:MEH384 MOD378:MOD384 MXZ378:MXZ384 NHV378:NHV384 NRR378:NRR384 OBN378:OBN384 OLJ378:OLJ384 OVF378:OVF384 PFB378:PFB384 POX378:POX384 PYT378:PYT384 QIP378:QIP384 QSL378:QSL384 RCH378:RCH384 RMD378:RMD384 RVZ378:RVZ384 SFV378:SFV384 SPR378:SPR384 SZN378:SZN384 TJJ378:TJJ384 TTF378:TTF384 UDB378:UDB384 UMX378:UMX384 UWT378:UWT384 VGP378:VGP384 VQL378:VQL384 WAH378:WAH384 WKD378:WKD384 WTZ378:WTZ384 HN378:HN384">
      <formula1>11</formula1>
    </dataValidation>
    <dataValidation type="textLength" allowBlank="1" showInputMessage="1" showErrorMessage="1" error="Количество символов ИНН может быть 10 или 12 символов" sqref="WTV982699 WJZ982699 WAD982699 VQH982699 VGL982699 UWP982699 UMT982699 UCX982699 TTB982699 TJF982699 SZJ982699 SPN982699 SFR982699 RVV982699 RLZ982699 RCD982699 QSH982699 QIL982699 PYP982699 POT982699 PEX982699 OVB982699 OLF982699 OBJ982699 NRN982699 NHR982699 MXV982699 MNZ982699 MED982699 LUH982699 LKL982699 LAP982699 KQT982699 KGX982699 JXB982699 JNF982699 JDJ982699 ITN982699 IJR982699 HZV982699 HPZ982699 HGD982699 GWH982699 GML982699 GCP982699 FST982699 FIX982699 EZB982699 EPF982699 EFJ982699 DVN982699 DLR982699 DBV982699 CRZ982699 CID982699 BYH982699 BOL982699 BEP982699 AUT982699 AKX982699 ABB982699 RF982699 HJ982699 WTV917163 WJZ917163 WAD917163 VQH917163 VGL917163 UWP917163 UMT917163 UCX917163 TTB917163 TJF917163 SZJ917163 SPN917163 SFR917163 RVV917163 RLZ917163 RCD917163 QSH917163 QIL917163 PYP917163 POT917163 PEX917163 OVB917163 OLF917163 OBJ917163 NRN917163 NHR917163 MXV917163 MNZ917163 MED917163 LUH917163 LKL917163 LAP917163 KQT917163 KGX917163 JXB917163 JNF917163 JDJ917163 ITN917163 IJR917163 HZV917163 HPZ917163 HGD917163 GWH917163 GML917163 GCP917163 FST917163 FIX917163 EZB917163 EPF917163 EFJ917163 DVN917163 DLR917163 DBV917163 CRZ917163 CID917163 BYH917163 BOL917163 BEP917163 AUT917163 AKX917163 ABB917163 RF917163 HJ917163 WTV851627 WJZ851627 WAD851627 VQH851627 VGL851627 UWP851627 UMT851627 UCX851627 TTB851627 TJF851627 SZJ851627 SPN851627 SFR851627 RVV851627 RLZ851627 RCD851627 QSH851627 QIL851627 PYP851627 POT851627 PEX851627 OVB851627 OLF851627 OBJ851627 NRN851627 NHR851627 MXV851627 MNZ851627 MED851627 LUH851627 LKL851627 LAP851627 KQT851627 KGX851627 JXB851627 JNF851627 JDJ851627 ITN851627 IJR851627 HZV851627 HPZ851627 HGD851627 GWH851627 GML851627 GCP851627 FST851627 FIX851627 EZB851627 EPF851627 EFJ851627 DVN851627 DLR851627 DBV851627 CRZ851627 CID851627 BYH851627 BOL851627 BEP851627 AUT851627 AKX851627 ABB851627 RF851627 HJ851627 WTV786091 WJZ786091 WAD786091 VQH786091 VGL786091 UWP786091 UMT786091 UCX786091 TTB786091 TJF786091 SZJ786091 SPN786091 SFR786091 RVV786091 RLZ786091 RCD786091 QSH786091 QIL786091 PYP786091 POT786091 PEX786091 OVB786091 OLF786091 OBJ786091 NRN786091 NHR786091 MXV786091 MNZ786091 MED786091 LUH786091 LKL786091 LAP786091 KQT786091 KGX786091 JXB786091 JNF786091 JDJ786091 ITN786091 IJR786091 HZV786091 HPZ786091 HGD786091 GWH786091 GML786091 GCP786091 FST786091 FIX786091 EZB786091 EPF786091 EFJ786091 DVN786091 DLR786091 DBV786091 CRZ786091 CID786091 BYH786091 BOL786091 BEP786091 AUT786091 AKX786091 ABB786091 RF786091 HJ786091 WTV720555 WJZ720555 WAD720555 VQH720555 VGL720555 UWP720555 UMT720555 UCX720555 TTB720555 TJF720555 SZJ720555 SPN720555 SFR720555 RVV720555 RLZ720555 RCD720555 QSH720555 QIL720555 PYP720555 POT720555 PEX720555 OVB720555 OLF720555 OBJ720555 NRN720555 NHR720555 MXV720555 MNZ720555 MED720555 LUH720555 LKL720555 LAP720555 KQT720555 KGX720555 JXB720555 JNF720555 JDJ720555 ITN720555 IJR720555 HZV720555 HPZ720555 HGD720555 GWH720555 GML720555 GCP720555 FST720555 FIX720555 EZB720555 EPF720555 EFJ720555 DVN720555 DLR720555 DBV720555 CRZ720555 CID720555 BYH720555 BOL720555 BEP720555 AUT720555 AKX720555 ABB720555 RF720555 HJ720555 WTV655019 WJZ655019 WAD655019 VQH655019 VGL655019 UWP655019 UMT655019 UCX655019 TTB655019 TJF655019 SZJ655019 SPN655019 SFR655019 RVV655019 RLZ655019 RCD655019 QSH655019 QIL655019 PYP655019 POT655019 PEX655019 OVB655019 OLF655019 OBJ655019 NRN655019 NHR655019 MXV655019 MNZ655019 MED655019 LUH655019 LKL655019 LAP655019 KQT655019 KGX655019 JXB655019 JNF655019 JDJ655019 ITN655019 IJR655019 HZV655019 HPZ655019 HGD655019 GWH655019 GML655019 GCP655019 FST655019 FIX655019 EZB655019 EPF655019 EFJ655019 DVN655019 DLR655019 DBV655019 CRZ655019 CID655019 BYH655019 BOL655019 BEP655019 AUT655019 AKX655019 ABB655019 RF655019 HJ655019 WTV589483 WJZ589483 WAD589483 VQH589483 VGL589483 UWP589483 UMT589483 UCX589483 TTB589483 TJF589483 SZJ589483 SPN589483 SFR589483 RVV589483 RLZ589483 RCD589483 QSH589483 QIL589483 PYP589483 POT589483 PEX589483 OVB589483 OLF589483 OBJ589483 NRN589483 NHR589483 MXV589483 MNZ589483 MED589483 LUH589483 LKL589483 LAP589483 KQT589483 KGX589483 JXB589483 JNF589483 JDJ589483 ITN589483 IJR589483 HZV589483 HPZ589483 HGD589483 GWH589483 GML589483 GCP589483 FST589483 FIX589483 EZB589483 EPF589483 EFJ589483 DVN589483 DLR589483 DBV589483 CRZ589483 CID589483 BYH589483 BOL589483 BEP589483 AUT589483 AKX589483 ABB589483 RF589483 HJ589483 WTV523947 WJZ523947 WAD523947 VQH523947 VGL523947 UWP523947 UMT523947 UCX523947 TTB523947 TJF523947 SZJ523947 SPN523947 SFR523947 RVV523947 RLZ523947 RCD523947 QSH523947 QIL523947 PYP523947 POT523947 PEX523947 OVB523947 OLF523947 OBJ523947 NRN523947 NHR523947 MXV523947 MNZ523947 MED523947 LUH523947 LKL523947 LAP523947 KQT523947 KGX523947 JXB523947 JNF523947 JDJ523947 ITN523947 IJR523947 HZV523947 HPZ523947 HGD523947 GWH523947 GML523947 GCP523947 FST523947 FIX523947 EZB523947 EPF523947 EFJ523947 DVN523947 DLR523947 DBV523947 CRZ523947 CID523947 BYH523947 BOL523947 BEP523947 AUT523947 AKX523947 ABB523947 RF523947 HJ523947 WTV458411 WJZ458411 WAD458411 VQH458411 VGL458411 UWP458411 UMT458411 UCX458411 TTB458411 TJF458411 SZJ458411 SPN458411 SFR458411 RVV458411 RLZ458411 RCD458411 QSH458411 QIL458411 PYP458411 POT458411 PEX458411 OVB458411 OLF458411 OBJ458411 NRN458411 NHR458411 MXV458411 MNZ458411 MED458411 LUH458411 LKL458411 LAP458411 KQT458411 KGX458411 JXB458411 JNF458411 JDJ458411 ITN458411 IJR458411 HZV458411 HPZ458411 HGD458411 GWH458411 GML458411 GCP458411 FST458411 FIX458411 EZB458411 EPF458411 EFJ458411 DVN458411 DLR458411 DBV458411 CRZ458411 CID458411 BYH458411 BOL458411 BEP458411 AUT458411 AKX458411 ABB458411 RF458411 HJ458411 WTV392875 WJZ392875 WAD392875 VQH392875 VGL392875 UWP392875 UMT392875 UCX392875 TTB392875 TJF392875 SZJ392875 SPN392875 SFR392875 RVV392875 RLZ392875 RCD392875 QSH392875 QIL392875 PYP392875 POT392875 PEX392875 OVB392875 OLF392875 OBJ392875 NRN392875 NHR392875 MXV392875 MNZ392875 MED392875 LUH392875 LKL392875 LAP392875 KQT392875 KGX392875 JXB392875 JNF392875 JDJ392875 ITN392875 IJR392875 HZV392875 HPZ392875 HGD392875 GWH392875 GML392875 GCP392875 FST392875 FIX392875 EZB392875 EPF392875 EFJ392875 DVN392875 DLR392875 DBV392875 CRZ392875 CID392875 BYH392875 BOL392875 BEP392875 AUT392875 AKX392875 ABB392875 RF392875 HJ392875 WTV327339 WJZ327339 WAD327339 VQH327339 VGL327339 UWP327339 UMT327339 UCX327339 TTB327339 TJF327339 SZJ327339 SPN327339 SFR327339 RVV327339 RLZ327339 RCD327339 QSH327339 QIL327339 PYP327339 POT327339 PEX327339 OVB327339 OLF327339 OBJ327339 NRN327339 NHR327339 MXV327339 MNZ327339 MED327339 LUH327339 LKL327339 LAP327339 KQT327339 KGX327339 JXB327339 JNF327339 JDJ327339 ITN327339 IJR327339 HZV327339 HPZ327339 HGD327339 GWH327339 GML327339 GCP327339 FST327339 FIX327339 EZB327339 EPF327339 EFJ327339 DVN327339 DLR327339 DBV327339 CRZ327339 CID327339 BYH327339 BOL327339 BEP327339 AUT327339 AKX327339 ABB327339 RF327339 HJ327339 WTV261803 WJZ261803 WAD261803 VQH261803 VGL261803 UWP261803 UMT261803 UCX261803 TTB261803 TJF261803 SZJ261803 SPN261803 SFR261803 RVV261803 RLZ261803 RCD261803 QSH261803 QIL261803 PYP261803 POT261803 PEX261803 OVB261803 OLF261803 OBJ261803 NRN261803 NHR261803 MXV261803 MNZ261803 MED261803 LUH261803 LKL261803 LAP261803 KQT261803 KGX261803 JXB261803 JNF261803 JDJ261803 ITN261803 IJR261803 HZV261803 HPZ261803 HGD261803 GWH261803 GML261803 GCP261803 FST261803 FIX261803 EZB261803 EPF261803 EFJ261803 DVN261803 DLR261803 DBV261803 CRZ261803 CID261803 BYH261803 BOL261803 BEP261803 AUT261803 AKX261803 ABB261803 RF261803 HJ261803 WTV196267 WJZ196267 WAD196267 VQH196267 VGL196267 UWP196267 UMT196267 UCX196267 TTB196267 TJF196267 SZJ196267 SPN196267 SFR196267 RVV196267 RLZ196267 RCD196267 QSH196267 QIL196267 PYP196267 POT196267 PEX196267 OVB196267 OLF196267 OBJ196267 NRN196267 NHR196267 MXV196267 MNZ196267 MED196267 LUH196267 LKL196267 LAP196267 KQT196267 KGX196267 JXB196267 JNF196267 JDJ196267 ITN196267 IJR196267 HZV196267 HPZ196267 HGD196267 GWH196267 GML196267 GCP196267 FST196267 FIX196267 EZB196267 EPF196267 EFJ196267 DVN196267 DLR196267 DBV196267 CRZ196267 CID196267 BYH196267 BOL196267 BEP196267 AUT196267 AKX196267 ABB196267 RF196267 HJ196267 WTV130731 WJZ130731 WAD130731 VQH130731 VGL130731 UWP130731 UMT130731 UCX130731 TTB130731 TJF130731 SZJ130731 SPN130731 SFR130731 RVV130731 RLZ130731 RCD130731 QSH130731 QIL130731 PYP130731 POT130731 PEX130731 OVB130731 OLF130731 OBJ130731 NRN130731 NHR130731 MXV130731 MNZ130731 MED130731 LUH130731 LKL130731 LAP130731 KQT130731 KGX130731 JXB130731 JNF130731 JDJ130731 ITN130731 IJR130731 HZV130731 HPZ130731 HGD130731 GWH130731 GML130731 GCP130731 FST130731 FIX130731 EZB130731 EPF130731 EFJ130731 DVN130731 DLR130731 DBV130731 CRZ130731 CID130731 BYH130731 BOL130731 BEP130731 AUT130731 AKX130731 ABB130731 RF130731 HJ130731 WTV65195 WJZ65195 WAD65195 VQH65195 VGL65195 UWP65195 UMT65195 UCX65195 TTB65195 TJF65195 SZJ65195 SPN65195 SFR65195 RVV65195 RLZ65195 RCD65195 QSH65195 QIL65195 PYP65195 POT65195 PEX65195 OVB65195 OLF65195 OBJ65195 NRN65195 NHR65195 MXV65195 MNZ65195 MED65195 LUH65195 LKL65195 LAP65195 KQT65195 KGX65195 JXB65195 JNF65195 JDJ65195 ITN65195 IJR65195 HZV65195 HPZ65195 HGD65195 GWH65195 GML65195 GCP65195 FST65195 FIX65195 EZB65195 EPF65195 EFJ65195 DVN65195 DLR65195 DBV65195 CRZ65195 CID65195 BYH65195 BOL65195 BEP65195 AUT65195 AKX65195 ABB65195 RF65195 HJ65195 D130731:E130731 D196267:E196267 D261803:E261803 D327339:E327339 D392875:E392875 D458411:E458411 D523947:E523947 D589483:E589483 D655019:E655019 D720555:E720555 D786091:E786091 D851627:E851627 D917163:E917163 D982699:E982699 D65195:E65195">
      <formula1>10</formula1>
      <formula2>12</formula2>
    </dataValidation>
    <dataValidation type="textLength" allowBlank="1" showInputMessage="1" showErrorMessage="1" errorTitle="Ошибка ввода номера" error="Длина идентификационного номера должна составлять от 1 до 12 символов" sqref="WTV982397 WJZ982397 WAD982397 VQH982397 VGL982397 UWP982397 UMT982397 UCX982397 TTB982397 TJF982397 SZJ982397 SPN982397 SFR982397 RVV982397 RLZ982397 RCD982397 QSH982397 QIL982397 PYP982397 POT982397 PEX982397 OVB982397 OLF982397 OBJ982397 NRN982397 NHR982397 MXV982397 MNZ982397 MED982397 LUH982397 LKL982397 LAP982397 KQT982397 KGX982397 JXB982397 JNF982397 JDJ982397 ITN982397 IJR982397 HZV982397 HPZ982397 HGD982397 GWH982397 GML982397 GCP982397 FST982397 FIX982397 EZB982397 EPF982397 EFJ982397 DVN982397 DLR982397 DBV982397 CRZ982397 CID982397 BYH982397 BOL982397 BEP982397 AUT982397 AKX982397 ABB982397 RF982397 HJ982397 WTV916861 WJZ916861 WAD916861 VQH916861 VGL916861 UWP916861 UMT916861 UCX916861 TTB916861 TJF916861 SZJ916861 SPN916861 SFR916861 RVV916861 RLZ916861 RCD916861 QSH916861 QIL916861 PYP916861 POT916861 PEX916861 OVB916861 OLF916861 OBJ916861 NRN916861 NHR916861 MXV916861 MNZ916861 MED916861 LUH916861 LKL916861 LAP916861 KQT916861 KGX916861 JXB916861 JNF916861 JDJ916861 ITN916861 IJR916861 HZV916861 HPZ916861 HGD916861 GWH916861 GML916861 GCP916861 FST916861 FIX916861 EZB916861 EPF916861 EFJ916861 DVN916861 DLR916861 DBV916861 CRZ916861 CID916861 BYH916861 BOL916861 BEP916861 AUT916861 AKX916861 ABB916861 RF916861 HJ916861 WTV851325 WJZ851325 WAD851325 VQH851325 VGL851325 UWP851325 UMT851325 UCX851325 TTB851325 TJF851325 SZJ851325 SPN851325 SFR851325 RVV851325 RLZ851325 RCD851325 QSH851325 QIL851325 PYP851325 POT851325 PEX851325 OVB851325 OLF851325 OBJ851325 NRN851325 NHR851325 MXV851325 MNZ851325 MED851325 LUH851325 LKL851325 LAP851325 KQT851325 KGX851325 JXB851325 JNF851325 JDJ851325 ITN851325 IJR851325 HZV851325 HPZ851325 HGD851325 GWH851325 GML851325 GCP851325 FST851325 FIX851325 EZB851325 EPF851325 EFJ851325 DVN851325 DLR851325 DBV851325 CRZ851325 CID851325 BYH851325 BOL851325 BEP851325 AUT851325 AKX851325 ABB851325 RF851325 HJ851325 WTV785789 WJZ785789 WAD785789 VQH785789 VGL785789 UWP785789 UMT785789 UCX785789 TTB785789 TJF785789 SZJ785789 SPN785789 SFR785789 RVV785789 RLZ785789 RCD785789 QSH785789 QIL785789 PYP785789 POT785789 PEX785789 OVB785789 OLF785789 OBJ785789 NRN785789 NHR785789 MXV785789 MNZ785789 MED785789 LUH785789 LKL785789 LAP785789 KQT785789 KGX785789 JXB785789 JNF785789 JDJ785789 ITN785789 IJR785789 HZV785789 HPZ785789 HGD785789 GWH785789 GML785789 GCP785789 FST785789 FIX785789 EZB785789 EPF785789 EFJ785789 DVN785789 DLR785789 DBV785789 CRZ785789 CID785789 BYH785789 BOL785789 BEP785789 AUT785789 AKX785789 ABB785789 RF785789 HJ785789 WTV720253 WJZ720253 WAD720253 VQH720253 VGL720253 UWP720253 UMT720253 UCX720253 TTB720253 TJF720253 SZJ720253 SPN720253 SFR720253 RVV720253 RLZ720253 RCD720253 QSH720253 QIL720253 PYP720253 POT720253 PEX720253 OVB720253 OLF720253 OBJ720253 NRN720253 NHR720253 MXV720253 MNZ720253 MED720253 LUH720253 LKL720253 LAP720253 KQT720253 KGX720253 JXB720253 JNF720253 JDJ720253 ITN720253 IJR720253 HZV720253 HPZ720253 HGD720253 GWH720253 GML720253 GCP720253 FST720253 FIX720253 EZB720253 EPF720253 EFJ720253 DVN720253 DLR720253 DBV720253 CRZ720253 CID720253 BYH720253 BOL720253 BEP720253 AUT720253 AKX720253 ABB720253 RF720253 HJ720253 WTV654717 WJZ654717 WAD654717 VQH654717 VGL654717 UWP654717 UMT654717 UCX654717 TTB654717 TJF654717 SZJ654717 SPN654717 SFR654717 RVV654717 RLZ654717 RCD654717 QSH654717 QIL654717 PYP654717 POT654717 PEX654717 OVB654717 OLF654717 OBJ654717 NRN654717 NHR654717 MXV654717 MNZ654717 MED654717 LUH654717 LKL654717 LAP654717 KQT654717 KGX654717 JXB654717 JNF654717 JDJ654717 ITN654717 IJR654717 HZV654717 HPZ654717 HGD654717 GWH654717 GML654717 GCP654717 FST654717 FIX654717 EZB654717 EPF654717 EFJ654717 DVN654717 DLR654717 DBV654717 CRZ654717 CID654717 BYH654717 BOL654717 BEP654717 AUT654717 AKX654717 ABB654717 RF654717 HJ654717 WTV589181 WJZ589181 WAD589181 VQH589181 VGL589181 UWP589181 UMT589181 UCX589181 TTB589181 TJF589181 SZJ589181 SPN589181 SFR589181 RVV589181 RLZ589181 RCD589181 QSH589181 QIL589181 PYP589181 POT589181 PEX589181 OVB589181 OLF589181 OBJ589181 NRN589181 NHR589181 MXV589181 MNZ589181 MED589181 LUH589181 LKL589181 LAP589181 KQT589181 KGX589181 JXB589181 JNF589181 JDJ589181 ITN589181 IJR589181 HZV589181 HPZ589181 HGD589181 GWH589181 GML589181 GCP589181 FST589181 FIX589181 EZB589181 EPF589181 EFJ589181 DVN589181 DLR589181 DBV589181 CRZ589181 CID589181 BYH589181 BOL589181 BEP589181 AUT589181 AKX589181 ABB589181 RF589181 HJ589181 WTV523645 WJZ523645 WAD523645 VQH523645 VGL523645 UWP523645 UMT523645 UCX523645 TTB523645 TJF523645 SZJ523645 SPN523645 SFR523645 RVV523645 RLZ523645 RCD523645 QSH523645 QIL523645 PYP523645 POT523645 PEX523645 OVB523645 OLF523645 OBJ523645 NRN523645 NHR523645 MXV523645 MNZ523645 MED523645 LUH523645 LKL523645 LAP523645 KQT523645 KGX523645 JXB523645 JNF523645 JDJ523645 ITN523645 IJR523645 HZV523645 HPZ523645 HGD523645 GWH523645 GML523645 GCP523645 FST523645 FIX523645 EZB523645 EPF523645 EFJ523645 DVN523645 DLR523645 DBV523645 CRZ523645 CID523645 BYH523645 BOL523645 BEP523645 AUT523645 AKX523645 ABB523645 RF523645 HJ523645 WTV458109 WJZ458109 WAD458109 VQH458109 VGL458109 UWP458109 UMT458109 UCX458109 TTB458109 TJF458109 SZJ458109 SPN458109 SFR458109 RVV458109 RLZ458109 RCD458109 QSH458109 QIL458109 PYP458109 POT458109 PEX458109 OVB458109 OLF458109 OBJ458109 NRN458109 NHR458109 MXV458109 MNZ458109 MED458109 LUH458109 LKL458109 LAP458109 KQT458109 KGX458109 JXB458109 JNF458109 JDJ458109 ITN458109 IJR458109 HZV458109 HPZ458109 HGD458109 GWH458109 GML458109 GCP458109 FST458109 FIX458109 EZB458109 EPF458109 EFJ458109 DVN458109 DLR458109 DBV458109 CRZ458109 CID458109 BYH458109 BOL458109 BEP458109 AUT458109 AKX458109 ABB458109 RF458109 HJ458109 WTV392573 WJZ392573 WAD392573 VQH392573 VGL392573 UWP392573 UMT392573 UCX392573 TTB392573 TJF392573 SZJ392573 SPN392573 SFR392573 RVV392573 RLZ392573 RCD392573 QSH392573 QIL392573 PYP392573 POT392573 PEX392573 OVB392573 OLF392573 OBJ392573 NRN392573 NHR392573 MXV392573 MNZ392573 MED392573 LUH392573 LKL392573 LAP392573 KQT392573 KGX392573 JXB392573 JNF392573 JDJ392573 ITN392573 IJR392573 HZV392573 HPZ392573 HGD392573 GWH392573 GML392573 GCP392573 FST392573 FIX392573 EZB392573 EPF392573 EFJ392573 DVN392573 DLR392573 DBV392573 CRZ392573 CID392573 BYH392573 BOL392573 BEP392573 AUT392573 AKX392573 ABB392573 RF392573 HJ392573 WTV327037 WJZ327037 WAD327037 VQH327037 VGL327037 UWP327037 UMT327037 UCX327037 TTB327037 TJF327037 SZJ327037 SPN327037 SFR327037 RVV327037 RLZ327037 RCD327037 QSH327037 QIL327037 PYP327037 POT327037 PEX327037 OVB327037 OLF327037 OBJ327037 NRN327037 NHR327037 MXV327037 MNZ327037 MED327037 LUH327037 LKL327037 LAP327037 KQT327037 KGX327037 JXB327037 JNF327037 JDJ327037 ITN327037 IJR327037 HZV327037 HPZ327037 HGD327037 GWH327037 GML327037 GCP327037 FST327037 FIX327037 EZB327037 EPF327037 EFJ327037 DVN327037 DLR327037 DBV327037 CRZ327037 CID327037 BYH327037 BOL327037 BEP327037 AUT327037 AKX327037 ABB327037 RF327037 HJ327037 WTV261501 WJZ261501 WAD261501 VQH261501 VGL261501 UWP261501 UMT261501 UCX261501 TTB261501 TJF261501 SZJ261501 SPN261501 SFR261501 RVV261501 RLZ261501 RCD261501 QSH261501 QIL261501 PYP261501 POT261501 PEX261501 OVB261501 OLF261501 OBJ261501 NRN261501 NHR261501 MXV261501 MNZ261501 MED261501 LUH261501 LKL261501 LAP261501 KQT261501 KGX261501 JXB261501 JNF261501 JDJ261501 ITN261501 IJR261501 HZV261501 HPZ261501 HGD261501 GWH261501 GML261501 GCP261501 FST261501 FIX261501 EZB261501 EPF261501 EFJ261501 DVN261501 DLR261501 DBV261501 CRZ261501 CID261501 BYH261501 BOL261501 BEP261501 AUT261501 AKX261501 ABB261501 RF261501 HJ261501 WTV195965 WJZ195965 WAD195965 VQH195965 VGL195965 UWP195965 UMT195965 UCX195965 TTB195965 TJF195965 SZJ195965 SPN195965 SFR195965 RVV195965 RLZ195965 RCD195965 QSH195965 QIL195965 PYP195965 POT195965 PEX195965 OVB195965 OLF195965 OBJ195965 NRN195965 NHR195965 MXV195965 MNZ195965 MED195965 LUH195965 LKL195965 LAP195965 KQT195965 KGX195965 JXB195965 JNF195965 JDJ195965 ITN195965 IJR195965 HZV195965 HPZ195965 HGD195965 GWH195965 GML195965 GCP195965 FST195965 FIX195965 EZB195965 EPF195965 EFJ195965 DVN195965 DLR195965 DBV195965 CRZ195965 CID195965 BYH195965 BOL195965 BEP195965 AUT195965 AKX195965 ABB195965 RF195965 HJ195965 WTV130429 WJZ130429 WAD130429 VQH130429 VGL130429 UWP130429 UMT130429 UCX130429 TTB130429 TJF130429 SZJ130429 SPN130429 SFR130429 RVV130429 RLZ130429 RCD130429 QSH130429 QIL130429 PYP130429 POT130429 PEX130429 OVB130429 OLF130429 OBJ130429 NRN130429 NHR130429 MXV130429 MNZ130429 MED130429 LUH130429 LKL130429 LAP130429 KQT130429 KGX130429 JXB130429 JNF130429 JDJ130429 ITN130429 IJR130429 HZV130429 HPZ130429 HGD130429 GWH130429 GML130429 GCP130429 FST130429 FIX130429 EZB130429 EPF130429 EFJ130429 DVN130429 DLR130429 DBV130429 CRZ130429 CID130429 BYH130429 BOL130429 BEP130429 AUT130429 AKX130429 ABB130429 RF130429 HJ130429 WTV64893 WJZ64893 WAD64893 VQH64893 VGL64893 UWP64893 UMT64893 UCX64893 TTB64893 TJF64893 SZJ64893 SPN64893 SFR64893 RVV64893 RLZ64893 RCD64893 QSH64893 QIL64893 PYP64893 POT64893 PEX64893 OVB64893 OLF64893 OBJ64893 NRN64893 NHR64893 MXV64893 MNZ64893 MED64893 LUH64893 LKL64893 LAP64893 KQT64893 KGX64893 JXB64893 JNF64893 JDJ64893 ITN64893 IJR64893 HZV64893 HPZ64893 HGD64893 GWH64893 GML64893 GCP64893 FST64893 FIX64893 EZB64893 EPF64893 EFJ64893 DVN64893 DLR64893 DBV64893 CRZ64893 CID64893 BYH64893 BOL64893 BEP64893 AUT64893 AKX64893 ABB64893 RF64893 HJ64893 WTV982442 WJZ982442 WAD982442 VQH982442 VGL982442 UWP982442 UMT982442 UCX982442 TTB982442 TJF982442 SZJ982442 SPN982442 SFR982442 RVV982442 RLZ982442 RCD982442 QSH982442 QIL982442 PYP982442 POT982442 PEX982442 OVB982442 OLF982442 OBJ982442 NRN982442 NHR982442 MXV982442 MNZ982442 MED982442 LUH982442 LKL982442 LAP982442 KQT982442 KGX982442 JXB982442 JNF982442 JDJ982442 ITN982442 IJR982442 HZV982442 HPZ982442 HGD982442 GWH982442 GML982442 GCP982442 FST982442 FIX982442 EZB982442 EPF982442 EFJ982442 DVN982442 DLR982442 DBV982442 CRZ982442 CID982442 BYH982442 BOL982442 BEP982442 AUT982442 AKX982442 ABB982442 RF982442 HJ982442 WTV916906 WJZ916906 WAD916906 VQH916906 VGL916906 UWP916906 UMT916906 UCX916906 TTB916906 TJF916906 SZJ916906 SPN916906 SFR916906 RVV916906 RLZ916906 RCD916906 QSH916906 QIL916906 PYP916906 POT916906 PEX916906 OVB916906 OLF916906 OBJ916906 NRN916906 NHR916906 MXV916906 MNZ916906 MED916906 LUH916906 LKL916906 LAP916906 KQT916906 KGX916906 JXB916906 JNF916906 JDJ916906 ITN916906 IJR916906 HZV916906 HPZ916906 HGD916906 GWH916906 GML916906 GCP916906 FST916906 FIX916906 EZB916906 EPF916906 EFJ916906 DVN916906 DLR916906 DBV916906 CRZ916906 CID916906 BYH916906 BOL916906 BEP916906 AUT916906 AKX916906 ABB916906 RF916906 HJ916906 WTV851370 WJZ851370 WAD851370 VQH851370 VGL851370 UWP851370 UMT851370 UCX851370 TTB851370 TJF851370 SZJ851370 SPN851370 SFR851370 RVV851370 RLZ851370 RCD851370 QSH851370 QIL851370 PYP851370 POT851370 PEX851370 OVB851370 OLF851370 OBJ851370 NRN851370 NHR851370 MXV851370 MNZ851370 MED851370 LUH851370 LKL851370 LAP851370 KQT851370 KGX851370 JXB851370 JNF851370 JDJ851370 ITN851370 IJR851370 HZV851370 HPZ851370 HGD851370 GWH851370 GML851370 GCP851370 FST851370 FIX851370 EZB851370 EPF851370 EFJ851370 DVN851370 DLR851370 DBV851370 CRZ851370 CID851370 BYH851370 BOL851370 BEP851370 AUT851370 AKX851370 ABB851370 RF851370 HJ851370 WTV785834 WJZ785834 WAD785834 VQH785834 VGL785834 UWP785834 UMT785834 UCX785834 TTB785834 TJF785834 SZJ785834 SPN785834 SFR785834 RVV785834 RLZ785834 RCD785834 QSH785834 QIL785834 PYP785834 POT785834 PEX785834 OVB785834 OLF785834 OBJ785834 NRN785834 NHR785834 MXV785834 MNZ785834 MED785834 LUH785834 LKL785834 LAP785834 KQT785834 KGX785834 JXB785834 JNF785834 JDJ785834 ITN785834 IJR785834 HZV785834 HPZ785834 HGD785834 GWH785834 GML785834 GCP785834 FST785834 FIX785834 EZB785834 EPF785834 EFJ785834 DVN785834 DLR785834 DBV785834 CRZ785834 CID785834 BYH785834 BOL785834 BEP785834 AUT785834 AKX785834 ABB785834 RF785834 HJ785834 WTV720298 WJZ720298 WAD720298 VQH720298 VGL720298 UWP720298 UMT720298 UCX720298 TTB720298 TJF720298 SZJ720298 SPN720298 SFR720298 RVV720298 RLZ720298 RCD720298 QSH720298 QIL720298 PYP720298 POT720298 PEX720298 OVB720298 OLF720298 OBJ720298 NRN720298 NHR720298 MXV720298 MNZ720298 MED720298 LUH720298 LKL720298 LAP720298 KQT720298 KGX720298 JXB720298 JNF720298 JDJ720298 ITN720298 IJR720298 HZV720298 HPZ720298 HGD720298 GWH720298 GML720298 GCP720298 FST720298 FIX720298 EZB720298 EPF720298 EFJ720298 DVN720298 DLR720298 DBV720298 CRZ720298 CID720298 BYH720298 BOL720298 BEP720298 AUT720298 AKX720298 ABB720298 RF720298 HJ720298 WTV654762 WJZ654762 WAD654762 VQH654762 VGL654762 UWP654762 UMT654762 UCX654762 TTB654762 TJF654762 SZJ654762 SPN654762 SFR654762 RVV654762 RLZ654762 RCD654762 QSH654762 QIL654762 PYP654762 POT654762 PEX654762 OVB654762 OLF654762 OBJ654762 NRN654762 NHR654762 MXV654762 MNZ654762 MED654762 LUH654762 LKL654762 LAP654762 KQT654762 KGX654762 JXB654762 JNF654762 JDJ654762 ITN654762 IJR654762 HZV654762 HPZ654762 HGD654762 GWH654762 GML654762 GCP654762 FST654762 FIX654762 EZB654762 EPF654762 EFJ654762 DVN654762 DLR654762 DBV654762 CRZ654762 CID654762 BYH654762 BOL654762 BEP654762 AUT654762 AKX654762 ABB654762 RF654762 HJ654762 WTV589226 WJZ589226 WAD589226 VQH589226 VGL589226 UWP589226 UMT589226 UCX589226 TTB589226 TJF589226 SZJ589226 SPN589226 SFR589226 RVV589226 RLZ589226 RCD589226 QSH589226 QIL589226 PYP589226 POT589226 PEX589226 OVB589226 OLF589226 OBJ589226 NRN589226 NHR589226 MXV589226 MNZ589226 MED589226 LUH589226 LKL589226 LAP589226 KQT589226 KGX589226 JXB589226 JNF589226 JDJ589226 ITN589226 IJR589226 HZV589226 HPZ589226 HGD589226 GWH589226 GML589226 GCP589226 FST589226 FIX589226 EZB589226 EPF589226 EFJ589226 DVN589226 DLR589226 DBV589226 CRZ589226 CID589226 BYH589226 BOL589226 BEP589226 AUT589226 AKX589226 ABB589226 RF589226 HJ589226 WTV523690 WJZ523690 WAD523690 VQH523690 VGL523690 UWP523690 UMT523690 UCX523690 TTB523690 TJF523690 SZJ523690 SPN523690 SFR523690 RVV523690 RLZ523690 RCD523690 QSH523690 QIL523690 PYP523690 POT523690 PEX523690 OVB523690 OLF523690 OBJ523690 NRN523690 NHR523690 MXV523690 MNZ523690 MED523690 LUH523690 LKL523690 LAP523690 KQT523690 KGX523690 JXB523690 JNF523690 JDJ523690 ITN523690 IJR523690 HZV523690 HPZ523690 HGD523690 GWH523690 GML523690 GCP523690 FST523690 FIX523690 EZB523690 EPF523690 EFJ523690 DVN523690 DLR523690 DBV523690 CRZ523690 CID523690 BYH523690 BOL523690 BEP523690 AUT523690 AKX523690 ABB523690 RF523690 HJ523690 WTV458154 WJZ458154 WAD458154 VQH458154 VGL458154 UWP458154 UMT458154 UCX458154 TTB458154 TJF458154 SZJ458154 SPN458154 SFR458154 RVV458154 RLZ458154 RCD458154 QSH458154 QIL458154 PYP458154 POT458154 PEX458154 OVB458154 OLF458154 OBJ458154 NRN458154 NHR458154 MXV458154 MNZ458154 MED458154 LUH458154 LKL458154 LAP458154 KQT458154 KGX458154 JXB458154 JNF458154 JDJ458154 ITN458154 IJR458154 HZV458154 HPZ458154 HGD458154 GWH458154 GML458154 GCP458154 FST458154 FIX458154 EZB458154 EPF458154 EFJ458154 DVN458154 DLR458154 DBV458154 CRZ458154 CID458154 BYH458154 BOL458154 BEP458154 AUT458154 AKX458154 ABB458154 RF458154 HJ458154 WTV392618 WJZ392618 WAD392618 VQH392618 VGL392618 UWP392618 UMT392618 UCX392618 TTB392618 TJF392618 SZJ392618 SPN392618 SFR392618 RVV392618 RLZ392618 RCD392618 QSH392618 QIL392618 PYP392618 POT392618 PEX392618 OVB392618 OLF392618 OBJ392618 NRN392618 NHR392618 MXV392618 MNZ392618 MED392618 LUH392618 LKL392618 LAP392618 KQT392618 KGX392618 JXB392618 JNF392618 JDJ392618 ITN392618 IJR392618 HZV392618 HPZ392618 HGD392618 GWH392618 GML392618 GCP392618 FST392618 FIX392618 EZB392618 EPF392618 EFJ392618 DVN392618 DLR392618 DBV392618 CRZ392618 CID392618 BYH392618 BOL392618 BEP392618 AUT392618 AKX392618 ABB392618 RF392618 HJ392618 WTV327082 WJZ327082 WAD327082 VQH327082 VGL327082 UWP327082 UMT327082 UCX327082 TTB327082 TJF327082 SZJ327082 SPN327082 SFR327082 RVV327082 RLZ327082 RCD327082 QSH327082 QIL327082 PYP327082 POT327082 PEX327082 OVB327082 OLF327082 OBJ327082 NRN327082 NHR327082 MXV327082 MNZ327082 MED327082 LUH327082 LKL327082 LAP327082 KQT327082 KGX327082 JXB327082 JNF327082 JDJ327082 ITN327082 IJR327082 HZV327082 HPZ327082 HGD327082 GWH327082 GML327082 GCP327082 FST327082 FIX327082 EZB327082 EPF327082 EFJ327082 DVN327082 DLR327082 DBV327082 CRZ327082 CID327082 BYH327082 BOL327082 BEP327082 AUT327082 AKX327082 ABB327082 RF327082 HJ327082 WTV261546 WJZ261546 WAD261546 VQH261546 VGL261546 UWP261546 UMT261546 UCX261546 TTB261546 TJF261546 SZJ261546 SPN261546 SFR261546 RVV261546 RLZ261546 RCD261546 QSH261546 QIL261546 PYP261546 POT261546 PEX261546 OVB261546 OLF261546 OBJ261546 NRN261546 NHR261546 MXV261546 MNZ261546 MED261546 LUH261546 LKL261546 LAP261546 KQT261546 KGX261546 JXB261546 JNF261546 JDJ261546 ITN261546 IJR261546 HZV261546 HPZ261546 HGD261546 GWH261546 GML261546 GCP261546 FST261546 FIX261546 EZB261546 EPF261546 EFJ261546 DVN261546 DLR261546 DBV261546 CRZ261546 CID261546 BYH261546 BOL261546 BEP261546 AUT261546 AKX261546 ABB261546 RF261546 HJ261546 WTV196010 WJZ196010 WAD196010 VQH196010 VGL196010 UWP196010 UMT196010 UCX196010 TTB196010 TJF196010 SZJ196010 SPN196010 SFR196010 RVV196010 RLZ196010 RCD196010 QSH196010 QIL196010 PYP196010 POT196010 PEX196010 OVB196010 OLF196010 OBJ196010 NRN196010 NHR196010 MXV196010 MNZ196010 MED196010 LUH196010 LKL196010 LAP196010 KQT196010 KGX196010 JXB196010 JNF196010 JDJ196010 ITN196010 IJR196010 HZV196010 HPZ196010 HGD196010 GWH196010 GML196010 GCP196010 FST196010 FIX196010 EZB196010 EPF196010 EFJ196010 DVN196010 DLR196010 DBV196010 CRZ196010 CID196010 BYH196010 BOL196010 BEP196010 AUT196010 AKX196010 ABB196010 RF196010 HJ196010 WTV130474 WJZ130474 WAD130474 VQH130474 VGL130474 UWP130474 UMT130474 UCX130474 TTB130474 TJF130474 SZJ130474 SPN130474 SFR130474 RVV130474 RLZ130474 RCD130474 QSH130474 QIL130474 PYP130474 POT130474 PEX130474 OVB130474 OLF130474 OBJ130474 NRN130474 NHR130474 MXV130474 MNZ130474 MED130474 LUH130474 LKL130474 LAP130474 KQT130474 KGX130474 JXB130474 JNF130474 JDJ130474 ITN130474 IJR130474 HZV130474 HPZ130474 HGD130474 GWH130474 GML130474 GCP130474 FST130474 FIX130474 EZB130474 EPF130474 EFJ130474 DVN130474 DLR130474 DBV130474 CRZ130474 CID130474 BYH130474 BOL130474 BEP130474 AUT130474 AKX130474 ABB130474 RF130474 HJ130474 WTV64938 WJZ64938 WAD64938 VQH64938 VGL64938 UWP64938 UMT64938 UCX64938 TTB64938 TJF64938 SZJ64938 SPN64938 SFR64938 RVV64938 RLZ64938 RCD64938 QSH64938 QIL64938 PYP64938 POT64938 PEX64938 OVB64938 OLF64938 OBJ64938 NRN64938 NHR64938 MXV64938 MNZ64938 MED64938 LUH64938 LKL64938 LAP64938 KQT64938 KGX64938 JXB64938 JNF64938 JDJ64938 ITN64938 IJR64938 HZV64938 HPZ64938 HGD64938 GWH64938 GML64938 GCP64938 FST64938 FIX64938 EZB64938 EPF64938 EFJ64938 DVN64938 DLR64938 DBV64938 CRZ64938 CID64938 BYH64938 BOL64938 BEP64938 AUT64938 AKX64938 ABB64938 RF64938 HJ64938 D130474:E130474 D196010:E196010 D261546:E261546 D327082:E327082 D392618:E392618 D458154:E458154 D523690:E523690 D589226:E589226 D654762:E654762 D720298:E720298 D785834:E785834 D851370:E851370 D916906:E916906 D982442:E982442 D64893:E64893 D130429:E130429 D195965:E195965 D261501:E261501 D327037:E327037 D392573:E392573 D458109:E458109 D523645:E523645 D589181:E589181 D654717:E654717 D720253:E720253 D785789:E785789 D851325:E851325 D916861:E916861 D982397:E982397 D64938:E64938 WTV19 HJ19 RF19 ABB19 AKX19 AUT19 BEP19 BOL19 BYH19 CID19 CRZ19 DBV19 DLR19 DVN19 EFJ19 EPF19 EZB19 FIX19 FST19 GCP19 GML19 GWH19 HGD19 HPZ19 HZV19 IJR19 ITN19 JDJ19 JNF19 JXB19 KGX19 KQT19 LAP19 LKL19 LUH19 MED19 MNZ19 MXV19 NHR19 NRN19 OBJ19 OLF19 OVB19 PEX19 POT19 PYP19 QIL19 QSH19 RCD19 RLZ19 RVV19 SFR19 SPN19 SZJ19 TJF19 TTB19 UCX19 UMT19 UWP19 VGL19 VQH19 WAD19 WJZ19 D19">
      <formula1>1</formula1>
      <formula2>12</formula2>
    </dataValidation>
    <dataValidation type="list" allowBlank="1" showInputMessage="1" showErrorMessage="1" sqref="WTU982368 WJY982368 WAC982368 VQG982368 VGK982368 UWO982368 UMS982368 UCW982368 TTA982368 TJE982368 SZI982368 SPM982368 SFQ982368 RVU982368 RLY982368 RCC982368 QSG982368 QIK982368 PYO982368 POS982368 PEW982368 OVA982368 OLE982368 OBI982368 NRM982368 NHQ982368 MXU982368 MNY982368 MEC982368 LUG982368 LKK982368 LAO982368 KQS982368 KGW982368 JXA982368 JNE982368 JDI982368 ITM982368 IJQ982368 HZU982368 HPY982368 HGC982368 GWG982368 GMK982368 GCO982368 FSS982368 FIW982368 EZA982368 EPE982368 EFI982368 DVM982368 DLQ982368 DBU982368 CRY982368 CIC982368 BYG982368 BOK982368 BEO982368 AUS982368 AKW982368 ABA982368 RE982368 HI982368 WTU916832 WJY916832 WAC916832 VQG916832 VGK916832 UWO916832 UMS916832 UCW916832 TTA916832 TJE916832 SZI916832 SPM916832 SFQ916832 RVU916832 RLY916832 RCC916832 QSG916832 QIK916832 PYO916832 POS916832 PEW916832 OVA916832 OLE916832 OBI916832 NRM916832 NHQ916832 MXU916832 MNY916832 MEC916832 LUG916832 LKK916832 LAO916832 KQS916832 KGW916832 JXA916832 JNE916832 JDI916832 ITM916832 IJQ916832 HZU916832 HPY916832 HGC916832 GWG916832 GMK916832 GCO916832 FSS916832 FIW916832 EZA916832 EPE916832 EFI916832 DVM916832 DLQ916832 DBU916832 CRY916832 CIC916832 BYG916832 BOK916832 BEO916832 AUS916832 AKW916832 ABA916832 RE916832 HI916832 WTU851296 WJY851296 WAC851296 VQG851296 VGK851296 UWO851296 UMS851296 UCW851296 TTA851296 TJE851296 SZI851296 SPM851296 SFQ851296 RVU851296 RLY851296 RCC851296 QSG851296 QIK851296 PYO851296 POS851296 PEW851296 OVA851296 OLE851296 OBI851296 NRM851296 NHQ851296 MXU851296 MNY851296 MEC851296 LUG851296 LKK851296 LAO851296 KQS851296 KGW851296 JXA851296 JNE851296 JDI851296 ITM851296 IJQ851296 HZU851296 HPY851296 HGC851296 GWG851296 GMK851296 GCO851296 FSS851296 FIW851296 EZA851296 EPE851296 EFI851296 DVM851296 DLQ851296 DBU851296 CRY851296 CIC851296 BYG851296 BOK851296 BEO851296 AUS851296 AKW851296 ABA851296 RE851296 HI851296 WTU785760 WJY785760 WAC785760 VQG785760 VGK785760 UWO785760 UMS785760 UCW785760 TTA785760 TJE785760 SZI785760 SPM785760 SFQ785760 RVU785760 RLY785760 RCC785760 QSG785760 QIK785760 PYO785760 POS785760 PEW785760 OVA785760 OLE785760 OBI785760 NRM785760 NHQ785760 MXU785760 MNY785760 MEC785760 LUG785760 LKK785760 LAO785760 KQS785760 KGW785760 JXA785760 JNE785760 JDI785760 ITM785760 IJQ785760 HZU785760 HPY785760 HGC785760 GWG785760 GMK785760 GCO785760 FSS785760 FIW785760 EZA785760 EPE785760 EFI785760 DVM785760 DLQ785760 DBU785760 CRY785760 CIC785760 BYG785760 BOK785760 BEO785760 AUS785760 AKW785760 ABA785760 RE785760 HI785760 WTU720224 WJY720224 WAC720224 VQG720224 VGK720224 UWO720224 UMS720224 UCW720224 TTA720224 TJE720224 SZI720224 SPM720224 SFQ720224 RVU720224 RLY720224 RCC720224 QSG720224 QIK720224 PYO720224 POS720224 PEW720224 OVA720224 OLE720224 OBI720224 NRM720224 NHQ720224 MXU720224 MNY720224 MEC720224 LUG720224 LKK720224 LAO720224 KQS720224 KGW720224 JXA720224 JNE720224 JDI720224 ITM720224 IJQ720224 HZU720224 HPY720224 HGC720224 GWG720224 GMK720224 GCO720224 FSS720224 FIW720224 EZA720224 EPE720224 EFI720224 DVM720224 DLQ720224 DBU720224 CRY720224 CIC720224 BYG720224 BOK720224 BEO720224 AUS720224 AKW720224 ABA720224 RE720224 HI720224 WTU654688 WJY654688 WAC654688 VQG654688 VGK654688 UWO654688 UMS654688 UCW654688 TTA654688 TJE654688 SZI654688 SPM654688 SFQ654688 RVU654688 RLY654688 RCC654688 QSG654688 QIK654688 PYO654688 POS654688 PEW654688 OVA654688 OLE654688 OBI654688 NRM654688 NHQ654688 MXU654688 MNY654688 MEC654688 LUG654688 LKK654688 LAO654688 KQS654688 KGW654688 JXA654688 JNE654688 JDI654688 ITM654688 IJQ654688 HZU654688 HPY654688 HGC654688 GWG654688 GMK654688 GCO654688 FSS654688 FIW654688 EZA654688 EPE654688 EFI654688 DVM654688 DLQ654688 DBU654688 CRY654688 CIC654688 BYG654688 BOK654688 BEO654688 AUS654688 AKW654688 ABA654688 RE654688 HI654688 WTU589152 WJY589152 WAC589152 VQG589152 VGK589152 UWO589152 UMS589152 UCW589152 TTA589152 TJE589152 SZI589152 SPM589152 SFQ589152 RVU589152 RLY589152 RCC589152 QSG589152 QIK589152 PYO589152 POS589152 PEW589152 OVA589152 OLE589152 OBI589152 NRM589152 NHQ589152 MXU589152 MNY589152 MEC589152 LUG589152 LKK589152 LAO589152 KQS589152 KGW589152 JXA589152 JNE589152 JDI589152 ITM589152 IJQ589152 HZU589152 HPY589152 HGC589152 GWG589152 GMK589152 GCO589152 FSS589152 FIW589152 EZA589152 EPE589152 EFI589152 DVM589152 DLQ589152 DBU589152 CRY589152 CIC589152 BYG589152 BOK589152 BEO589152 AUS589152 AKW589152 ABA589152 RE589152 HI589152 WTU523616 WJY523616 WAC523616 VQG523616 VGK523616 UWO523616 UMS523616 UCW523616 TTA523616 TJE523616 SZI523616 SPM523616 SFQ523616 RVU523616 RLY523616 RCC523616 QSG523616 QIK523616 PYO523616 POS523616 PEW523616 OVA523616 OLE523616 OBI523616 NRM523616 NHQ523616 MXU523616 MNY523616 MEC523616 LUG523616 LKK523616 LAO523616 KQS523616 KGW523616 JXA523616 JNE523616 JDI523616 ITM523616 IJQ523616 HZU523616 HPY523616 HGC523616 GWG523616 GMK523616 GCO523616 FSS523616 FIW523616 EZA523616 EPE523616 EFI523616 DVM523616 DLQ523616 DBU523616 CRY523616 CIC523616 BYG523616 BOK523616 BEO523616 AUS523616 AKW523616 ABA523616 RE523616 HI523616 WTU458080 WJY458080 WAC458080 VQG458080 VGK458080 UWO458080 UMS458080 UCW458080 TTA458080 TJE458080 SZI458080 SPM458080 SFQ458080 RVU458080 RLY458080 RCC458080 QSG458080 QIK458080 PYO458080 POS458080 PEW458080 OVA458080 OLE458080 OBI458080 NRM458080 NHQ458080 MXU458080 MNY458080 MEC458080 LUG458080 LKK458080 LAO458080 KQS458080 KGW458080 JXA458080 JNE458080 JDI458080 ITM458080 IJQ458080 HZU458080 HPY458080 HGC458080 GWG458080 GMK458080 GCO458080 FSS458080 FIW458080 EZA458080 EPE458080 EFI458080 DVM458080 DLQ458080 DBU458080 CRY458080 CIC458080 BYG458080 BOK458080 BEO458080 AUS458080 AKW458080 ABA458080 RE458080 HI458080 WTU392544 WJY392544 WAC392544 VQG392544 VGK392544 UWO392544 UMS392544 UCW392544 TTA392544 TJE392544 SZI392544 SPM392544 SFQ392544 RVU392544 RLY392544 RCC392544 QSG392544 QIK392544 PYO392544 POS392544 PEW392544 OVA392544 OLE392544 OBI392544 NRM392544 NHQ392544 MXU392544 MNY392544 MEC392544 LUG392544 LKK392544 LAO392544 KQS392544 KGW392544 JXA392544 JNE392544 JDI392544 ITM392544 IJQ392544 HZU392544 HPY392544 HGC392544 GWG392544 GMK392544 GCO392544 FSS392544 FIW392544 EZA392544 EPE392544 EFI392544 DVM392544 DLQ392544 DBU392544 CRY392544 CIC392544 BYG392544 BOK392544 BEO392544 AUS392544 AKW392544 ABA392544 RE392544 HI392544 WTU327008 WJY327008 WAC327008 VQG327008 VGK327008 UWO327008 UMS327008 UCW327008 TTA327008 TJE327008 SZI327008 SPM327008 SFQ327008 RVU327008 RLY327008 RCC327008 QSG327008 QIK327008 PYO327008 POS327008 PEW327008 OVA327008 OLE327008 OBI327008 NRM327008 NHQ327008 MXU327008 MNY327008 MEC327008 LUG327008 LKK327008 LAO327008 KQS327008 KGW327008 JXA327008 JNE327008 JDI327008 ITM327008 IJQ327008 HZU327008 HPY327008 HGC327008 GWG327008 GMK327008 GCO327008 FSS327008 FIW327008 EZA327008 EPE327008 EFI327008 DVM327008 DLQ327008 DBU327008 CRY327008 CIC327008 BYG327008 BOK327008 BEO327008 AUS327008 AKW327008 ABA327008 RE327008 HI327008 WTU261472 WJY261472 WAC261472 VQG261472 VGK261472 UWO261472 UMS261472 UCW261472 TTA261472 TJE261472 SZI261472 SPM261472 SFQ261472 RVU261472 RLY261472 RCC261472 QSG261472 QIK261472 PYO261472 POS261472 PEW261472 OVA261472 OLE261472 OBI261472 NRM261472 NHQ261472 MXU261472 MNY261472 MEC261472 LUG261472 LKK261472 LAO261472 KQS261472 KGW261472 JXA261472 JNE261472 JDI261472 ITM261472 IJQ261472 HZU261472 HPY261472 HGC261472 GWG261472 GMK261472 GCO261472 FSS261472 FIW261472 EZA261472 EPE261472 EFI261472 DVM261472 DLQ261472 DBU261472 CRY261472 CIC261472 BYG261472 BOK261472 BEO261472 AUS261472 AKW261472 ABA261472 RE261472 HI261472 WTU195936 WJY195936 WAC195936 VQG195936 VGK195936 UWO195936 UMS195936 UCW195936 TTA195936 TJE195936 SZI195936 SPM195936 SFQ195936 RVU195936 RLY195936 RCC195936 QSG195936 QIK195936 PYO195936 POS195936 PEW195936 OVA195936 OLE195936 OBI195936 NRM195936 NHQ195936 MXU195936 MNY195936 MEC195936 LUG195936 LKK195936 LAO195936 KQS195936 KGW195936 JXA195936 JNE195936 JDI195936 ITM195936 IJQ195936 HZU195936 HPY195936 HGC195936 GWG195936 GMK195936 GCO195936 FSS195936 FIW195936 EZA195936 EPE195936 EFI195936 DVM195936 DLQ195936 DBU195936 CRY195936 CIC195936 BYG195936 BOK195936 BEO195936 AUS195936 AKW195936 ABA195936 RE195936 HI195936 WTU130400 WJY130400 WAC130400 VQG130400 VGK130400 UWO130400 UMS130400 UCW130400 TTA130400 TJE130400 SZI130400 SPM130400 SFQ130400 RVU130400 RLY130400 RCC130400 QSG130400 QIK130400 PYO130400 POS130400 PEW130400 OVA130400 OLE130400 OBI130400 NRM130400 NHQ130400 MXU130400 MNY130400 MEC130400 LUG130400 LKK130400 LAO130400 KQS130400 KGW130400 JXA130400 JNE130400 JDI130400 ITM130400 IJQ130400 HZU130400 HPY130400 HGC130400 GWG130400 GMK130400 GCO130400 FSS130400 FIW130400 EZA130400 EPE130400 EFI130400 DVM130400 DLQ130400 DBU130400 CRY130400 CIC130400 BYG130400 BOK130400 BEO130400 AUS130400 AKW130400 ABA130400 RE130400 HI130400 WTU64864 WJY64864 WAC64864 VQG64864 VGK64864 UWO64864 UMS64864 UCW64864 TTA64864 TJE64864 SZI64864 SPM64864 SFQ64864 RVU64864 RLY64864 RCC64864 QSG64864 QIK64864 PYO64864 POS64864 PEW64864 OVA64864 OLE64864 OBI64864 NRM64864 NHQ64864 MXU64864 MNY64864 MEC64864 LUG64864 LKK64864 LAO64864 KQS64864 KGW64864 JXA64864 JNE64864 JDI64864 ITM64864 IJQ64864 HZU64864 HPY64864 HGC64864 GWG64864 GMK64864 GCO64864 FSS64864 FIW64864 EZA64864 EPE64864 EFI64864 DVM64864 DLQ64864 DBU64864 CRY64864 CIC64864 BYG64864 BOK64864 BEO64864 AUS64864 AKW64864 ABA64864 RE64864 HI64864 C130400 C195936 C261472 C327008 C392544 C458080 C523616 C589152 C654688 C720224 C785760 C851296 C916832 C982368 C64864">
      <formula1>оп</formula1>
    </dataValidation>
  </dataValidations>
  <pageMargins left="3.937007874015748E-2" right="3.937007874015748E-2" top="0.19685039370078738" bottom="0.15748031496062992" header="0.31496062992125984" footer="0"/>
  <pageSetup paperSize="9" scale="37" fitToHeight="0" orientation="landscape" r:id="rId1"/>
  <ignoredErrors>
    <ignoredError sqref="D441:E443 D334:E347 D330:E330 D327 C680:F680 D709:F709 D349:E354 D385:E391 D682:E693 D424:E437 D696:E698 D705:E705 E672:E677 E681 D710:E710 D719:E720 D362:E369 D328:E328 D265:E271 D713:E713 D403:E414 C641:D661 D315:E326 C681:D681 D297:E313 D273:E295 D356:E360 D371:E371 D374:E383 D393:E398 D416:E421 C602:D607 C609:D635 C638:D639 C663:D677"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 17-4487, № 3-1004 и № 10-4677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Дайнеко Ольга Олеговна</dc:creator>
  <cp:lastModifiedBy>Яна В. Ганжа</cp:lastModifiedBy>
  <cp:revision>5</cp:revision>
  <cp:lastPrinted>2025-01-14T08:24:09Z</cp:lastPrinted>
  <dcterms:created xsi:type="dcterms:W3CDTF">2006-09-28T05:33:49Z</dcterms:created>
  <dcterms:modified xsi:type="dcterms:W3CDTF">2025-01-20T08:22:38Z</dcterms:modified>
</cp:coreProperties>
</file>